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BCD0FA43-144F-455E-AD01-9541A8DF1112}" xr6:coauthVersionLast="47" xr6:coauthVersionMax="47" xr10:uidLastSave="{00000000-0000-0000-0000-000000000000}"/>
  <workbookProtection workbookAlgorithmName="SHA-512" workbookHashValue="z8xQEuUCIiSAg3H5QTj1XNx8CepKU38abG770lSszk0BK58MNKyHbP5OFeXjI3Bmodmdxite953SnPWVyr04wg==" workbookSaltValue="bbABeg/v36Wr7qteiJjmp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" i="24" l="1"/>
  <c r="D87" i="24"/>
  <c r="BY94" i="24"/>
  <c r="G399" i="24" l="1"/>
  <c r="CF88" i="24" l="1"/>
  <c r="CF87" i="24"/>
  <c r="CF68" i="24"/>
  <c r="CC67" i="24"/>
  <c r="CF51" i="24"/>
  <c r="CC66" i="24"/>
  <c r="CG62" i="24"/>
  <c r="CF63" i="24"/>
  <c r="CF64" i="24"/>
  <c r="CF65" i="24"/>
  <c r="CF66" i="24"/>
  <c r="CF67" i="24"/>
  <c r="CC62" i="24"/>
  <c r="CF62" i="24"/>
  <c r="CG61" i="24"/>
  <c r="CF61" i="24"/>
  <c r="CG47" i="24"/>
  <c r="CF47" i="24"/>
  <c r="F399" i="24"/>
  <c r="CF59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CE87" i="24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CG68" i="24" s="1"/>
  <c r="CE66" i="24"/>
  <c r="CG66" i="24" s="1"/>
  <c r="CE65" i="24"/>
  <c r="CG65" i="24" s="1"/>
  <c r="CE64" i="24"/>
  <c r="CE63" i="24"/>
  <c r="CG63" i="24" s="1"/>
  <c r="CE61" i="24"/>
  <c r="CE60" i="24"/>
  <c r="B53" i="24"/>
  <c r="CE51" i="24"/>
  <c r="B49" i="24"/>
  <c r="CE47" i="24"/>
  <c r="D10" i="4" l="1"/>
  <c r="L156" i="24"/>
  <c r="E58" i="32"/>
  <c r="F90" i="32"/>
  <c r="I376" i="32"/>
  <c r="CG87" i="24"/>
  <c r="I377" i="32"/>
  <c r="CG88" i="24"/>
  <c r="F392" i="24"/>
  <c r="G392" i="24" s="1"/>
  <c r="CG64" i="24"/>
  <c r="I370" i="32"/>
  <c r="F396" i="24"/>
  <c r="G396" i="24" s="1"/>
  <c r="I368" i="32"/>
  <c r="F394" i="24"/>
  <c r="G394" i="24" s="1"/>
  <c r="I367" i="32"/>
  <c r="F393" i="24"/>
  <c r="G393" i="24" s="1"/>
  <c r="I365" i="32"/>
  <c r="F391" i="24"/>
  <c r="G391" i="24" s="1"/>
  <c r="I363" i="32"/>
  <c r="F389" i="24"/>
  <c r="G389" i="24" s="1"/>
  <c r="AU48" i="24"/>
  <c r="AU62" i="24" s="1"/>
  <c r="H46" i="31" s="1"/>
  <c r="G48" i="24"/>
  <c r="G62" i="24" s="1"/>
  <c r="G12" i="32" s="1"/>
  <c r="W48" i="24"/>
  <c r="W62" i="24" s="1"/>
  <c r="BK48" i="24"/>
  <c r="BK62" i="24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H80" i="31" s="1"/>
  <c r="C48" i="24"/>
  <c r="C62" i="24" s="1"/>
  <c r="C12" i="32" s="1"/>
  <c r="K48" i="24"/>
  <c r="K62" i="24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65" i="31"/>
  <c r="C300" i="32"/>
  <c r="E32" i="6"/>
  <c r="E15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AV52" i="24"/>
  <c r="AV67" i="24" s="1"/>
  <c r="D22" i="7"/>
  <c r="D258" i="24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X52" i="24"/>
  <c r="X67" i="24" s="1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H37" i="31" l="1"/>
  <c r="E236" i="32"/>
  <c r="G76" i="32"/>
  <c r="I12" i="32"/>
  <c r="H12" i="32"/>
  <c r="H18" i="31"/>
  <c r="C236" i="32"/>
  <c r="H71" i="31"/>
  <c r="H39" i="31"/>
  <c r="D76" i="32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S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I364" i="32" l="1"/>
  <c r="F390" i="24"/>
  <c r="G390" i="24" s="1"/>
  <c r="E85" i="24"/>
  <c r="E21" i="32" s="1"/>
  <c r="E17" i="32"/>
  <c r="M61" i="3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G94" i="15"/>
  <c r="H94" i="15" s="1"/>
  <c r="I94" i="15" s="1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C670" i="24" l="1"/>
  <c r="C42" i="15"/>
  <c r="G42" i="15" s="1"/>
  <c r="C17" i="15"/>
  <c r="G17" i="15" s="1"/>
  <c r="H277" i="32"/>
  <c r="H27" i="15"/>
  <c r="I27" i="15" s="1"/>
  <c r="H36" i="15"/>
  <c r="I36" i="15" s="1"/>
  <c r="C74" i="15"/>
  <c r="G74" i="15" s="1"/>
  <c r="I117" i="32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I369" i="32" l="1"/>
  <c r="F395" i="24"/>
  <c r="G395" i="24" s="1"/>
  <c r="CG67" i="24"/>
  <c r="H76" i="15"/>
  <c r="I76" i="15" s="1"/>
  <c r="G47" i="15"/>
  <c r="H47" i="15" s="1"/>
  <c r="I47" i="15" s="1"/>
  <c r="H40" i="15"/>
  <c r="I40" i="15" s="1"/>
  <c r="H69" i="15"/>
  <c r="I69" i="15" s="1"/>
  <c r="G30" i="15"/>
  <c r="H30" i="15" s="1"/>
  <c r="I30" i="15" s="1"/>
  <c r="G16" i="15"/>
  <c r="H16" i="15" s="1"/>
  <c r="I16" i="15" s="1"/>
  <c r="C648" i="24"/>
  <c r="M716" i="24" s="1"/>
  <c r="G32" i="15"/>
  <c r="H32" i="15" s="1"/>
  <c r="I32" i="15" s="1"/>
  <c r="G38" i="15"/>
  <c r="H38" i="15" s="1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M688" i="25" s="1"/>
  <c r="K680" i="25"/>
  <c r="K709" i="25"/>
  <c r="K701" i="25"/>
  <c r="K693" i="25"/>
  <c r="K685" i="25"/>
  <c r="M685" i="25" s="1"/>
  <c r="K717" i="25"/>
  <c r="K708" i="25"/>
  <c r="K700" i="25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K698" i="25"/>
  <c r="M698" i="25" s="1"/>
  <c r="K672" i="25"/>
  <c r="K690" i="25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6" i="25" l="1"/>
  <c r="M701" i="25"/>
  <c r="M714" i="25"/>
  <c r="M684" i="25"/>
  <c r="M706" i="25"/>
  <c r="M697" i="25"/>
  <c r="M708" i="25"/>
  <c r="M678" i="25"/>
  <c r="M702" i="25"/>
  <c r="M690" i="25"/>
  <c r="M672" i="25"/>
  <c r="M689" i="25"/>
  <c r="M693" i="25"/>
  <c r="M674" i="25"/>
  <c r="M680" i="25"/>
  <c r="M675" i="25"/>
  <c r="M681" i="25"/>
  <c r="M700" i="25"/>
  <c r="M696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6" i="25" l="1"/>
  <c r="K715" i="24"/>
  <c r="C23" i="32"/>
  <c r="M715" i="24"/>
</calcChain>
</file>

<file path=xl/sharedStrings.xml><?xml version="1.0" encoding="utf-8"?>
<sst xmlns="http://schemas.openxmlformats.org/spreadsheetml/2006/main" count="5623" uniqueCount="1379">
  <si>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</si>
  <si>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</si>
  <si>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</si>
  <si>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</si>
  <si>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</si>
  <si>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</si>
  <si>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</si>
  <si>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</si>
  <si>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</si>
  <si>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</si>
  <si>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</si>
  <si>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</si>
  <si>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</si>
  <si>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</si>
  <si>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</si>
  <si>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</si>
  <si>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</si>
  <si>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</si>
  <si>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</si>
  <si>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</si>
  <si>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</si>
  <si>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</si>
  <si>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</si>
  <si>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</si>
  <si>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</si>
  <si>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</si>
  <si>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</si>
  <si>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</si>
  <si>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</si>
  <si>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</si>
  <si>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</si>
  <si>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</si>
  <si>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</si>
  <si>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</si>
  <si>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</si>
  <si>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</si>
  <si>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</si>
  <si>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</si>
  <si>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</si>
  <si>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</si>
  <si>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</si>
  <si>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</si>
  <si>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</si>
  <si>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</si>
  <si>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</si>
  <si>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</si>
  <si>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</si>
  <si>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</si>
  <si>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</si>
  <si>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</si>
  <si>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</si>
  <si>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</si>
  <si>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</si>
  <si>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</si>
  <si>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</si>
  <si>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</si>
  <si>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</si>
  <si>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</si>
  <si>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</si>
  <si>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</si>
  <si>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</si>
  <si>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</si>
  <si>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</si>
  <si>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</si>
  <si>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</si>
  <si>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</si>
  <si>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</si>
  <si>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</si>
  <si>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</si>
  <si>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</si>
  <si>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</si>
  <si>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</si>
  <si>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</si>
  <si>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</si>
  <si>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</si>
  <si>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</si>
  <si>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</si>
  <si>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</si>
  <si>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</si>
  <si>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</si>
  <si>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</si>
  <si>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</si>
  <si>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</si>
  <si>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</si>
  <si>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</si>
  <si>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</si>
  <si>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</si>
  <si>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</si>
  <si>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</si>
  <si>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</si>
  <si>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</si>
  <si>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</si>
  <si>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</si>
  <si>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</si>
  <si>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</si>
  <si>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</si>
  <si>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</si>
  <si>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</si>
  <si>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</si>
  <si>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</si>
  <si>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</si>
  <si>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</si>
  <si>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</si>
  <si>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</si>
  <si>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</si>
  <si>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</si>
  <si>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</si>
  <si>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</si>
  <si>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</si>
  <si>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</si>
  <si>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</si>
  <si>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</si>
  <si>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</si>
  <si>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</si>
  <si>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</si>
  <si>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</si>
  <si>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</si>
  <si>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</si>
  <si>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</si>
  <si>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</si>
  <si>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</si>
  <si>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</si>
  <si>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</si>
  <si>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</si>
  <si>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</si>
  <si>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</si>
  <si>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</si>
  <si>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</si>
  <si>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</si>
  <si>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</si>
  <si>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</si>
  <si>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</si>
  <si>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</si>
  <si>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</si>
  <si>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</si>
  <si>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</si>
  <si>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</si>
  <si>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</si>
  <si>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</si>
  <si>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</si>
  <si>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</si>
  <si>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</si>
  <si>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</si>
  <si>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</si>
  <si>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</si>
  <si>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</si>
  <si>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</si>
  <si>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</si>
  <si>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</si>
  <si>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</si>
  <si>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</si>
  <si>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</si>
  <si>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</si>
  <si>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</si>
  <si>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</si>
  <si>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</si>
  <si>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</si>
  <si>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</si>
  <si>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</si>
  <si>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</si>
  <si>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</si>
  <si>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</si>
  <si>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</si>
  <si>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</si>
  <si>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</si>
  <si>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</si>
  <si>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</si>
  <si>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</si>
  <si>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</si>
  <si>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</si>
  <si>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</si>
  <si>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</si>
  <si>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</si>
  <si>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</si>
  <si>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</si>
  <si>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</si>
  <si>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</si>
  <si>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</si>
  <si>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</si>
  <si>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</si>
  <si>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</si>
  <si>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</si>
  <si>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</si>
  <si>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</si>
  <si>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</si>
  <si>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</si>
  <si>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</si>
  <si>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</si>
  <si>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</si>
  <si>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</si>
  <si>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</si>
  <si>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</si>
  <si>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</si>
  <si>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</si>
  <si>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</si>
  <si>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</si>
  <si>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</si>
  <si>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</si>
  <si>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</si>
  <si>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</si>
  <si>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</si>
  <si>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</si>
  <si>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</si>
  <si>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</si>
  <si>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</si>
  <si>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</si>
  <si>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</si>
  <si>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</si>
  <si>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</si>
  <si>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</si>
  <si>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</si>
  <si>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</si>
  <si>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</si>
  <si>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</si>
  <si>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</si>
  <si>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</si>
  <si>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</si>
  <si>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</si>
  <si>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</si>
  <si>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</si>
  <si>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</si>
  <si>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</si>
  <si>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</si>
  <si>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</si>
  <si>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</si>
  <si>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</si>
  <si>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</si>
  <si>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</si>
  <si>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</si>
  <si>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</si>
  <si>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</si>
  <si>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</si>
  <si>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</si>
  <si>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</si>
  <si>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</si>
  <si>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</si>
  <si>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</si>
  <si>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</si>
  <si>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</si>
  <si>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</si>
  <si>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</si>
  <si>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</si>
  <si>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</si>
  <si>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</si>
  <si>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</si>
  <si>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</si>
  <si>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</si>
  <si>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</si>
  <si>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</si>
  <si>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</si>
  <si>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</si>
  <si>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</si>
  <si>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</si>
  <si>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</si>
  <si>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</si>
  <si>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</si>
  <si>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</si>
  <si>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</si>
  <si>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</si>
  <si>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</si>
  <si>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</si>
  <si>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</si>
  <si>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</si>
  <si>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</si>
  <si>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</si>
  <si>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</si>
  <si>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</si>
  <si>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</si>
  <si>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</si>
  <si>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</si>
  <si>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</si>
  <si>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</si>
  <si>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</si>
  <si>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</si>
  <si>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</si>
  <si>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</si>
  <si>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</si>
  <si>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</si>
  <si>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</si>
  <si>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</si>
  <si>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</si>
  <si>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</si>
  <si>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</si>
  <si>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</si>
  <si>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</si>
  <si>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</si>
  <si>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</si>
  <si>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</si>
  <si>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</si>
  <si>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</si>
  <si>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</si>
  <si>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</si>
  <si>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</si>
  <si>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</si>
  <si>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</si>
  <si>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</si>
  <si>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</si>
  <si>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</si>
  <si>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</si>
  <si>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</si>
  <si>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</si>
  <si>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</si>
  <si>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</si>
  <si>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</si>
  <si>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</si>
  <si>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</si>
  <si>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</si>
  <si>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</si>
  <si>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</si>
  <si>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</si>
  <si>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</si>
  <si>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</si>
  <si>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</si>
  <si>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</si>
  <si>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</si>
  <si>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</si>
  <si>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</si>
  <si>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</si>
  <si>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</si>
  <si>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</si>
  <si>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</si>
  <si>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</si>
  <si>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</si>
  <si>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</si>
  <si>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</si>
  <si>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</si>
  <si>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</si>
  <si>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</si>
  <si>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</si>
  <si>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</si>
  <si>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</si>
  <si>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</si>
  <si>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</si>
  <si>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</si>
  <si>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</si>
  <si>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</si>
  <si>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</si>
  <si>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</si>
  <si>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</si>
  <si>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</si>
  <si>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</si>
  <si>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</si>
  <si>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</si>
  <si>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</si>
  <si>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</si>
  <si>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</si>
  <si>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</si>
  <si>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</si>
  <si>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</si>
  <si>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</si>
  <si>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</si>
  <si>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</si>
  <si>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</si>
  <si>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</si>
  <si>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</si>
  <si>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</si>
  <si>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</si>
  <si>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</si>
  <si>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</si>
  <si>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</si>
  <si>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</si>
  <si>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</si>
  <si>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</si>
  <si>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</si>
  <si>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</si>
  <si>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</si>
  <si>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</si>
  <si>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</si>
  <si>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</si>
  <si>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</si>
  <si>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</si>
  <si>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</si>
  <si>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</si>
  <si>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</si>
  <si>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</si>
  <si>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</si>
  <si>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</si>
  <si>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</si>
  <si>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</si>
  <si>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</si>
  <si>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</si>
  <si>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</si>
  <si>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</si>
  <si>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</si>
  <si>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</si>
  <si>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</si>
  <si>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</si>
  <si>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</si>
  <si>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</si>
  <si>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</si>
  <si>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</si>
  <si>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</si>
  <si>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</si>
  <si>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</si>
  <si>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</si>
  <si>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</si>
  <si>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</si>
  <si>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</si>
  <si>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</si>
  <si>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</si>
  <si>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</si>
  <si>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</si>
  <si>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</si>
  <si>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</si>
  <si>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</si>
  <si>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</si>
  <si>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</si>
  <si>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</si>
  <si>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</si>
  <si>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</si>
  <si>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</si>
  <si>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</si>
  <si>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</si>
  <si>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</si>
  <si>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</si>
  <si>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</si>
  <si>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</si>
  <si>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</si>
  <si>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</si>
  <si>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</si>
  <si>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</si>
  <si>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</si>
  <si>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</si>
  <si>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</si>
  <si>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</si>
  <si>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</si>
  <si>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</si>
  <si>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</si>
  <si>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</si>
  <si>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</si>
  <si>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</si>
  <si>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</si>
  <si>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</si>
  <si>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</si>
  <si>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</si>
  <si>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</si>
  <si>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</si>
  <si>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</si>
  <si>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</si>
  <si>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</si>
  <si>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</si>
  <si>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</si>
  <si>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</si>
  <si>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</si>
  <si>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</si>
  <si>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</si>
  <si>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</si>
  <si>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</si>
  <si>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</si>
  <si>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</si>
  <si>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</si>
  <si>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</si>
  <si>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</si>
  <si>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</si>
  <si>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</si>
  <si>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</si>
  <si>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</si>
  <si>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</si>
  <si>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</si>
  <si>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</si>
  <si>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</si>
  <si>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</si>
  <si>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</si>
  <si>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</si>
  <si>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</si>
  <si>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</si>
  <si>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</si>
  <si>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</si>
  <si>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</si>
  <si>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</si>
  <si>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</si>
  <si>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</si>
  <si>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</si>
  <si>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</si>
  <si>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</si>
  <si>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</si>
  <si>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</si>
  <si>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</si>
  <si>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</si>
  <si>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</si>
  <si>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</si>
  <si>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</si>
  <si>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</si>
  <si>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</si>
  <si>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</si>
  <si>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</si>
  <si>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</si>
  <si>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</si>
  <si>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</si>
  <si>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</si>
  <si>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</si>
  <si>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</si>
  <si>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</si>
  <si>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</si>
  <si>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</si>
  <si>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</si>
  <si>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</si>
  <si>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</si>
  <si>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</si>
  <si>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</si>
  <si>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</si>
  <si>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</si>
  <si>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</si>
  <si>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</si>
  <si>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</si>
  <si>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</si>
  <si>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</si>
  <si>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</si>
  <si>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</si>
  <si>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</si>
  <si>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</si>
  <si>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</si>
  <si>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</si>
  <si>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</si>
  <si>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</si>
  <si>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</si>
  <si>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</si>
  <si>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</si>
  <si>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</si>
  <si>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</si>
  <si>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</si>
  <si>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</si>
  <si>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</si>
  <si>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</si>
  <si>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</si>
  <si>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</si>
  <si>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</si>
  <si>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</si>
  <si>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</si>
  <si>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</si>
  <si>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</si>
  <si>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</si>
  <si>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</si>
  <si>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</si>
  <si>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</si>
  <si>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</si>
  <si>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</si>
  <si>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</si>
  <si>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</si>
  <si>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</si>
  <si>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</si>
  <si>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</si>
  <si>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</si>
  <si>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</si>
  <si>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</si>
  <si>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</si>
  <si>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</si>
  <si>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</si>
  <si>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</si>
  <si>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</si>
  <si>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</si>
  <si>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</si>
  <si>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</si>
  <si>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</si>
  <si>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</si>
  <si>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</si>
  <si>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</si>
  <si>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</si>
  <si>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</si>
  <si>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</si>
  <si>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</si>
  <si>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</si>
  <si>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</si>
  <si>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</si>
  <si>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</si>
  <si>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</si>
  <si>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</si>
  <si>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</si>
  <si>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</si>
  <si>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</si>
  <si>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</si>
  <si>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</si>
  <si>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</si>
  <si>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</si>
  <si>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</si>
  <si>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</si>
  <si>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</si>
  <si>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</si>
  <si>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</si>
  <si>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</si>
  <si>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</si>
  <si>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</si>
  <si>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</si>
  <si>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</si>
  <si>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</si>
  <si>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</si>
  <si>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</si>
  <si>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</si>
  <si>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</si>
  <si>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</si>
  <si>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</si>
  <si>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</si>
  <si>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</si>
  <si>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</si>
  <si>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</si>
  <si>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</si>
  <si>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</si>
  <si>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</si>
  <si>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</si>
  <si>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</si>
  <si>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</si>
  <si>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</si>
  <si>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</si>
  <si>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</si>
  <si>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</si>
  <si>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</si>
  <si>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</si>
  <si>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</si>
  <si>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</si>
  <si>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</si>
  <si>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</si>
  <si>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</si>
  <si>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</si>
  <si>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</si>
  <si>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</si>
  <si>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</si>
  <si>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</si>
  <si>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</si>
  <si>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</si>
  <si>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</si>
  <si>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</si>
  <si>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</si>
  <si>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</si>
  <si>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</si>
  <si>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</si>
  <si>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</si>
  <si>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</si>
  <si>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</si>
  <si>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</si>
  <si>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</si>
  <si>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</si>
  <si>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</si>
  <si>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</si>
  <si>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</si>
  <si>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</si>
  <si>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</si>
  <si>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</si>
  <si>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</si>
  <si>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</si>
  <si>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</si>
  <si>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</si>
  <si>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</si>
  <si>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</si>
  <si>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</si>
  <si>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</si>
  <si>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</si>
  <si>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</si>
  <si>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</si>
  <si>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</si>
  <si>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</si>
  <si>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</si>
  <si>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</si>
  <si>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</si>
  <si>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</si>
  <si>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</si>
  <si>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</si>
  <si>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</si>
  <si>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</si>
  <si>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</si>
  <si>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</si>
  <si>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</si>
  <si>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</si>
  <si>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</si>
  <si>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</si>
  <si>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</si>
  <si>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</si>
  <si>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</si>
  <si>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</si>
  <si>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</si>
  <si>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</si>
  <si>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</si>
  <si>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</si>
  <si>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</si>
  <si>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</si>
  <si>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</si>
  <si>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</si>
  <si>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</si>
  <si>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</si>
  <si>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</si>
  <si>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</si>
  <si>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</si>
  <si>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</si>
  <si>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</si>
  <si>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</si>
  <si>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</si>
  <si>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</si>
  <si>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</si>
  <si>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</si>
  <si>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</si>
  <si>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</si>
  <si>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</si>
  <si>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</si>
  <si>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</si>
  <si>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</si>
  <si>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</si>
  <si>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</si>
  <si>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</si>
  <si>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</si>
  <si>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</si>
  <si>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</si>
  <si>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</si>
  <si>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</si>
  <si>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</si>
  <si>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</si>
  <si>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</si>
  <si>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</si>
  <si>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</si>
  <si>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</si>
  <si>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</si>
  <si>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</si>
  <si>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</si>
  <si>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</si>
  <si>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</si>
  <si>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</si>
  <si>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</si>
  <si>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</si>
  <si>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</si>
  <si>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</si>
  <si>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</si>
  <si>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</si>
  <si>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</si>
  <si>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</si>
  <si>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</si>
  <si>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</si>
  <si>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</si>
  <si>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</si>
  <si>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</si>
  <si>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</si>
  <si>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</si>
  <si>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</si>
  <si>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</si>
  <si>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</si>
  <si>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</si>
  <si>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</si>
  <si>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</si>
  <si>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</si>
  <si>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</si>
  <si>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</si>
  <si>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</si>
  <si>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</si>
  <si>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</si>
  <si>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</si>
  <si>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</si>
  <si>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</si>
  <si>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</si>
  <si>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</si>
  <si>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</si>
  <si>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</si>
  <si>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</si>
  <si>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</si>
  <si>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</si>
  <si>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</si>
  <si>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</si>
  <si>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</si>
  <si>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</si>
  <si>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</si>
  <si>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</si>
  <si>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</si>
  <si>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</si>
  <si>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</si>
  <si>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</si>
  <si>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</si>
  <si>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</si>
  <si>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</si>
  <si>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</si>
  <si>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</si>
  <si>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</si>
  <si>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</si>
  <si>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</si>
  <si>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</si>
  <si>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</si>
  <si>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</si>
  <si>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</si>
  <si>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</si>
  <si>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</si>
  <si>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</si>
  <si>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</si>
  <si>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</si>
  <si>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</si>
  <si>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</si>
  <si>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</si>
  <si>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</si>
  <si>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</si>
  <si>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</si>
  <si>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</si>
  <si>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</si>
  <si>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</si>
  <si>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</si>
  <si>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</si>
  <si>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</si>
  <si>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</si>
  <si>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</si>
  <si>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</si>
  <si>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</si>
  <si>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</si>
  <si>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</si>
  <si>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</si>
  <si>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</si>
  <si>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</si>
  <si>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</si>
  <si>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</si>
  <si>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</si>
  <si>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</si>
  <si>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</si>
  <si>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</si>
  <si>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</si>
  <si>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</si>
  <si>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</si>
  <si>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</si>
  <si>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</si>
  <si>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</si>
  <si>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</si>
  <si>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</si>
  <si>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</si>
  <si>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</si>
  <si>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</si>
  <si>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</si>
  <si>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</si>
  <si>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</si>
  <si>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</si>
  <si>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</si>
  <si>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</si>
  <si>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</si>
  <si>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</si>
  <si>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</si>
  <si>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</si>
  <si>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</si>
  <si>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</si>
  <si>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</si>
  <si>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</si>
  <si>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</si>
  <si>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</si>
  <si>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</si>
  <si>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</si>
  <si>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</si>
  <si>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</si>
  <si>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</si>
  <si>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</si>
  <si>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</si>
  <si>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</si>
  <si>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</si>
  <si>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</si>
  <si>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</si>
  <si>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</si>
  <si>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</si>
  <si>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</si>
  <si>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</si>
  <si>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</si>
  <si>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</si>
  <si>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</si>
  <si>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</si>
  <si>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</si>
  <si>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</si>
  <si>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</si>
  <si>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</si>
  <si>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</si>
  <si>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</si>
  <si>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</si>
  <si>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</si>
  <si>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</si>
  <si>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</si>
  <si>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</si>
  <si>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</si>
  <si>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</si>
  <si>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</si>
  <si>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</si>
  <si>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</si>
  <si>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</si>
  <si>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</si>
  <si>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</si>
  <si>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</si>
  <si>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</si>
  <si>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</si>
  <si>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</si>
  <si>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</si>
  <si>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</si>
  <si>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</si>
  <si>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</si>
  <si>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</si>
  <si>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</si>
  <si>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</si>
  <si>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</si>
  <si>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</si>
  <si>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</si>
  <si>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</si>
  <si>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</si>
  <si>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</si>
  <si>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</si>
  <si>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</si>
  <si>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</si>
  <si>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</si>
  <si>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</si>
  <si>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</si>
  <si>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</si>
  <si>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</si>
  <si>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</si>
  <si>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</si>
  <si>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</si>
  <si>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</si>
  <si>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</si>
  <si>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</si>
  <si>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</si>
  <si>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</si>
  <si>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</si>
  <si>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</si>
  <si>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</si>
  <si>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</si>
  <si>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</si>
  <si>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</si>
  <si>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</si>
  <si>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</si>
  <si>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</si>
  <si>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</si>
  <si>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</si>
  <si>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</si>
  <si>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</si>
  <si>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</si>
  <si>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</si>
  <si>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</si>
  <si>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</si>
  <si>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</si>
  <si>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</si>
  <si>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</si>
  <si>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</si>
  <si>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</si>
  <si>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</si>
  <si>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</si>
  <si>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</si>
  <si>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</si>
  <si>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</si>
  <si>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</si>
  <si>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</si>
  <si>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</si>
  <si>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</si>
  <si>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</si>
  <si>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</si>
  <si>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</si>
  <si>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</si>
  <si>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</si>
  <si>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</si>
  <si>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</si>
  <si>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</si>
  <si>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</si>
  <si>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</si>
  <si>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</si>
  <si>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</si>
  <si>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</si>
  <si>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</si>
  <si>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</si>
  <si>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</si>
  <si>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</si>
  <si>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</si>
  <si>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</si>
  <si>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</si>
  <si>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</si>
  <si>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</si>
  <si>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</si>
  <si>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</si>
  <si>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</si>
  <si>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</si>
  <si>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</si>
  <si>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</si>
  <si>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</si>
  <si>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</si>
  <si>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</si>
  <si>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</si>
  <si>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</si>
  <si>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</si>
  <si>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</si>
  <si>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</si>
  <si>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</si>
  <si>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</si>
  <si>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</si>
  <si>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</si>
  <si>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</si>
  <si>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</si>
  <si>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</si>
  <si>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</si>
  <si>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</si>
  <si>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</si>
  <si>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</si>
  <si>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</si>
  <si>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</si>
  <si>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</si>
  <si>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</si>
  <si>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</si>
  <si>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</si>
  <si>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</si>
  <si>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</si>
  <si>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</si>
  <si>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</si>
  <si>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</si>
  <si>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</si>
  <si>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</si>
  <si>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</si>
  <si>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</si>
  <si>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</si>
  <si>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</si>
  <si>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</si>
  <si>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</si>
  <si>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</si>
  <si>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</si>
  <si>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</si>
  <si>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</si>
  <si>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</si>
  <si>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</si>
  <si>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</si>
  <si>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</si>
  <si>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</si>
  <si>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</si>
  <si>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</si>
  <si>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</si>
  <si>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</si>
  <si>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</si>
  <si>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</si>
  <si>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</si>
  <si>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</si>
  <si>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</si>
  <si>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</si>
  <si>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</si>
  <si>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</si>
  <si>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</si>
  <si>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</si>
  <si>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</si>
  <si>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</si>
  <si>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</si>
  <si>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</si>
  <si>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</si>
  <si>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</si>
  <si>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</si>
  <si>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</si>
  <si>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</si>
  <si>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</si>
  <si>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</si>
  <si>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</si>
  <si>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</si>
  <si>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</si>
  <si>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</si>
  <si>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</si>
  <si>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</si>
  <si>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</si>
  <si>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</si>
  <si>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</si>
  <si>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</si>
  <si>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</si>
  <si>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</si>
  <si>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</si>
  <si>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</si>
  <si>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</si>
  <si>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</si>
  <si>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</si>
  <si>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</si>
  <si>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</si>
  <si>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</si>
  <si>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</si>
  <si>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</si>
  <si>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</si>
  <si>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</si>
  <si>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</si>
  <si>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</si>
  <si>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</si>
  <si>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</si>
  <si>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</si>
  <si>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</si>
  <si>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</si>
  <si>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</si>
  <si>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</si>
  <si>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</si>
  <si>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</si>
  <si>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</si>
  <si>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</si>
  <si>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</si>
  <si>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</si>
  <si>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</si>
  <si>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</si>
  <si>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</si>
  <si>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</si>
  <si>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</si>
  <si>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</si>
  <si>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</si>
  <si>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</si>
  <si>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</si>
  <si>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</si>
  <si>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</si>
  <si>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</si>
  <si>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</si>
  <si>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</si>
  <si>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</si>
  <si>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</si>
  <si>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</si>
  <si>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</si>
  <si>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</si>
  <si>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</si>
  <si>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</si>
  <si>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</si>
  <si>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</si>
  <si>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</si>
  <si>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</si>
  <si>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</si>
  <si>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</si>
  <si>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</si>
  <si>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</si>
  <si>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</si>
  <si>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</si>
  <si>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</si>
  <si>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</si>
  <si>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</si>
  <si>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</si>
  <si>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</si>
  <si>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</si>
  <si>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</si>
  <si>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</si>
  <si>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</si>
  <si>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</si>
  <si>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</si>
  <si>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</si>
  <si>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</si>
  <si>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</si>
  <si>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</si>
  <si>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</si>
  <si>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</si>
  <si>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</si>
  <si>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</si>
  <si>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</si>
  <si>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</si>
  <si>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</si>
  <si>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</si>
  <si>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</si>
  <si>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</si>
  <si>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</si>
  <si>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</si>
  <si>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</si>
  <si>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</si>
  <si>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</si>
  <si>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</si>
  <si>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</si>
  <si>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</si>
  <si>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</si>
  <si>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</si>
  <si>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</si>
  <si>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</si>
  <si>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</si>
  <si>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</si>
  <si>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</si>
  <si>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</si>
  <si>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</si>
  <si>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</si>
  <si>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</si>
  <si>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</si>
  <si>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</si>
  <si>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</si>
  <si>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</si>
  <si>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</si>
  <si>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</si>
  <si>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</si>
  <si>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</si>
  <si>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</si>
  <si>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</si>
  <si>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</si>
  <si>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</si>
  <si>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</si>
  <si>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</si>
  <si>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</si>
  <si>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</si>
  <si>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</si>
  <si>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</si>
  <si>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</si>
  <si>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</si>
  <si>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</si>
  <si>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</si>
  <si>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</si>
  <si>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</si>
  <si>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</si>
  <si>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</si>
  <si>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</si>
  <si>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</si>
  <si>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</si>
  <si>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</si>
  <si>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</si>
  <si>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</si>
  <si>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</si>
  <si>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</si>
  <si>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</si>
  <si>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</si>
  <si>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</si>
  <si>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</si>
  <si>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</si>
  <si>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</si>
  <si>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</si>
  <si>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</si>
  <si>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</si>
  <si>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</si>
  <si>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</si>
  <si>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</si>
  <si>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</si>
  <si>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</si>
  <si>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</si>
  <si>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</si>
  <si>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</si>
  <si>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</si>
  <si>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</si>
  <si>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</si>
  <si>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</si>
  <si>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</si>
  <si>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</si>
  <si>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</si>
  <si>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</si>
  <si>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</si>
  <si>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</si>
  <si>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</si>
  <si>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</si>
  <si>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</si>
  <si>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</si>
  <si>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</si>
  <si>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</si>
  <si>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</si>
  <si>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</si>
  <si>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</si>
  <si>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</si>
  <si>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</si>
  <si>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</si>
  <si>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</si>
  <si>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</si>
  <si>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</si>
  <si>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</si>
  <si>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</si>
  <si>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</si>
  <si>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</si>
  <si>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</si>
  <si>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</si>
  <si>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</si>
  <si>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</si>
  <si>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</si>
  <si>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</si>
  <si>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</si>
  <si>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</si>
  <si>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</si>
  <si>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</si>
  <si>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</si>
  <si>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</si>
  <si>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</si>
  <si>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</si>
  <si>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</si>
  <si>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</si>
  <si>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</si>
  <si>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</si>
  <si>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</si>
  <si>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</si>
  <si>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</si>
  <si>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</si>
  <si>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</si>
  <si>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</si>
  <si>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</si>
  <si>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</si>
  <si>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</si>
  <si>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</si>
  <si>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</si>
  <si>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</si>
  <si>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</si>
  <si>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</si>
  <si>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</si>
  <si>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</si>
  <si>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</si>
  <si>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</si>
  <si>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</si>
  <si>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</si>
  <si>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</si>
  <si>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</si>
  <si>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</si>
  <si>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</si>
  <si>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</si>
  <si>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</si>
  <si>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</si>
  <si>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</si>
  <si>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</si>
  <si>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</si>
  <si>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</si>
  <si>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</si>
  <si>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</si>
  <si>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</si>
  <si>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</si>
  <si>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</si>
  <si>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</si>
  <si>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</si>
  <si>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</si>
  <si>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</si>
  <si>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</si>
  <si>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</si>
  <si>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</si>
  <si>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</si>
  <si>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</si>
  <si>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</si>
  <si>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</si>
  <si>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</si>
  <si>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</si>
  <si>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</si>
  <si>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</si>
  <si>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</si>
  <si>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</si>
  <si>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</si>
  <si>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</si>
  <si>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</si>
  <si>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</si>
  <si>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</si>
  <si>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</si>
  <si>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</si>
  <si>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</si>
  <si>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</si>
  <si>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</si>
  <si>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</si>
  <si>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</si>
  <si>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</si>
  <si>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</si>
  <si>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</si>
  <si>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</si>
  <si>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</si>
  <si>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</si>
  <si>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</si>
  <si>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</si>
  <si>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</si>
  <si>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</si>
  <si>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</si>
  <si>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</si>
  <si>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</si>
  <si>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</si>
  <si>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</si>
  <si>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</si>
  <si>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</si>
  <si>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</si>
  <si>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</si>
  <si>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</si>
  <si>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</si>
  <si>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</si>
  <si>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</si>
  <si>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</si>
  <si>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</si>
  <si>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</si>
  <si>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</si>
  <si>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</si>
  <si>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</si>
  <si>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</si>
  <si>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</si>
  <si>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</si>
  <si>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</si>
  <si>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</si>
  <si>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</si>
  <si>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</si>
  <si>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</si>
  <si>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</si>
  <si>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</si>
  <si>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</si>
  <si>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</si>
  <si>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</si>
  <si>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</si>
  <si>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</si>
  <si>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</si>
  <si>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</si>
  <si>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</si>
  <si>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</si>
  <si>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</si>
  <si>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</si>
  <si>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</si>
  <si>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</si>
  <si>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</si>
  <si>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212</t>
  </si>
  <si>
    <t>MultiCare Covington Medical Center</t>
  </si>
  <si>
    <t>17700 SE 272nd St</t>
  </si>
  <si>
    <t>Covington</t>
  </si>
  <si>
    <t>WA</t>
  </si>
  <si>
    <t>King</t>
  </si>
  <si>
    <t>Bill Robertson</t>
  </si>
  <si>
    <t>James Lee</t>
  </si>
  <si>
    <t>John Wiborg</t>
  </si>
  <si>
    <t>(253) 403-1000</t>
  </si>
  <si>
    <t>(253) 459-7859</t>
  </si>
  <si>
    <t>12/31/2022</t>
  </si>
  <si>
    <t>&lt;&lt; previous based on ED Visits</t>
  </si>
  <si>
    <t>Dan Wickens</t>
  </si>
  <si>
    <t>dan.wickens@multicare.org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</si>
</sst>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37" fontId="15" fillId="8" borderId="1" xfId="0" quotePrefix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38" fontId="15" fillId="8" borderId="14" xfId="0" applyNumberFormat="1" applyFont="1" applyFill="1" applyBorder="1" applyProtection="1">
      <protection locked="0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.wicken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95" transitionEvaluation="1" transitionEntry="1" codeName="Sheet1">
    <tabColor rgb="FF92D050"/>
    <pageSetUpPr autoPageBreaks="0" fitToPage="1"/>
  </sheetPr>
  <dimension ref="A1:CG716"/>
  <sheetViews>
    <sheetView tabSelected="1" topLeftCell="A95" zoomScale="85" zoomScaleNormal="85" workbookViewId="0">
      <selection activeCell="A101" sqref="A101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5" x14ac:dyDescent="0.35">
      <c r="A33" s="18" t="s">
        <v>16</v>
      </c>
      <c r="B33" s="72"/>
      <c r="C33" s="72"/>
      <c r="D33" s="72"/>
    </row>
    <row r="34" spans="1:85" x14ac:dyDescent="0.35">
      <c r="A34" s="18" t="s">
        <v>17</v>
      </c>
      <c r="B34" s="71"/>
      <c r="C34" s="71"/>
      <c r="D34" s="71"/>
    </row>
    <row r="35" spans="1:85" x14ac:dyDescent="0.35">
      <c r="B35" s="71"/>
      <c r="C35" s="71"/>
      <c r="D35" s="71"/>
    </row>
    <row r="36" spans="1:85" x14ac:dyDescent="0.35">
      <c r="A36" s="324" t="s">
        <v>18</v>
      </c>
      <c r="B36" s="325"/>
      <c r="C36" s="326"/>
      <c r="D36" s="325"/>
      <c r="E36" s="325"/>
      <c r="F36" s="325"/>
      <c r="G36" s="325"/>
    </row>
    <row r="37" spans="1:85" x14ac:dyDescent="0.35">
      <c r="A37" s="327" t="s">
        <v>1342</v>
      </c>
      <c r="B37" s="328"/>
      <c r="C37" s="326"/>
      <c r="D37" s="325"/>
      <c r="E37" s="325"/>
      <c r="F37" s="325"/>
      <c r="G37" s="325"/>
    </row>
    <row r="38" spans="1:85" x14ac:dyDescent="0.35">
      <c r="A38" s="331" t="s">
        <v>1361</v>
      </c>
      <c r="B38" s="328"/>
      <c r="C38" s="326"/>
      <c r="D38" s="325"/>
      <c r="E38" s="325"/>
      <c r="F38" s="325"/>
      <c r="G38" s="325"/>
    </row>
    <row r="39" spans="1:85" x14ac:dyDescent="0.35">
      <c r="A39" s="330" t="s">
        <v>1343</v>
      </c>
      <c r="B39" s="325"/>
      <c r="C39" s="326"/>
      <c r="D39" s="325"/>
      <c r="E39" s="325"/>
      <c r="F39" s="325"/>
      <c r="G39" s="325"/>
    </row>
    <row r="40" spans="1:85" x14ac:dyDescent="0.35">
      <c r="A40" s="331" t="s">
        <v>1362</v>
      </c>
      <c r="B40" s="325"/>
      <c r="C40" s="326"/>
      <c r="D40" s="325"/>
      <c r="E40" s="325"/>
      <c r="F40" s="325"/>
      <c r="G40" s="325"/>
    </row>
    <row r="41" spans="1:85" x14ac:dyDescent="0.35">
      <c r="C41" s="17"/>
    </row>
    <row r="42" spans="1:85" x14ac:dyDescent="0.35">
      <c r="A42" s="12" t="s">
        <v>19</v>
      </c>
      <c r="C42" s="17"/>
      <c r="F42" s="19" t="s">
        <v>14</v>
      </c>
    </row>
    <row r="43" spans="1:85" x14ac:dyDescent="0.35">
      <c r="A43" s="19" t="s">
        <v>20</v>
      </c>
      <c r="C43" s="17"/>
    </row>
    <row r="44" spans="1:85" x14ac:dyDescent="0.35">
      <c r="A44" s="20"/>
      <c r="B44" s="20"/>
      <c r="C44" s="333">
        <v>6010</v>
      </c>
      <c r="D44" s="333">
        <v>6030</v>
      </c>
      <c r="E44" s="333">
        <v>6070</v>
      </c>
      <c r="F44" s="333">
        <v>6100</v>
      </c>
      <c r="G44" s="333">
        <v>6120</v>
      </c>
      <c r="H44" s="333">
        <v>6140</v>
      </c>
      <c r="I44" s="333">
        <v>6150</v>
      </c>
      <c r="J44" s="333">
        <v>6170</v>
      </c>
      <c r="K44" s="333">
        <v>6200</v>
      </c>
      <c r="L44" s="333">
        <v>6210</v>
      </c>
      <c r="M44" s="333">
        <v>6330</v>
      </c>
      <c r="N44" s="333">
        <v>6400</v>
      </c>
      <c r="O44" s="333">
        <v>7010</v>
      </c>
      <c r="P44" s="333">
        <v>7020</v>
      </c>
      <c r="Q44" s="333">
        <v>7030</v>
      </c>
      <c r="R44" s="333">
        <v>7040</v>
      </c>
      <c r="S44" s="333">
        <v>7050</v>
      </c>
      <c r="T44" s="333">
        <v>7060</v>
      </c>
      <c r="U44" s="333">
        <v>7070</v>
      </c>
      <c r="V44" s="333">
        <v>7110</v>
      </c>
      <c r="W44" s="333">
        <v>7120</v>
      </c>
      <c r="X44" s="333">
        <v>7130</v>
      </c>
      <c r="Y44" s="333">
        <v>7140</v>
      </c>
      <c r="Z44" s="333">
        <v>7150</v>
      </c>
      <c r="AA44" s="333">
        <v>7160</v>
      </c>
      <c r="AB44" s="333">
        <v>7170</v>
      </c>
      <c r="AC44" s="333">
        <v>7180</v>
      </c>
      <c r="AD44" s="333">
        <v>7190</v>
      </c>
      <c r="AE44" s="333">
        <v>7200</v>
      </c>
      <c r="AF44" s="333">
        <v>7220</v>
      </c>
      <c r="AG44" s="333">
        <v>7230</v>
      </c>
      <c r="AH44" s="333">
        <v>7240</v>
      </c>
      <c r="AI44" s="333">
        <v>7250</v>
      </c>
      <c r="AJ44" s="333">
        <v>7260</v>
      </c>
      <c r="AK44" s="333">
        <v>7310</v>
      </c>
      <c r="AL44" s="333">
        <v>7320</v>
      </c>
      <c r="AM44" s="333">
        <v>7330</v>
      </c>
      <c r="AN44" s="333">
        <v>7340</v>
      </c>
      <c r="AO44" s="333">
        <v>7350</v>
      </c>
      <c r="AP44" s="333">
        <v>7380</v>
      </c>
      <c r="AQ44" s="333">
        <v>7390</v>
      </c>
      <c r="AR44" s="333">
        <v>7400</v>
      </c>
      <c r="AS44" s="333">
        <v>7410</v>
      </c>
      <c r="AT44" s="333">
        <v>7420</v>
      </c>
      <c r="AU44" s="333">
        <v>7430</v>
      </c>
      <c r="AV44" s="333">
        <v>7490</v>
      </c>
      <c r="AW44" s="333">
        <v>8200</v>
      </c>
      <c r="AX44" s="333">
        <v>8310</v>
      </c>
      <c r="AY44" s="333">
        <v>8320</v>
      </c>
      <c r="AZ44" s="333">
        <v>8330</v>
      </c>
      <c r="BA44" s="333">
        <v>8350</v>
      </c>
      <c r="BB44" s="333">
        <v>8360</v>
      </c>
      <c r="BC44" s="333">
        <v>8370</v>
      </c>
      <c r="BD44" s="333">
        <v>8420</v>
      </c>
      <c r="BE44" s="333">
        <v>8430</v>
      </c>
      <c r="BF44" s="333">
        <v>8460</v>
      </c>
      <c r="BG44" s="333">
        <v>8470</v>
      </c>
      <c r="BH44" s="333">
        <v>8480</v>
      </c>
      <c r="BI44" s="333">
        <v>8490</v>
      </c>
      <c r="BJ44" s="333">
        <v>8510</v>
      </c>
      <c r="BK44" s="333">
        <v>8530</v>
      </c>
      <c r="BL44" s="333">
        <v>8560</v>
      </c>
      <c r="BM44" s="333">
        <v>8590</v>
      </c>
      <c r="BN44" s="333">
        <v>8610</v>
      </c>
      <c r="BO44" s="333">
        <v>8620</v>
      </c>
      <c r="BP44" s="333">
        <v>8630</v>
      </c>
      <c r="BQ44" s="333">
        <v>8640</v>
      </c>
      <c r="BR44" s="333">
        <v>8650</v>
      </c>
      <c r="BS44" s="333">
        <v>8660</v>
      </c>
      <c r="BT44" s="333">
        <v>8670</v>
      </c>
      <c r="BU44" s="333">
        <v>8680</v>
      </c>
      <c r="BV44" s="333">
        <v>8690</v>
      </c>
      <c r="BW44" s="333">
        <v>8700</v>
      </c>
      <c r="BX44" s="333">
        <v>8710</v>
      </c>
      <c r="BY44" s="333">
        <v>8720</v>
      </c>
      <c r="BZ44" s="333">
        <v>8730</v>
      </c>
      <c r="CA44" s="333">
        <v>8740</v>
      </c>
      <c r="CB44" s="333">
        <v>8770</v>
      </c>
      <c r="CC44" s="333">
        <v>8790</v>
      </c>
      <c r="CD44" s="22" t="s">
        <v>100</v>
      </c>
      <c r="CE44" s="333">
        <v>9999</v>
      </c>
    </row>
    <row r="45" spans="1:85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5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5" x14ac:dyDescent="0.35">
      <c r="A47" s="20" t="s">
        <v>216</v>
      </c>
      <c r="B47" s="312"/>
      <c r="C47" s="24">
        <v>0</v>
      </c>
      <c r="D47" s="24">
        <v>806295.71</v>
      </c>
      <c r="E47" s="24">
        <v>417931.25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176507.77999999994</v>
      </c>
      <c r="P47" s="24">
        <v>248038.07</v>
      </c>
      <c r="Q47" s="24">
        <v>0</v>
      </c>
      <c r="R47" s="24">
        <v>147215.07</v>
      </c>
      <c r="S47" s="24">
        <v>121636.79000000001</v>
      </c>
      <c r="T47" s="24">
        <v>0</v>
      </c>
      <c r="U47" s="24">
        <v>401091.63</v>
      </c>
      <c r="V47" s="24">
        <v>0</v>
      </c>
      <c r="W47" s="24">
        <v>88249.62</v>
      </c>
      <c r="X47" s="24">
        <v>164828.93999999997</v>
      </c>
      <c r="Y47" s="24">
        <v>457961.47000000003</v>
      </c>
      <c r="Z47" s="24">
        <v>22124.99</v>
      </c>
      <c r="AA47" s="24">
        <v>0</v>
      </c>
      <c r="AB47" s="24">
        <v>293392.48999999993</v>
      </c>
      <c r="AC47" s="24">
        <v>126141.94000000002</v>
      </c>
      <c r="AD47" s="24">
        <v>0</v>
      </c>
      <c r="AE47" s="24">
        <v>0</v>
      </c>
      <c r="AF47" s="24">
        <v>0</v>
      </c>
      <c r="AG47" s="24">
        <v>1229604.04</v>
      </c>
      <c r="AH47" s="24">
        <v>0</v>
      </c>
      <c r="AI47" s="24">
        <v>141181.22</v>
      </c>
      <c r="AJ47" s="24">
        <v>197381.16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138836.29</v>
      </c>
      <c r="AW47" s="24">
        <v>104831.06000000001</v>
      </c>
      <c r="AX47" s="24">
        <v>0</v>
      </c>
      <c r="AY47" s="24">
        <v>229613.97</v>
      </c>
      <c r="AZ47" s="24">
        <v>0</v>
      </c>
      <c r="BA47" s="24">
        <v>0</v>
      </c>
      <c r="BB47" s="24">
        <v>94232.17</v>
      </c>
      <c r="BC47" s="24">
        <v>0</v>
      </c>
      <c r="BD47" s="24">
        <v>58550.75</v>
      </c>
      <c r="BE47" s="24">
        <v>163304.99999999997</v>
      </c>
      <c r="BF47" s="24">
        <v>300392.25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346595.74</v>
      </c>
      <c r="BM47" s="24">
        <v>0</v>
      </c>
      <c r="BN47" s="24">
        <v>259421.75999999998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35485.85</v>
      </c>
      <c r="BY47" s="24">
        <v>36400.590000000004</v>
      </c>
      <c r="BZ47" s="24">
        <v>0</v>
      </c>
      <c r="CA47" s="24">
        <v>0</v>
      </c>
      <c r="CB47" s="24">
        <v>0</v>
      </c>
      <c r="CC47" s="24">
        <v>460462.85</v>
      </c>
      <c r="CD47" s="20"/>
      <c r="CE47" s="32">
        <f>SUM(C47:CC47)</f>
        <v>7267710.4499999993</v>
      </c>
      <c r="CF47" s="12">
        <f>C390</f>
        <v>7267710.4499999993</v>
      </c>
      <c r="CG47" s="12">
        <f>CF47-CE47</f>
        <v>0</v>
      </c>
    </row>
    <row r="48" spans="1:85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5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/>
      <c r="C51" s="24">
        <v>0</v>
      </c>
      <c r="D51" s="24">
        <v>720720.49</v>
      </c>
      <c r="E51" s="24">
        <v>233203.34000000003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464941.53</v>
      </c>
      <c r="P51" s="24">
        <v>485084.87</v>
      </c>
      <c r="Q51" s="24">
        <v>0</v>
      </c>
      <c r="R51" s="24">
        <v>141565.76999999999</v>
      </c>
      <c r="S51" s="24">
        <v>97444.839999999967</v>
      </c>
      <c r="T51" s="24">
        <v>0</v>
      </c>
      <c r="U51" s="24">
        <v>211913.61000000002</v>
      </c>
      <c r="V51" s="24">
        <v>0</v>
      </c>
      <c r="W51" s="24">
        <v>14302.04</v>
      </c>
      <c r="X51" s="24">
        <v>132167.19</v>
      </c>
      <c r="Y51" s="24">
        <v>152034.15000000002</v>
      </c>
      <c r="Z51" s="24">
        <v>0</v>
      </c>
      <c r="AA51" s="24">
        <v>0</v>
      </c>
      <c r="AB51" s="24">
        <v>64832.5</v>
      </c>
      <c r="AC51" s="24">
        <v>24951.229999999996</v>
      </c>
      <c r="AD51" s="24">
        <v>0</v>
      </c>
      <c r="AE51" s="24">
        <v>0</v>
      </c>
      <c r="AF51" s="24">
        <v>0</v>
      </c>
      <c r="AG51" s="24">
        <v>415100.71</v>
      </c>
      <c r="AH51" s="24">
        <v>0</v>
      </c>
      <c r="AI51" s="24">
        <v>41952.33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47713.5</v>
      </c>
      <c r="AW51" s="24">
        <v>0</v>
      </c>
      <c r="AX51" s="24">
        <v>0</v>
      </c>
      <c r="AY51" s="24">
        <v>81005.600000000006</v>
      </c>
      <c r="AZ51" s="24">
        <v>0</v>
      </c>
      <c r="BA51" s="24">
        <v>0</v>
      </c>
      <c r="BB51" s="24">
        <v>0</v>
      </c>
      <c r="BC51" s="24">
        <v>0</v>
      </c>
      <c r="BD51" s="24">
        <v>27498.71</v>
      </c>
      <c r="BE51" s="24">
        <v>184048.27</v>
      </c>
      <c r="BF51" s="24">
        <v>59970.91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323323.43000000005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4566.7900000000009</v>
      </c>
      <c r="BZ51" s="24">
        <v>0</v>
      </c>
      <c r="CA51" s="24">
        <v>0</v>
      </c>
      <c r="CB51" s="24">
        <v>0</v>
      </c>
      <c r="CC51" s="24">
        <v>4141.6699999999255</v>
      </c>
      <c r="CD51" s="20"/>
      <c r="CE51" s="32">
        <f>SUM(C51:CD51)</f>
        <v>3932483.48</v>
      </c>
      <c r="CF51" s="12">
        <f>C395</f>
        <v>3932483.48</v>
      </c>
    </row>
    <row r="52" spans="1:85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5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333">
        <v>6010</v>
      </c>
      <c r="D55" s="333">
        <v>6030</v>
      </c>
      <c r="E55" s="333">
        <v>6070</v>
      </c>
      <c r="F55" s="333">
        <v>6100</v>
      </c>
      <c r="G55" s="333">
        <v>6120</v>
      </c>
      <c r="H55" s="333">
        <v>6140</v>
      </c>
      <c r="I55" s="333">
        <v>6150</v>
      </c>
      <c r="J55" s="333">
        <v>6170</v>
      </c>
      <c r="K55" s="333">
        <v>6200</v>
      </c>
      <c r="L55" s="333">
        <v>6210</v>
      </c>
      <c r="M55" s="333">
        <v>6330</v>
      </c>
      <c r="N55" s="333">
        <v>6400</v>
      </c>
      <c r="O55" s="333">
        <v>7010</v>
      </c>
      <c r="P55" s="333">
        <v>7020</v>
      </c>
      <c r="Q55" s="333">
        <v>7030</v>
      </c>
      <c r="R55" s="333">
        <v>7040</v>
      </c>
      <c r="S55" s="333">
        <v>7050</v>
      </c>
      <c r="T55" s="333">
        <v>7060</v>
      </c>
      <c r="U55" s="333">
        <v>7070</v>
      </c>
      <c r="V55" s="333">
        <v>7110</v>
      </c>
      <c r="W55" s="333">
        <v>7120</v>
      </c>
      <c r="X55" s="333">
        <v>7130</v>
      </c>
      <c r="Y55" s="333">
        <v>7140</v>
      </c>
      <c r="Z55" s="333">
        <v>7150</v>
      </c>
      <c r="AA55" s="333">
        <v>7160</v>
      </c>
      <c r="AB55" s="333">
        <v>7170</v>
      </c>
      <c r="AC55" s="333">
        <v>7180</v>
      </c>
      <c r="AD55" s="333">
        <v>7190</v>
      </c>
      <c r="AE55" s="333">
        <v>7200</v>
      </c>
      <c r="AF55" s="333">
        <v>7220</v>
      </c>
      <c r="AG55" s="333">
        <v>7230</v>
      </c>
      <c r="AH55" s="333">
        <v>7240</v>
      </c>
      <c r="AI55" s="333">
        <v>7250</v>
      </c>
      <c r="AJ55" s="333">
        <v>7260</v>
      </c>
      <c r="AK55" s="333">
        <v>7310</v>
      </c>
      <c r="AL55" s="333">
        <v>7320</v>
      </c>
      <c r="AM55" s="333">
        <v>7330</v>
      </c>
      <c r="AN55" s="333">
        <v>7340</v>
      </c>
      <c r="AO55" s="333">
        <v>7350</v>
      </c>
      <c r="AP55" s="333">
        <v>7380</v>
      </c>
      <c r="AQ55" s="333">
        <v>7390</v>
      </c>
      <c r="AR55" s="333">
        <v>7400</v>
      </c>
      <c r="AS55" s="333">
        <v>7410</v>
      </c>
      <c r="AT55" s="333">
        <v>7420</v>
      </c>
      <c r="AU55" s="333">
        <v>7430</v>
      </c>
      <c r="AV55" s="333">
        <v>7490</v>
      </c>
      <c r="AW55" s="333">
        <v>8200</v>
      </c>
      <c r="AX55" s="333">
        <v>8310</v>
      </c>
      <c r="AY55" s="333">
        <v>8320</v>
      </c>
      <c r="AZ55" s="333">
        <v>8330</v>
      </c>
      <c r="BA55" s="333">
        <v>8350</v>
      </c>
      <c r="BB55" s="333">
        <v>8360</v>
      </c>
      <c r="BC55" s="333">
        <v>8370</v>
      </c>
      <c r="BD55" s="333">
        <v>8420</v>
      </c>
      <c r="BE55" s="333">
        <v>8430</v>
      </c>
      <c r="BF55" s="333">
        <v>8460</v>
      </c>
      <c r="BG55" s="333">
        <v>8470</v>
      </c>
      <c r="BH55" s="333">
        <v>8480</v>
      </c>
      <c r="BI55" s="333">
        <v>8490</v>
      </c>
      <c r="BJ55" s="333">
        <v>8510</v>
      </c>
      <c r="BK55" s="333">
        <v>8530</v>
      </c>
      <c r="BL55" s="333">
        <v>8560</v>
      </c>
      <c r="BM55" s="333">
        <v>8590</v>
      </c>
      <c r="BN55" s="333">
        <v>8610</v>
      </c>
      <c r="BO55" s="333">
        <v>8620</v>
      </c>
      <c r="BP55" s="333">
        <v>8630</v>
      </c>
      <c r="BQ55" s="333">
        <v>8640</v>
      </c>
      <c r="BR55" s="333">
        <v>8650</v>
      </c>
      <c r="BS55" s="333">
        <v>8660</v>
      </c>
      <c r="BT55" s="333">
        <v>8670</v>
      </c>
      <c r="BU55" s="333">
        <v>8680</v>
      </c>
      <c r="BV55" s="333">
        <v>8690</v>
      </c>
      <c r="BW55" s="333">
        <v>8700</v>
      </c>
      <c r="BX55" s="333">
        <v>8710</v>
      </c>
      <c r="BY55" s="333">
        <v>8720</v>
      </c>
      <c r="BZ55" s="333">
        <v>8730</v>
      </c>
      <c r="CA55" s="333">
        <v>8740</v>
      </c>
      <c r="CB55" s="333">
        <v>8770</v>
      </c>
      <c r="CC55" s="333">
        <v>8790</v>
      </c>
      <c r="CD55" s="22" t="s">
        <v>100</v>
      </c>
      <c r="CE55" s="333">
        <v>9999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>
        <v>0</v>
      </c>
      <c r="D59" s="24">
        <v>5946</v>
      </c>
      <c r="E59" s="24">
        <v>5480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240235</v>
      </c>
      <c r="Q59" s="24">
        <v>0</v>
      </c>
      <c r="R59" s="24">
        <v>130005</v>
      </c>
      <c r="S59" s="314"/>
      <c r="T59" s="314"/>
      <c r="U59" s="24">
        <v>0</v>
      </c>
      <c r="V59" s="24">
        <v>11728</v>
      </c>
      <c r="W59" s="24">
        <v>28317.65</v>
      </c>
      <c r="X59" s="24">
        <v>106781.65</v>
      </c>
      <c r="Y59" s="24">
        <v>104847.2</v>
      </c>
      <c r="Z59" s="24">
        <v>2367.6300000000006</v>
      </c>
      <c r="AA59" s="24">
        <v>0</v>
      </c>
      <c r="AB59" s="314"/>
      <c r="AC59" s="24">
        <v>9178.64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267585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16916</v>
      </c>
      <c r="AW59" s="314"/>
      <c r="AX59" s="314"/>
      <c r="AY59" s="30">
        <v>43793</v>
      </c>
      <c r="AZ59" s="30"/>
      <c r="BA59" s="314"/>
      <c r="BB59" s="314"/>
      <c r="BC59" s="314"/>
      <c r="BD59" s="314"/>
      <c r="BE59" s="30">
        <v>107673.035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  <c r="CF59" s="12">
        <f>SUM(C59:CD59)</f>
        <v>1080853.8049999999</v>
      </c>
    </row>
    <row r="60" spans="1:85" s="225" customFormat="1" x14ac:dyDescent="0.35">
      <c r="A60" s="241" t="s">
        <v>247</v>
      </c>
      <c r="B60" s="242"/>
      <c r="C60" s="24">
        <v>0</v>
      </c>
      <c r="D60" s="24">
        <v>44.80443492536925</v>
      </c>
      <c r="E60" s="24">
        <v>33.398294515972836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17.236670545584015</v>
      </c>
      <c r="P60" s="24">
        <v>12.583928765399461</v>
      </c>
      <c r="Q60" s="24">
        <v>0</v>
      </c>
      <c r="R60" s="24">
        <v>4.8089856157795907</v>
      </c>
      <c r="S60" s="24">
        <v>6.2913602731107723</v>
      </c>
      <c r="T60" s="24">
        <v>0</v>
      </c>
      <c r="U60" s="24">
        <v>17.323777394887152</v>
      </c>
      <c r="V60" s="24">
        <v>0</v>
      </c>
      <c r="W60" s="24">
        <v>3.1313876708039197</v>
      </c>
      <c r="X60" s="24">
        <v>6.5451102730760127</v>
      </c>
      <c r="Y60" s="24">
        <v>17.110310956560234</v>
      </c>
      <c r="Z60" s="24">
        <v>1.0127993149297534</v>
      </c>
      <c r="AA60" s="24">
        <v>0</v>
      </c>
      <c r="AB60" s="24">
        <v>10.706341779355295</v>
      </c>
      <c r="AC60" s="24">
        <v>4.9985753417810175</v>
      </c>
      <c r="AD60" s="24">
        <v>0</v>
      </c>
      <c r="AE60" s="24">
        <v>0</v>
      </c>
      <c r="AF60" s="24">
        <v>0</v>
      </c>
      <c r="AG60" s="24">
        <v>52.582523280468145</v>
      </c>
      <c r="AH60" s="24">
        <v>0</v>
      </c>
      <c r="AI60" s="24">
        <v>5.3251013691335478</v>
      </c>
      <c r="AJ60" s="24">
        <v>6.5220917799284805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5.0121773965736747</v>
      </c>
      <c r="AW60" s="24">
        <v>4.3327506843379791</v>
      </c>
      <c r="AX60" s="24">
        <v>0</v>
      </c>
      <c r="AY60" s="24">
        <v>10.692408902644877</v>
      </c>
      <c r="AZ60" s="24">
        <v>0</v>
      </c>
      <c r="BA60" s="24">
        <v>0</v>
      </c>
      <c r="BB60" s="24">
        <v>3.6126616433407306</v>
      </c>
      <c r="BC60" s="24">
        <v>0</v>
      </c>
      <c r="BD60" s="24">
        <v>2.7410130133231485</v>
      </c>
      <c r="BE60" s="24">
        <v>6.5910082182752046</v>
      </c>
      <c r="BF60" s="24">
        <v>14.246112326815602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15.91010342247807</v>
      </c>
      <c r="BM60" s="24">
        <v>0</v>
      </c>
      <c r="BN60" s="24">
        <v>4.8873520541250208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1.6011205477258741</v>
      </c>
      <c r="BY60" s="24">
        <v>1.0581986299920279</v>
      </c>
      <c r="BZ60" s="24">
        <v>0</v>
      </c>
      <c r="CA60" s="24">
        <v>0</v>
      </c>
      <c r="CB60" s="24">
        <v>0</v>
      </c>
      <c r="CC60" s="24">
        <v>17.089171915467237</v>
      </c>
      <c r="CD60" s="247" t="s">
        <v>233</v>
      </c>
      <c r="CE60" s="268">
        <f t="shared" ref="CE60:CE68" si="4">SUM(C60:CD60)</f>
        <v>332.15577255723889</v>
      </c>
    </row>
    <row r="61" spans="1:85" x14ac:dyDescent="0.35">
      <c r="A61" s="39" t="s">
        <v>248</v>
      </c>
      <c r="B61" s="20"/>
      <c r="C61" s="24">
        <v>0</v>
      </c>
      <c r="D61" s="24">
        <v>7352759.330000001</v>
      </c>
      <c r="E61" s="24">
        <v>5679078.7000000002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3554201.73</v>
      </c>
      <c r="P61" s="24">
        <v>1919980.5199999998</v>
      </c>
      <c r="Q61" s="24">
        <v>0</v>
      </c>
      <c r="R61" s="24">
        <v>828059.7100000002</v>
      </c>
      <c r="S61" s="24">
        <v>499902.03</v>
      </c>
      <c r="T61" s="24">
        <v>0</v>
      </c>
      <c r="U61" s="24">
        <v>1513013.7</v>
      </c>
      <c r="V61" s="24">
        <v>0</v>
      </c>
      <c r="W61" s="24">
        <v>433509.19000000006</v>
      </c>
      <c r="X61" s="24">
        <v>701595.78</v>
      </c>
      <c r="Y61" s="24">
        <v>2087617.9400000002</v>
      </c>
      <c r="Z61" s="24">
        <v>60285.210000000006</v>
      </c>
      <c r="AA61" s="24">
        <v>0</v>
      </c>
      <c r="AB61" s="24">
        <v>1458609.56</v>
      </c>
      <c r="AC61" s="24">
        <v>545424.62999999989</v>
      </c>
      <c r="AD61" s="24">
        <v>0</v>
      </c>
      <c r="AE61" s="24">
        <v>0</v>
      </c>
      <c r="AF61" s="24">
        <v>0</v>
      </c>
      <c r="AG61" s="24">
        <v>6888096.0099999998</v>
      </c>
      <c r="AH61" s="24">
        <v>0</v>
      </c>
      <c r="AI61" s="24">
        <v>735997.1</v>
      </c>
      <c r="AJ61" s="24">
        <v>1372754.54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867253.2300000001</v>
      </c>
      <c r="AW61" s="24">
        <v>397634.78</v>
      </c>
      <c r="AX61" s="24">
        <v>0</v>
      </c>
      <c r="AY61" s="24">
        <v>616802.97</v>
      </c>
      <c r="AZ61" s="24">
        <v>0</v>
      </c>
      <c r="BA61" s="24">
        <v>0</v>
      </c>
      <c r="BB61" s="24">
        <v>414567.06000000011</v>
      </c>
      <c r="BC61" s="24">
        <v>0</v>
      </c>
      <c r="BD61" s="24">
        <v>146149.43000000002</v>
      </c>
      <c r="BE61" s="24">
        <v>630132.73</v>
      </c>
      <c r="BF61" s="24">
        <v>730006.12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964602.62</v>
      </c>
      <c r="BM61" s="24">
        <v>0</v>
      </c>
      <c r="BN61" s="24">
        <v>654941.66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310328.43</v>
      </c>
      <c r="BY61" s="24">
        <v>159529.06</v>
      </c>
      <c r="BZ61" s="24">
        <v>0</v>
      </c>
      <c r="CA61" s="24">
        <v>0</v>
      </c>
      <c r="CB61" s="24">
        <v>0</v>
      </c>
      <c r="CC61" s="24">
        <v>3031879.58</v>
      </c>
      <c r="CD61" s="29" t="s">
        <v>233</v>
      </c>
      <c r="CE61" s="32">
        <f t="shared" si="4"/>
        <v>44554713.349999994</v>
      </c>
      <c r="CF61" s="12">
        <f>C389</f>
        <v>44554713.349999994</v>
      </c>
      <c r="CG61" s="334">
        <f>CF61-CE61</f>
        <v>0</v>
      </c>
    </row>
    <row r="62" spans="1:85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806296</v>
      </c>
      <c r="E62" s="32">
        <f t="shared" si="5"/>
        <v>417931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176508</v>
      </c>
      <c r="P62" s="32">
        <f t="shared" si="5"/>
        <v>248038</v>
      </c>
      <c r="Q62" s="32">
        <f t="shared" si="5"/>
        <v>0</v>
      </c>
      <c r="R62" s="32">
        <f t="shared" si="5"/>
        <v>147215</v>
      </c>
      <c r="S62" s="32">
        <f t="shared" si="5"/>
        <v>121637</v>
      </c>
      <c r="T62" s="32">
        <f t="shared" si="5"/>
        <v>0</v>
      </c>
      <c r="U62" s="32">
        <f t="shared" si="5"/>
        <v>401092</v>
      </c>
      <c r="V62" s="32">
        <f t="shared" si="5"/>
        <v>0</v>
      </c>
      <c r="W62" s="32">
        <f t="shared" si="5"/>
        <v>88250</v>
      </c>
      <c r="X62" s="32">
        <f t="shared" si="5"/>
        <v>164829</v>
      </c>
      <c r="Y62" s="32">
        <f t="shared" si="5"/>
        <v>457961</v>
      </c>
      <c r="Z62" s="32">
        <f t="shared" si="5"/>
        <v>22125</v>
      </c>
      <c r="AA62" s="32">
        <f t="shared" si="5"/>
        <v>0</v>
      </c>
      <c r="AB62" s="32">
        <f t="shared" si="5"/>
        <v>293392</v>
      </c>
      <c r="AC62" s="32">
        <f t="shared" si="5"/>
        <v>126142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1229604</v>
      </c>
      <c r="AH62" s="32">
        <f t="shared" si="5"/>
        <v>0</v>
      </c>
      <c r="AI62" s="32">
        <f t="shared" si="5"/>
        <v>141181</v>
      </c>
      <c r="AJ62" s="32">
        <f t="shared" si="5"/>
        <v>197381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138836</v>
      </c>
      <c r="AW62" s="32">
        <f t="shared" si="5"/>
        <v>104831</v>
      </c>
      <c r="AX62" s="32">
        <f t="shared" si="5"/>
        <v>0</v>
      </c>
      <c r="AY62" s="32">
        <f t="shared" si="5"/>
        <v>229614</v>
      </c>
      <c r="AZ62" s="32">
        <f t="shared" si="5"/>
        <v>0</v>
      </c>
      <c r="BA62" s="32">
        <f t="shared" si="5"/>
        <v>0</v>
      </c>
      <c r="BB62" s="32">
        <f t="shared" si="5"/>
        <v>94232</v>
      </c>
      <c r="BC62" s="32">
        <f t="shared" si="5"/>
        <v>0</v>
      </c>
      <c r="BD62" s="32">
        <f t="shared" si="5"/>
        <v>58551</v>
      </c>
      <c r="BE62" s="32">
        <f t="shared" si="5"/>
        <v>163305</v>
      </c>
      <c r="BF62" s="32">
        <f t="shared" si="5"/>
        <v>300392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346596</v>
      </c>
      <c r="BM62" s="32">
        <f t="shared" si="5"/>
        <v>0</v>
      </c>
      <c r="BN62" s="32">
        <f t="shared" si="5"/>
        <v>259422</v>
      </c>
      <c r="BO62" s="32">
        <f t="shared" si="5"/>
        <v>0</v>
      </c>
      <c r="BP62" s="32">
        <f t="shared" ref="BP62:CB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35486</v>
      </c>
      <c r="BY62" s="32">
        <f t="shared" si="6"/>
        <v>36401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>ROUND(CC47+CC48,0)-0.55</f>
        <v>460462.45</v>
      </c>
      <c r="CD62" s="29" t="s">
        <v>233</v>
      </c>
      <c r="CE62" s="32">
        <f t="shared" si="4"/>
        <v>7267710.4500000002</v>
      </c>
      <c r="CF62" s="12">
        <f>C390</f>
        <v>7267710.4499999993</v>
      </c>
      <c r="CG62" s="334">
        <f t="shared" ref="CG62:CG68" si="7">CF62-CE62</f>
        <v>0</v>
      </c>
    </row>
    <row r="63" spans="1:85" x14ac:dyDescent="0.35">
      <c r="A63" s="39" t="s">
        <v>249</v>
      </c>
      <c r="B63" s="20"/>
      <c r="C63" s="24">
        <v>0</v>
      </c>
      <c r="D63" s="24">
        <v>11325</v>
      </c>
      <c r="E63" s="24">
        <v>2240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16859.059999999998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316867.90999999997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321260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1290489.52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150332.28999999998</v>
      </c>
      <c r="BZ63" s="24">
        <v>0</v>
      </c>
      <c r="CA63" s="24">
        <v>0</v>
      </c>
      <c r="CB63" s="24">
        <v>0</v>
      </c>
      <c r="CC63" s="24">
        <v>2719168.97</v>
      </c>
      <c r="CD63" s="29" t="s">
        <v>233</v>
      </c>
      <c r="CE63" s="32">
        <f t="shared" si="4"/>
        <v>4828542.75</v>
      </c>
      <c r="CF63" s="12">
        <f t="shared" ref="CF63:CF67" si="8">C391</f>
        <v>4828542.75</v>
      </c>
      <c r="CG63" s="334">
        <f t="shared" si="7"/>
        <v>0</v>
      </c>
    </row>
    <row r="64" spans="1:85" x14ac:dyDescent="0.35">
      <c r="A64" s="39" t="s">
        <v>250</v>
      </c>
      <c r="B64" s="20"/>
      <c r="C64" s="24">
        <v>0</v>
      </c>
      <c r="D64" s="24">
        <v>463915.36999999994</v>
      </c>
      <c r="E64" s="24">
        <v>355465.96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135030.68</v>
      </c>
      <c r="P64" s="24">
        <v>3587377.22</v>
      </c>
      <c r="Q64" s="24">
        <v>0</v>
      </c>
      <c r="R64" s="24">
        <v>117694.04999999999</v>
      </c>
      <c r="S64" s="24">
        <v>125540.89000000001</v>
      </c>
      <c r="T64" s="24">
        <v>0</v>
      </c>
      <c r="U64" s="24">
        <v>624122.20000000007</v>
      </c>
      <c r="V64" s="24">
        <v>125.13</v>
      </c>
      <c r="W64" s="24">
        <v>66769.899999999994</v>
      </c>
      <c r="X64" s="24">
        <v>203290.15</v>
      </c>
      <c r="Y64" s="24">
        <v>166200.13</v>
      </c>
      <c r="Z64" s="24">
        <v>58.92</v>
      </c>
      <c r="AA64" s="24">
        <v>0</v>
      </c>
      <c r="AB64" s="24">
        <v>900730.28999999992</v>
      </c>
      <c r="AC64" s="24">
        <v>71572.210000000006</v>
      </c>
      <c r="AD64" s="24">
        <v>0</v>
      </c>
      <c r="AE64" s="24">
        <v>0</v>
      </c>
      <c r="AF64" s="24">
        <v>0</v>
      </c>
      <c r="AG64" s="24">
        <v>861080.21000000008</v>
      </c>
      <c r="AH64" s="24">
        <v>0</v>
      </c>
      <c r="AI64" s="24">
        <v>6731.43</v>
      </c>
      <c r="AJ64" s="24">
        <v>27691.15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13954.04</v>
      </c>
      <c r="AW64" s="24">
        <v>0</v>
      </c>
      <c r="AX64" s="24">
        <v>0</v>
      </c>
      <c r="AY64" s="24">
        <v>214245.02000000002</v>
      </c>
      <c r="AZ64" s="24">
        <v>0</v>
      </c>
      <c r="BA64" s="24">
        <v>6281.380000000001</v>
      </c>
      <c r="BB64" s="24">
        <v>69.89</v>
      </c>
      <c r="BC64" s="24">
        <v>0</v>
      </c>
      <c r="BD64" s="24">
        <v>37809.06</v>
      </c>
      <c r="BE64" s="24">
        <v>2999.9100000000003</v>
      </c>
      <c r="BF64" s="24">
        <v>46959.360000000001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1669.21</v>
      </c>
      <c r="BM64" s="24">
        <v>0</v>
      </c>
      <c r="BN64" s="24">
        <v>48418.66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754.71</v>
      </c>
      <c r="BY64" s="24">
        <v>1746.8599999999997</v>
      </c>
      <c r="BZ64" s="24">
        <v>0</v>
      </c>
      <c r="CA64" s="24">
        <v>0</v>
      </c>
      <c r="CB64" s="24">
        <v>0</v>
      </c>
      <c r="CC64" s="24">
        <v>361306.4</v>
      </c>
      <c r="CD64" s="29" t="s">
        <v>233</v>
      </c>
      <c r="CE64" s="32">
        <f t="shared" si="4"/>
        <v>8449610.3900000006</v>
      </c>
      <c r="CF64" s="12">
        <f t="shared" si="8"/>
        <v>8449610.3900000006</v>
      </c>
      <c r="CG64" s="334">
        <f t="shared" si="7"/>
        <v>0</v>
      </c>
    </row>
    <row r="65" spans="1:85" x14ac:dyDescent="0.35">
      <c r="A65" s="39" t="s">
        <v>251</v>
      </c>
      <c r="B65" s="20"/>
      <c r="C65" s="24">
        <v>0</v>
      </c>
      <c r="D65" s="24">
        <v>185029.99999999997</v>
      </c>
      <c r="E65" s="24">
        <v>579.54999999999995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70285.820000000007</v>
      </c>
      <c r="P65" s="24">
        <v>34634</v>
      </c>
      <c r="Q65" s="24">
        <v>0</v>
      </c>
      <c r="R65" s="24">
        <v>33432.980000000003</v>
      </c>
      <c r="S65" s="24">
        <v>14857.03</v>
      </c>
      <c r="T65" s="24">
        <v>0</v>
      </c>
      <c r="U65" s="24">
        <v>23355.58</v>
      </c>
      <c r="V65" s="24">
        <v>0</v>
      </c>
      <c r="W65" s="24">
        <v>4139.32</v>
      </c>
      <c r="X65" s="24">
        <v>5656.4400000000014</v>
      </c>
      <c r="Y65" s="24">
        <v>33493.14</v>
      </c>
      <c r="Z65" s="24">
        <v>0</v>
      </c>
      <c r="AA65" s="24">
        <v>0</v>
      </c>
      <c r="AB65" s="24">
        <v>9867.81</v>
      </c>
      <c r="AC65" s="24">
        <v>1134.3200000000002</v>
      </c>
      <c r="AD65" s="24">
        <v>0</v>
      </c>
      <c r="AE65" s="24">
        <v>0</v>
      </c>
      <c r="AF65" s="24">
        <v>0</v>
      </c>
      <c r="AG65" s="24">
        <v>106182.14</v>
      </c>
      <c r="AH65" s="24">
        <v>0</v>
      </c>
      <c r="AI65" s="24">
        <v>124.80999999999997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8191.79</v>
      </c>
      <c r="AW65" s="24">
        <v>0</v>
      </c>
      <c r="AX65" s="24">
        <v>0</v>
      </c>
      <c r="AY65" s="24">
        <v>23311.98</v>
      </c>
      <c r="AZ65" s="24">
        <v>0</v>
      </c>
      <c r="BA65" s="24">
        <v>0</v>
      </c>
      <c r="BB65" s="24">
        <v>579.17999999999995</v>
      </c>
      <c r="BC65" s="24">
        <v>0</v>
      </c>
      <c r="BD65" s="24">
        <v>8086.88</v>
      </c>
      <c r="BE65" s="24">
        <v>99823.950000000012</v>
      </c>
      <c r="BF65" s="24">
        <v>29371.62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118719.48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0</v>
      </c>
      <c r="BZ65" s="24">
        <v>0</v>
      </c>
      <c r="CA65" s="24">
        <v>0</v>
      </c>
      <c r="CB65" s="24">
        <v>0</v>
      </c>
      <c r="CC65" s="24">
        <v>4595.3900000000003</v>
      </c>
      <c r="CD65" s="29" t="s">
        <v>233</v>
      </c>
      <c r="CE65" s="32">
        <f t="shared" si="4"/>
        <v>815453.2100000002</v>
      </c>
      <c r="CF65" s="12">
        <f t="shared" si="8"/>
        <v>815453.2100000002</v>
      </c>
      <c r="CG65" s="334">
        <f t="shared" si="7"/>
        <v>0</v>
      </c>
    </row>
    <row r="66" spans="1:85" x14ac:dyDescent="0.35">
      <c r="A66" s="39" t="s">
        <v>252</v>
      </c>
      <c r="B66" s="20"/>
      <c r="C66" s="24">
        <v>0</v>
      </c>
      <c r="D66" s="24">
        <v>165238.74</v>
      </c>
      <c r="E66" s="24">
        <v>17871.84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93057.68</v>
      </c>
      <c r="P66" s="24">
        <v>1892396.82</v>
      </c>
      <c r="Q66" s="24">
        <v>0</v>
      </c>
      <c r="R66" s="24">
        <v>210994.8</v>
      </c>
      <c r="S66" s="24">
        <v>-912919.28</v>
      </c>
      <c r="T66" s="24">
        <v>0</v>
      </c>
      <c r="U66" s="24">
        <v>6073184.9100000001</v>
      </c>
      <c r="V66" s="24">
        <v>0</v>
      </c>
      <c r="W66" s="24">
        <v>71023.789999999994</v>
      </c>
      <c r="X66" s="24">
        <v>153082.68</v>
      </c>
      <c r="Y66" s="24">
        <v>102596.9</v>
      </c>
      <c r="Z66" s="24">
        <v>4946.57</v>
      </c>
      <c r="AA66" s="24">
        <v>0</v>
      </c>
      <c r="AB66" s="24">
        <v>57556.989999999903</v>
      </c>
      <c r="AC66" s="24">
        <v>4820.8999999999996</v>
      </c>
      <c r="AD66" s="24">
        <v>0</v>
      </c>
      <c r="AE66" s="24">
        <v>0</v>
      </c>
      <c r="AF66" s="24">
        <v>0</v>
      </c>
      <c r="AG66" s="24">
        <v>420101.89</v>
      </c>
      <c r="AH66" s="24">
        <v>0</v>
      </c>
      <c r="AI66" s="24">
        <v>3929.63</v>
      </c>
      <c r="AJ66" s="24">
        <v>-139015.56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118344.17</v>
      </c>
      <c r="AW66" s="24">
        <v>0</v>
      </c>
      <c r="AX66" s="24">
        <v>0</v>
      </c>
      <c r="AY66" s="24">
        <v>19413.39</v>
      </c>
      <c r="AZ66" s="24">
        <v>0</v>
      </c>
      <c r="BA66" s="24">
        <v>-966.56999999997799</v>
      </c>
      <c r="BB66" s="24">
        <v>0</v>
      </c>
      <c r="BC66" s="24">
        <v>0</v>
      </c>
      <c r="BD66" s="24">
        <v>2012.69</v>
      </c>
      <c r="BE66" s="24">
        <v>328934.02</v>
      </c>
      <c r="BF66" s="24">
        <v>29027.17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338.68</v>
      </c>
      <c r="BM66" s="24">
        <v>0</v>
      </c>
      <c r="BN66" s="24">
        <v>-1355731.08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16026.99</v>
      </c>
      <c r="BY66" s="24">
        <v>54204.07</v>
      </c>
      <c r="BZ66" s="24">
        <v>0</v>
      </c>
      <c r="CA66" s="24">
        <v>0</v>
      </c>
      <c r="CB66" s="24">
        <v>0</v>
      </c>
      <c r="CC66" s="24">
        <f>2031485.82+19636325.17</f>
        <v>21667810.990000002</v>
      </c>
      <c r="CD66" s="29" t="s">
        <v>233</v>
      </c>
      <c r="CE66" s="32">
        <f t="shared" si="4"/>
        <v>29098283.82</v>
      </c>
      <c r="CF66" s="12">
        <f t="shared" si="8"/>
        <v>29098283.82</v>
      </c>
      <c r="CG66" s="334">
        <f t="shared" si="7"/>
        <v>0</v>
      </c>
    </row>
    <row r="67" spans="1:85" x14ac:dyDescent="0.35">
      <c r="A67" s="39" t="s">
        <v>11</v>
      </c>
      <c r="B67" s="20"/>
      <c r="C67" s="32">
        <f t="shared" ref="C67:BN67" si="9">ROUND(C51+C52,0)</f>
        <v>0</v>
      </c>
      <c r="D67" s="32">
        <f t="shared" si="9"/>
        <v>720720</v>
      </c>
      <c r="E67" s="32">
        <f t="shared" si="9"/>
        <v>233203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32">
        <f t="shared" si="9"/>
        <v>464942</v>
      </c>
      <c r="P67" s="32">
        <f t="shared" si="9"/>
        <v>485085</v>
      </c>
      <c r="Q67" s="32">
        <f t="shared" si="9"/>
        <v>0</v>
      </c>
      <c r="R67" s="32">
        <f t="shared" si="9"/>
        <v>141566</v>
      </c>
      <c r="S67" s="32">
        <f t="shared" si="9"/>
        <v>97445</v>
      </c>
      <c r="T67" s="32">
        <f t="shared" si="9"/>
        <v>0</v>
      </c>
      <c r="U67" s="32">
        <f t="shared" si="9"/>
        <v>211914</v>
      </c>
      <c r="V67" s="32">
        <f t="shared" si="9"/>
        <v>0</v>
      </c>
      <c r="W67" s="32">
        <f t="shared" si="9"/>
        <v>14302</v>
      </c>
      <c r="X67" s="32">
        <f t="shared" si="9"/>
        <v>132167</v>
      </c>
      <c r="Y67" s="32">
        <f t="shared" si="9"/>
        <v>152034</v>
      </c>
      <c r="Z67" s="32">
        <f t="shared" si="9"/>
        <v>0</v>
      </c>
      <c r="AA67" s="32">
        <f t="shared" si="9"/>
        <v>0</v>
      </c>
      <c r="AB67" s="32">
        <f t="shared" si="9"/>
        <v>64833</v>
      </c>
      <c r="AC67" s="32">
        <f t="shared" si="9"/>
        <v>24951</v>
      </c>
      <c r="AD67" s="32">
        <f t="shared" si="9"/>
        <v>0</v>
      </c>
      <c r="AE67" s="32">
        <f t="shared" si="9"/>
        <v>0</v>
      </c>
      <c r="AF67" s="32">
        <f t="shared" si="9"/>
        <v>0</v>
      </c>
      <c r="AG67" s="32">
        <f t="shared" si="9"/>
        <v>415101</v>
      </c>
      <c r="AH67" s="32">
        <f t="shared" si="9"/>
        <v>0</v>
      </c>
      <c r="AI67" s="32">
        <f t="shared" si="9"/>
        <v>41952</v>
      </c>
      <c r="AJ67" s="32">
        <f t="shared" si="9"/>
        <v>0</v>
      </c>
      <c r="AK67" s="32">
        <f t="shared" si="9"/>
        <v>0</v>
      </c>
      <c r="AL67" s="32">
        <f t="shared" si="9"/>
        <v>0</v>
      </c>
      <c r="AM67" s="32">
        <f t="shared" si="9"/>
        <v>0</v>
      </c>
      <c r="AN67" s="32">
        <f t="shared" si="9"/>
        <v>0</v>
      </c>
      <c r="AO67" s="32">
        <f t="shared" si="9"/>
        <v>0</v>
      </c>
      <c r="AP67" s="32">
        <f t="shared" si="9"/>
        <v>0</v>
      </c>
      <c r="AQ67" s="32">
        <f t="shared" si="9"/>
        <v>0</v>
      </c>
      <c r="AR67" s="32">
        <f t="shared" si="9"/>
        <v>0</v>
      </c>
      <c r="AS67" s="32">
        <f t="shared" si="9"/>
        <v>0</v>
      </c>
      <c r="AT67" s="32">
        <f t="shared" si="9"/>
        <v>0</v>
      </c>
      <c r="AU67" s="32">
        <f t="shared" si="9"/>
        <v>0</v>
      </c>
      <c r="AV67" s="32">
        <f t="shared" si="9"/>
        <v>47714</v>
      </c>
      <c r="AW67" s="32">
        <f t="shared" si="9"/>
        <v>0</v>
      </c>
      <c r="AX67" s="32">
        <f t="shared" si="9"/>
        <v>0</v>
      </c>
      <c r="AY67" s="32">
        <f t="shared" si="9"/>
        <v>81006</v>
      </c>
      <c r="AZ67" s="32">
        <f t="shared" si="9"/>
        <v>0</v>
      </c>
      <c r="BA67" s="32">
        <f t="shared" si="9"/>
        <v>0</v>
      </c>
      <c r="BB67" s="32">
        <f t="shared" si="9"/>
        <v>0</v>
      </c>
      <c r="BC67" s="32">
        <f t="shared" si="9"/>
        <v>0</v>
      </c>
      <c r="BD67" s="32">
        <f t="shared" si="9"/>
        <v>27499</v>
      </c>
      <c r="BE67" s="32">
        <f t="shared" si="9"/>
        <v>184048</v>
      </c>
      <c r="BF67" s="32">
        <f t="shared" si="9"/>
        <v>59971</v>
      </c>
      <c r="BG67" s="32">
        <f t="shared" si="9"/>
        <v>0</v>
      </c>
      <c r="BH67" s="32">
        <f t="shared" si="9"/>
        <v>0</v>
      </c>
      <c r="BI67" s="32">
        <f t="shared" si="9"/>
        <v>0</v>
      </c>
      <c r="BJ67" s="32">
        <f t="shared" si="9"/>
        <v>0</v>
      </c>
      <c r="BK67" s="32">
        <f t="shared" si="9"/>
        <v>0</v>
      </c>
      <c r="BL67" s="32">
        <f t="shared" si="9"/>
        <v>0</v>
      </c>
      <c r="BM67" s="32">
        <f t="shared" si="9"/>
        <v>0</v>
      </c>
      <c r="BN67" s="32">
        <f t="shared" si="9"/>
        <v>323323</v>
      </c>
      <c r="BO67" s="32">
        <f t="shared" ref="BO67:CB67" si="10">ROUND(BO51+BO52,0)</f>
        <v>0</v>
      </c>
      <c r="BP67" s="32">
        <f t="shared" si="10"/>
        <v>0</v>
      </c>
      <c r="BQ67" s="32">
        <f t="shared" si="10"/>
        <v>0</v>
      </c>
      <c r="BR67" s="32">
        <f t="shared" si="10"/>
        <v>0</v>
      </c>
      <c r="BS67" s="32">
        <f t="shared" si="10"/>
        <v>0</v>
      </c>
      <c r="BT67" s="32">
        <f t="shared" si="10"/>
        <v>0</v>
      </c>
      <c r="BU67" s="32">
        <f t="shared" si="10"/>
        <v>0</v>
      </c>
      <c r="BV67" s="32">
        <f t="shared" si="10"/>
        <v>0</v>
      </c>
      <c r="BW67" s="32">
        <f t="shared" si="10"/>
        <v>0</v>
      </c>
      <c r="BX67" s="32">
        <f t="shared" si="10"/>
        <v>0</v>
      </c>
      <c r="BY67" s="32">
        <f t="shared" si="10"/>
        <v>4567</v>
      </c>
      <c r="BZ67" s="32">
        <f t="shared" si="10"/>
        <v>0</v>
      </c>
      <c r="CA67" s="32">
        <f t="shared" si="10"/>
        <v>0</v>
      </c>
      <c r="CB67" s="32">
        <f t="shared" si="10"/>
        <v>0</v>
      </c>
      <c r="CC67" s="32">
        <f>ROUND(CC51+CC52,0)-1.52</f>
        <v>4140.4799999999996</v>
      </c>
      <c r="CD67" s="29" t="s">
        <v>233</v>
      </c>
      <c r="CE67" s="32">
        <f t="shared" si="4"/>
        <v>3932483.48</v>
      </c>
      <c r="CF67" s="12">
        <f t="shared" si="8"/>
        <v>3932483.48</v>
      </c>
      <c r="CG67" s="334">
        <f t="shared" si="7"/>
        <v>0</v>
      </c>
    </row>
    <row r="68" spans="1:85" x14ac:dyDescent="0.35">
      <c r="A68" s="39" t="s">
        <v>253</v>
      </c>
      <c r="B68" s="32"/>
      <c r="C68" s="24">
        <v>0</v>
      </c>
      <c r="D68" s="24">
        <v>29981.970000000005</v>
      </c>
      <c r="E68" s="24">
        <v>101548.47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22367.61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6788.0800000000008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3369.7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2282.6999999999998</v>
      </c>
      <c r="CD68" s="29" t="s">
        <v>233</v>
      </c>
      <c r="CE68" s="32">
        <f t="shared" si="4"/>
        <v>166338.53</v>
      </c>
      <c r="CF68" s="12">
        <f>C396</f>
        <v>166338.53</v>
      </c>
      <c r="CG68" s="12">
        <f t="shared" si="7"/>
        <v>0</v>
      </c>
    </row>
    <row r="69" spans="1:85" x14ac:dyDescent="0.35">
      <c r="A69" s="39" t="s">
        <v>254</v>
      </c>
      <c r="B69" s="20"/>
      <c r="C69" s="32">
        <f t="shared" ref="C69:BN69" si="11">SUM(C70:C83)</f>
        <v>0</v>
      </c>
      <c r="D69" s="32">
        <f t="shared" si="11"/>
        <v>111562.00000000003</v>
      </c>
      <c r="E69" s="32">
        <f t="shared" si="11"/>
        <v>55000.000000000007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 t="shared" si="11"/>
        <v>80306.13</v>
      </c>
      <c r="P69" s="32">
        <f t="shared" si="11"/>
        <v>53621.250000000015</v>
      </c>
      <c r="Q69" s="32">
        <f t="shared" si="11"/>
        <v>0</v>
      </c>
      <c r="R69" s="32">
        <f t="shared" si="11"/>
        <v>5104.929999999993</v>
      </c>
      <c r="S69" s="32">
        <f t="shared" si="11"/>
        <v>2258.3000000000011</v>
      </c>
      <c r="T69" s="32">
        <f t="shared" si="11"/>
        <v>0</v>
      </c>
      <c r="U69" s="32">
        <f t="shared" si="11"/>
        <v>26165.75</v>
      </c>
      <c r="V69" s="32">
        <f t="shared" si="11"/>
        <v>0</v>
      </c>
      <c r="W69" s="32">
        <f t="shared" si="11"/>
        <v>634.51999999999953</v>
      </c>
      <c r="X69" s="32">
        <f t="shared" si="11"/>
        <v>1087.9199999999992</v>
      </c>
      <c r="Y69" s="32">
        <f t="shared" si="11"/>
        <v>5115.0100000000093</v>
      </c>
      <c r="Z69" s="32">
        <f t="shared" si="11"/>
        <v>0</v>
      </c>
      <c r="AA69" s="32">
        <f t="shared" si="11"/>
        <v>0</v>
      </c>
      <c r="AB69" s="32">
        <f t="shared" si="11"/>
        <v>1720.8100000000031</v>
      </c>
      <c r="AC69" s="32">
        <f t="shared" si="11"/>
        <v>1045.5699999999988</v>
      </c>
      <c r="AD69" s="32">
        <f t="shared" si="11"/>
        <v>0</v>
      </c>
      <c r="AE69" s="32">
        <f t="shared" si="11"/>
        <v>0</v>
      </c>
      <c r="AF69" s="32">
        <f t="shared" si="11"/>
        <v>0</v>
      </c>
      <c r="AG69" s="32">
        <f t="shared" si="11"/>
        <v>187939.05999999994</v>
      </c>
      <c r="AH69" s="32">
        <f t="shared" si="11"/>
        <v>0</v>
      </c>
      <c r="AI69" s="32">
        <f t="shared" si="11"/>
        <v>8958.3300000000017</v>
      </c>
      <c r="AJ69" s="32">
        <f t="shared" si="11"/>
        <v>7793.0400000000009</v>
      </c>
      <c r="AK69" s="32">
        <f t="shared" si="11"/>
        <v>0</v>
      </c>
      <c r="AL69" s="32">
        <f t="shared" si="11"/>
        <v>0</v>
      </c>
      <c r="AM69" s="32">
        <f t="shared" si="11"/>
        <v>0</v>
      </c>
      <c r="AN69" s="32">
        <f t="shared" si="11"/>
        <v>0</v>
      </c>
      <c r="AO69" s="32">
        <f t="shared" si="11"/>
        <v>0</v>
      </c>
      <c r="AP69" s="32">
        <f t="shared" si="11"/>
        <v>0</v>
      </c>
      <c r="AQ69" s="32">
        <f t="shared" si="11"/>
        <v>0</v>
      </c>
      <c r="AR69" s="32">
        <f t="shared" si="11"/>
        <v>0</v>
      </c>
      <c r="AS69" s="32">
        <f t="shared" si="11"/>
        <v>0</v>
      </c>
      <c r="AT69" s="32">
        <f t="shared" si="11"/>
        <v>0</v>
      </c>
      <c r="AU69" s="32">
        <f t="shared" si="11"/>
        <v>0</v>
      </c>
      <c r="AV69" s="32">
        <f t="shared" si="11"/>
        <v>1655.7699999999977</v>
      </c>
      <c r="AW69" s="32">
        <f t="shared" si="11"/>
        <v>0</v>
      </c>
      <c r="AX69" s="32">
        <f t="shared" si="11"/>
        <v>0</v>
      </c>
      <c r="AY69" s="32">
        <f t="shared" si="11"/>
        <v>8550.679999999993</v>
      </c>
      <c r="AZ69" s="32">
        <f t="shared" si="11"/>
        <v>0</v>
      </c>
      <c r="BA69" s="32">
        <f t="shared" si="11"/>
        <v>0</v>
      </c>
      <c r="BB69" s="32">
        <f t="shared" si="11"/>
        <v>1.2505552149377763E-12</v>
      </c>
      <c r="BC69" s="32">
        <f t="shared" si="11"/>
        <v>0</v>
      </c>
      <c r="BD69" s="32">
        <f t="shared" si="11"/>
        <v>1219.9700000000003</v>
      </c>
      <c r="BE69" s="32">
        <f t="shared" si="11"/>
        <v>13900.759999999995</v>
      </c>
      <c r="BF69" s="32">
        <f t="shared" si="11"/>
        <v>115000.22</v>
      </c>
      <c r="BG69" s="32">
        <f t="shared" si="11"/>
        <v>0</v>
      </c>
      <c r="BH69" s="32">
        <f t="shared" si="11"/>
        <v>0</v>
      </c>
      <c r="BI69" s="32">
        <f t="shared" si="11"/>
        <v>0</v>
      </c>
      <c r="BJ69" s="32">
        <f t="shared" si="11"/>
        <v>0</v>
      </c>
      <c r="BK69" s="32">
        <f t="shared" si="11"/>
        <v>0</v>
      </c>
      <c r="BL69" s="32">
        <f t="shared" si="11"/>
        <v>-850</v>
      </c>
      <c r="BM69" s="32">
        <f t="shared" si="11"/>
        <v>0</v>
      </c>
      <c r="BN69" s="32">
        <f t="shared" si="11"/>
        <v>1763.730000000025</v>
      </c>
      <c r="BO69" s="32">
        <f t="shared" ref="BO69:CD69" si="12">SUM(BO70:BO83)</f>
        <v>0</v>
      </c>
      <c r="BP69" s="32">
        <f t="shared" si="12"/>
        <v>0</v>
      </c>
      <c r="BQ69" s="32">
        <f t="shared" si="12"/>
        <v>0</v>
      </c>
      <c r="BR69" s="32">
        <f t="shared" si="12"/>
        <v>0</v>
      </c>
      <c r="BS69" s="32">
        <f t="shared" si="12"/>
        <v>0</v>
      </c>
      <c r="BT69" s="32">
        <f t="shared" si="12"/>
        <v>0</v>
      </c>
      <c r="BU69" s="32">
        <f t="shared" si="12"/>
        <v>0</v>
      </c>
      <c r="BV69" s="32">
        <f t="shared" si="12"/>
        <v>0</v>
      </c>
      <c r="BW69" s="32">
        <f t="shared" si="12"/>
        <v>0</v>
      </c>
      <c r="BX69" s="32">
        <f t="shared" si="12"/>
        <v>8473.35</v>
      </c>
      <c r="BY69" s="32">
        <f t="shared" si="12"/>
        <v>34654.36</v>
      </c>
      <c r="BZ69" s="32">
        <f t="shared" si="12"/>
        <v>0</v>
      </c>
      <c r="CA69" s="32">
        <f t="shared" si="12"/>
        <v>0</v>
      </c>
      <c r="CB69" s="32">
        <f t="shared" si="12"/>
        <v>0</v>
      </c>
      <c r="CC69" s="32">
        <f t="shared" si="12"/>
        <v>537900.34999999986</v>
      </c>
      <c r="CD69" s="32">
        <f t="shared" si="12"/>
        <v>4911696.6899999995</v>
      </c>
      <c r="CE69" s="32">
        <f>SUM(CE70:CE84)</f>
        <v>12515606.74</v>
      </c>
    </row>
    <row r="70" spans="1:85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5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3">SUM(C71:CD71)</f>
        <v>0</v>
      </c>
    </row>
    <row r="72" spans="1:85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3"/>
        <v>0</v>
      </c>
    </row>
    <row r="73" spans="1:85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3"/>
        <v>0</v>
      </c>
    </row>
    <row r="74" spans="1:85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3"/>
        <v>0</v>
      </c>
    </row>
    <row r="75" spans="1:85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3"/>
        <v>0</v>
      </c>
    </row>
    <row r="76" spans="1:85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3"/>
        <v>0</v>
      </c>
    </row>
    <row r="77" spans="1:85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3"/>
        <v>0</v>
      </c>
    </row>
    <row r="78" spans="1:85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3"/>
        <v>0</v>
      </c>
    </row>
    <row r="79" spans="1:85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3"/>
        <v>0</v>
      </c>
    </row>
    <row r="80" spans="1:85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3"/>
        <v>0</v>
      </c>
    </row>
    <row r="81" spans="1:85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3"/>
        <v>0</v>
      </c>
    </row>
    <row r="82" spans="1:85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3"/>
        <v>0</v>
      </c>
    </row>
    <row r="83" spans="1:85" x14ac:dyDescent="0.35">
      <c r="A83" s="33" t="s">
        <v>268</v>
      </c>
      <c r="B83" s="20"/>
      <c r="C83" s="24">
        <v>0</v>
      </c>
      <c r="D83" s="24">
        <v>111562.00000000003</v>
      </c>
      <c r="E83" s="24">
        <v>55000.000000000007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80306.13</v>
      </c>
      <c r="P83" s="24">
        <v>53621.250000000015</v>
      </c>
      <c r="Q83" s="24">
        <v>0</v>
      </c>
      <c r="R83" s="24">
        <v>5104.929999999993</v>
      </c>
      <c r="S83" s="24">
        <v>2258.3000000000011</v>
      </c>
      <c r="T83" s="24">
        <v>0</v>
      </c>
      <c r="U83" s="24">
        <v>26165.75</v>
      </c>
      <c r="V83" s="24">
        <v>0</v>
      </c>
      <c r="W83" s="24">
        <v>634.51999999999953</v>
      </c>
      <c r="X83" s="24">
        <v>1087.9199999999992</v>
      </c>
      <c r="Y83" s="24">
        <v>5115.0100000000093</v>
      </c>
      <c r="Z83" s="24">
        <v>0</v>
      </c>
      <c r="AA83" s="24">
        <v>0</v>
      </c>
      <c r="AB83" s="24">
        <v>1720.8100000000031</v>
      </c>
      <c r="AC83" s="24">
        <v>1045.5699999999988</v>
      </c>
      <c r="AD83" s="24">
        <v>0</v>
      </c>
      <c r="AE83" s="24">
        <v>0</v>
      </c>
      <c r="AF83" s="24">
        <v>0</v>
      </c>
      <c r="AG83" s="24">
        <v>187939.05999999994</v>
      </c>
      <c r="AH83" s="24">
        <v>0</v>
      </c>
      <c r="AI83" s="24">
        <v>8958.3300000000017</v>
      </c>
      <c r="AJ83" s="24">
        <v>7793.0400000000009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1655.7699999999977</v>
      </c>
      <c r="AW83" s="24">
        <v>0</v>
      </c>
      <c r="AX83" s="24">
        <v>0</v>
      </c>
      <c r="AY83" s="24">
        <v>8550.679999999993</v>
      </c>
      <c r="AZ83" s="24">
        <v>0</v>
      </c>
      <c r="BA83" s="24">
        <v>0</v>
      </c>
      <c r="BB83" s="24">
        <v>1.2505552149377763E-12</v>
      </c>
      <c r="BC83" s="24">
        <v>0</v>
      </c>
      <c r="BD83" s="24">
        <v>1219.9700000000003</v>
      </c>
      <c r="BE83" s="24">
        <v>13900.759999999995</v>
      </c>
      <c r="BF83" s="24">
        <v>115000.22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-850</v>
      </c>
      <c r="BM83" s="24">
        <v>0</v>
      </c>
      <c r="BN83" s="24">
        <v>1763.730000000025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8473.35</v>
      </c>
      <c r="BY83" s="24">
        <v>34654.36</v>
      </c>
      <c r="BZ83" s="24">
        <v>0</v>
      </c>
      <c r="CA83" s="24">
        <v>0</v>
      </c>
      <c r="CB83" s="24">
        <v>0</v>
      </c>
      <c r="CC83" s="24">
        <v>537900.34999999986</v>
      </c>
      <c r="CD83" s="24">
        <v>4911696.6899999995</v>
      </c>
      <c r="CE83" s="32">
        <f t="shared" si="13"/>
        <v>6182278.4999999991</v>
      </c>
    </row>
    <row r="84" spans="1:85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1050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5984704.3900000006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13.57</v>
      </c>
      <c r="AC84" s="24">
        <v>0</v>
      </c>
      <c r="AD84" s="24">
        <v>0</v>
      </c>
      <c r="AE84" s="24">
        <v>0</v>
      </c>
      <c r="AF84" s="24">
        <v>0</v>
      </c>
      <c r="AG84" s="24">
        <v>78564.240000000005</v>
      </c>
      <c r="AH84" s="24">
        <v>0</v>
      </c>
      <c r="AI84" s="24">
        <v>0</v>
      </c>
      <c r="AJ84" s="24">
        <v>156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1600</v>
      </c>
      <c r="AW84" s="24">
        <v>0</v>
      </c>
      <c r="AX84" s="24">
        <v>0</v>
      </c>
      <c r="AY84" s="24">
        <v>186396.53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80843.510000000009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24">
        <v>0</v>
      </c>
      <c r="CE84" s="32">
        <f t="shared" si="13"/>
        <v>6333328.2400000012</v>
      </c>
    </row>
    <row r="85" spans="1:85" x14ac:dyDescent="0.35">
      <c r="A85" s="39" t="s">
        <v>270</v>
      </c>
      <c r="B85" s="32"/>
      <c r="C85" s="32">
        <f>SUM(C61:C69)-C84</f>
        <v>0</v>
      </c>
      <c r="D85" s="32">
        <f t="shared" ref="D85:BO85" si="14">SUM(D61:D69)-D84</f>
        <v>9846828.410000002</v>
      </c>
      <c r="E85" s="32">
        <f t="shared" si="14"/>
        <v>6862918.5199999996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 t="shared" si="14"/>
        <v>4590141.1000000006</v>
      </c>
      <c r="P85" s="32">
        <f t="shared" si="14"/>
        <v>8243500.4200000009</v>
      </c>
      <c r="Q85" s="32">
        <f t="shared" si="14"/>
        <v>0</v>
      </c>
      <c r="R85" s="32">
        <f t="shared" si="14"/>
        <v>1484067.4700000002</v>
      </c>
      <c r="S85" s="32">
        <f t="shared" si="14"/>
        <v>-51279.029999999955</v>
      </c>
      <c r="T85" s="32">
        <f t="shared" si="14"/>
        <v>0</v>
      </c>
      <c r="U85" s="32">
        <f t="shared" si="14"/>
        <v>2888143.75</v>
      </c>
      <c r="V85" s="32">
        <f t="shared" si="14"/>
        <v>125.13</v>
      </c>
      <c r="W85" s="32">
        <f t="shared" si="14"/>
        <v>678628.72000000009</v>
      </c>
      <c r="X85" s="32">
        <f t="shared" si="14"/>
        <v>1361708.9699999997</v>
      </c>
      <c r="Y85" s="32">
        <f t="shared" si="14"/>
        <v>3005018.12</v>
      </c>
      <c r="Z85" s="32">
        <f t="shared" si="14"/>
        <v>87415.700000000012</v>
      </c>
      <c r="AA85" s="32">
        <f t="shared" si="14"/>
        <v>0</v>
      </c>
      <c r="AB85" s="32">
        <f t="shared" si="14"/>
        <v>2786696.89</v>
      </c>
      <c r="AC85" s="32">
        <f t="shared" si="14"/>
        <v>775090.62999999977</v>
      </c>
      <c r="AD85" s="32">
        <f t="shared" si="14"/>
        <v>0</v>
      </c>
      <c r="AE85" s="32">
        <f t="shared" si="14"/>
        <v>0</v>
      </c>
      <c r="AF85" s="32">
        <f t="shared" si="14"/>
        <v>0</v>
      </c>
      <c r="AG85" s="32">
        <f t="shared" si="14"/>
        <v>10353196.060000002</v>
      </c>
      <c r="AH85" s="32">
        <f t="shared" si="14"/>
        <v>0</v>
      </c>
      <c r="AI85" s="32">
        <f t="shared" si="14"/>
        <v>938874.3</v>
      </c>
      <c r="AJ85" s="32">
        <f t="shared" si="14"/>
        <v>1466448.17</v>
      </c>
      <c r="AK85" s="32">
        <f t="shared" si="14"/>
        <v>0</v>
      </c>
      <c r="AL85" s="32">
        <f t="shared" si="14"/>
        <v>0</v>
      </c>
      <c r="AM85" s="32">
        <f t="shared" si="14"/>
        <v>0</v>
      </c>
      <c r="AN85" s="32">
        <f t="shared" si="14"/>
        <v>0</v>
      </c>
      <c r="AO85" s="32">
        <f t="shared" si="14"/>
        <v>0</v>
      </c>
      <c r="AP85" s="32">
        <f t="shared" si="14"/>
        <v>0</v>
      </c>
      <c r="AQ85" s="32">
        <f t="shared" si="14"/>
        <v>0</v>
      </c>
      <c r="AR85" s="32">
        <f t="shared" si="14"/>
        <v>0</v>
      </c>
      <c r="AS85" s="32">
        <f t="shared" si="14"/>
        <v>0</v>
      </c>
      <c r="AT85" s="32">
        <f t="shared" si="14"/>
        <v>0</v>
      </c>
      <c r="AU85" s="32">
        <f t="shared" si="14"/>
        <v>0</v>
      </c>
      <c r="AV85" s="32">
        <f t="shared" si="14"/>
        <v>1515609</v>
      </c>
      <c r="AW85" s="32">
        <f t="shared" si="14"/>
        <v>502465.78</v>
      </c>
      <c r="AX85" s="32">
        <f t="shared" si="14"/>
        <v>0</v>
      </c>
      <c r="AY85" s="32">
        <f t="shared" si="14"/>
        <v>1006547.5099999998</v>
      </c>
      <c r="AZ85" s="32">
        <f t="shared" si="14"/>
        <v>0</v>
      </c>
      <c r="BA85" s="32">
        <f t="shared" si="14"/>
        <v>5314.8100000000231</v>
      </c>
      <c r="BB85" s="32">
        <f t="shared" si="14"/>
        <v>509448.13000000012</v>
      </c>
      <c r="BC85" s="32">
        <f t="shared" si="14"/>
        <v>0</v>
      </c>
      <c r="BD85" s="32">
        <f t="shared" si="14"/>
        <v>281328.03000000003</v>
      </c>
      <c r="BE85" s="32">
        <f t="shared" si="14"/>
        <v>1423144.37</v>
      </c>
      <c r="BF85" s="32">
        <f t="shared" si="14"/>
        <v>1310727.49</v>
      </c>
      <c r="BG85" s="32">
        <f t="shared" si="14"/>
        <v>0</v>
      </c>
      <c r="BH85" s="32">
        <f t="shared" si="14"/>
        <v>0</v>
      </c>
      <c r="BI85" s="32">
        <f t="shared" si="14"/>
        <v>0</v>
      </c>
      <c r="BJ85" s="32">
        <f t="shared" si="14"/>
        <v>0</v>
      </c>
      <c r="BK85" s="32">
        <f t="shared" si="14"/>
        <v>0</v>
      </c>
      <c r="BL85" s="32">
        <f t="shared" si="14"/>
        <v>1312356.51</v>
      </c>
      <c r="BM85" s="32">
        <f t="shared" si="14"/>
        <v>0</v>
      </c>
      <c r="BN85" s="32">
        <f t="shared" si="14"/>
        <v>1263873.1600000001</v>
      </c>
      <c r="BO85" s="32">
        <f t="shared" si="14"/>
        <v>0</v>
      </c>
      <c r="BP85" s="32">
        <f t="shared" ref="BP85:CD85" si="15">SUM(BP61:BP69)-BP84</f>
        <v>0</v>
      </c>
      <c r="BQ85" s="32">
        <f t="shared" si="15"/>
        <v>0</v>
      </c>
      <c r="BR85" s="32">
        <f t="shared" si="15"/>
        <v>0</v>
      </c>
      <c r="BS85" s="32">
        <f t="shared" si="15"/>
        <v>0</v>
      </c>
      <c r="BT85" s="32">
        <f t="shared" si="15"/>
        <v>0</v>
      </c>
      <c r="BU85" s="32">
        <f t="shared" si="15"/>
        <v>0</v>
      </c>
      <c r="BV85" s="32">
        <f t="shared" si="15"/>
        <v>0</v>
      </c>
      <c r="BW85" s="32">
        <f t="shared" si="15"/>
        <v>0</v>
      </c>
      <c r="BX85" s="32">
        <f t="shared" si="15"/>
        <v>371069.48</v>
      </c>
      <c r="BY85" s="32">
        <f t="shared" si="15"/>
        <v>441434.63999999996</v>
      </c>
      <c r="BZ85" s="32">
        <f t="shared" si="15"/>
        <v>0</v>
      </c>
      <c r="CA85" s="32">
        <f t="shared" si="15"/>
        <v>0</v>
      </c>
      <c r="CB85" s="32">
        <f t="shared" si="15"/>
        <v>0</v>
      </c>
      <c r="CC85" s="32">
        <f t="shared" si="15"/>
        <v>28789547.310000002</v>
      </c>
      <c r="CD85" s="32">
        <f t="shared" si="15"/>
        <v>4911696.6899999995</v>
      </c>
      <c r="CE85" s="32">
        <f t="shared" si="13"/>
        <v>98962086.24000001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5" x14ac:dyDescent="0.35">
      <c r="A87" s="26" t="s">
        <v>272</v>
      </c>
      <c r="B87" s="20"/>
      <c r="C87" s="24">
        <v>0</v>
      </c>
      <c r="D87" s="335">
        <f>19230475+23356.97</f>
        <v>19253831.969999999</v>
      </c>
      <c r="E87" s="24">
        <v>14358701.07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4148789</v>
      </c>
      <c r="P87" s="24">
        <v>9857799</v>
      </c>
      <c r="Q87" s="24">
        <v>0</v>
      </c>
      <c r="R87" s="24">
        <v>1377456</v>
      </c>
      <c r="S87" s="24">
        <v>0</v>
      </c>
      <c r="T87" s="24">
        <v>0</v>
      </c>
      <c r="U87" s="24">
        <v>3448737.5500000003</v>
      </c>
      <c r="V87" s="24">
        <v>424327.00000000006</v>
      </c>
      <c r="W87" s="24">
        <v>1320043.73</v>
      </c>
      <c r="X87" s="24">
        <v>7050143.4099999992</v>
      </c>
      <c r="Y87" s="24">
        <v>1386174.6500000001</v>
      </c>
      <c r="Z87" s="24">
        <v>766</v>
      </c>
      <c r="AA87" s="24">
        <v>0</v>
      </c>
      <c r="AB87" s="24">
        <v>7792000.1500000004</v>
      </c>
      <c r="AC87" s="24">
        <v>3230262</v>
      </c>
      <c r="AD87" s="24">
        <v>0</v>
      </c>
      <c r="AE87" s="24">
        <v>0</v>
      </c>
      <c r="AF87" s="24">
        <v>0</v>
      </c>
      <c r="AG87" s="24">
        <v>9984646</v>
      </c>
      <c r="AH87" s="24">
        <v>0</v>
      </c>
      <c r="AI87" s="24">
        <v>9868</v>
      </c>
      <c r="AJ87" s="24">
        <v>0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3096113.05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6">SUM(C87:CD87)</f>
        <v>86739658.579999983</v>
      </c>
      <c r="CF87" s="12">
        <f>C358</f>
        <v>86739658.579999983</v>
      </c>
      <c r="CG87" s="12">
        <f>CF87-CE87</f>
        <v>0</v>
      </c>
    </row>
    <row r="88" spans="1:85" x14ac:dyDescent="0.35">
      <c r="A88" s="26" t="s">
        <v>273</v>
      </c>
      <c r="B88" s="20"/>
      <c r="C88" s="24">
        <v>0</v>
      </c>
      <c r="D88" s="335">
        <f>1698210+496309</f>
        <v>2194519</v>
      </c>
      <c r="E88" s="24">
        <v>1786988.0000000002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585559</v>
      </c>
      <c r="P88" s="24">
        <v>45310649</v>
      </c>
      <c r="Q88" s="24">
        <v>0</v>
      </c>
      <c r="R88" s="24">
        <v>6214071</v>
      </c>
      <c r="S88" s="24">
        <v>0</v>
      </c>
      <c r="T88" s="24">
        <v>0</v>
      </c>
      <c r="U88" s="24">
        <v>18526081</v>
      </c>
      <c r="V88" s="24">
        <v>2929926</v>
      </c>
      <c r="W88" s="24">
        <v>13474458.719999999</v>
      </c>
      <c r="X88" s="24">
        <v>51695566.659999996</v>
      </c>
      <c r="Y88" s="24">
        <v>26868859.5</v>
      </c>
      <c r="Z88" s="24">
        <v>1255925</v>
      </c>
      <c r="AA88" s="24">
        <v>0</v>
      </c>
      <c r="AB88" s="24">
        <v>6948828.2700000005</v>
      </c>
      <c r="AC88" s="24">
        <v>572210</v>
      </c>
      <c r="AD88" s="24">
        <v>0</v>
      </c>
      <c r="AE88" s="24">
        <v>0</v>
      </c>
      <c r="AF88" s="24">
        <v>0</v>
      </c>
      <c r="AG88" s="24">
        <v>117245393.78000002</v>
      </c>
      <c r="AH88" s="24">
        <v>0</v>
      </c>
      <c r="AI88" s="24">
        <v>1013825.9999999999</v>
      </c>
      <c r="AJ88" s="24">
        <v>1454330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1504814.9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6"/>
        <v>299582005.82999998</v>
      </c>
      <c r="CF88" s="12">
        <f>C359</f>
        <v>299582005.82999998</v>
      </c>
      <c r="CG88" s="12">
        <f>CF88-CE88</f>
        <v>0</v>
      </c>
    </row>
    <row r="89" spans="1:85" x14ac:dyDescent="0.35">
      <c r="A89" s="26" t="s">
        <v>274</v>
      </c>
      <c r="B89" s="20"/>
      <c r="C89" s="32">
        <f>C87+C88</f>
        <v>0</v>
      </c>
      <c r="D89" s="32">
        <f t="shared" ref="D89:AV89" si="17">D87+D88</f>
        <v>21448350.969999999</v>
      </c>
      <c r="E89" s="32">
        <f t="shared" si="17"/>
        <v>16145689.07</v>
      </c>
      <c r="F89" s="32">
        <f t="shared" si="17"/>
        <v>0</v>
      </c>
      <c r="G89" s="32">
        <f t="shared" si="17"/>
        <v>0</v>
      </c>
      <c r="H89" s="32">
        <f t="shared" si="17"/>
        <v>0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7"/>
        <v>0</v>
      </c>
      <c r="O89" s="32">
        <f t="shared" si="17"/>
        <v>4734348</v>
      </c>
      <c r="P89" s="32">
        <f t="shared" si="17"/>
        <v>55168448</v>
      </c>
      <c r="Q89" s="32">
        <f t="shared" si="17"/>
        <v>0</v>
      </c>
      <c r="R89" s="32">
        <f t="shared" si="17"/>
        <v>7591527</v>
      </c>
      <c r="S89" s="32">
        <f t="shared" si="17"/>
        <v>0</v>
      </c>
      <c r="T89" s="32">
        <f t="shared" si="17"/>
        <v>0</v>
      </c>
      <c r="U89" s="32">
        <f t="shared" si="17"/>
        <v>21974818.550000001</v>
      </c>
      <c r="V89" s="32">
        <f t="shared" si="17"/>
        <v>3354253</v>
      </c>
      <c r="W89" s="32">
        <f t="shared" si="17"/>
        <v>14794502.449999999</v>
      </c>
      <c r="X89" s="32">
        <f t="shared" si="17"/>
        <v>58745710.069999993</v>
      </c>
      <c r="Y89" s="32">
        <f t="shared" si="17"/>
        <v>28255034.149999999</v>
      </c>
      <c r="Z89" s="32">
        <f t="shared" si="17"/>
        <v>1256691</v>
      </c>
      <c r="AA89" s="32">
        <f t="shared" si="17"/>
        <v>0</v>
      </c>
      <c r="AB89" s="32">
        <f t="shared" si="17"/>
        <v>14740828.420000002</v>
      </c>
      <c r="AC89" s="32">
        <f t="shared" si="17"/>
        <v>3802472</v>
      </c>
      <c r="AD89" s="32">
        <f t="shared" si="17"/>
        <v>0</v>
      </c>
      <c r="AE89" s="32">
        <f t="shared" si="17"/>
        <v>0</v>
      </c>
      <c r="AF89" s="32">
        <f t="shared" si="17"/>
        <v>0</v>
      </c>
      <c r="AG89" s="32">
        <f t="shared" si="17"/>
        <v>127230039.78000002</v>
      </c>
      <c r="AH89" s="32">
        <f t="shared" si="17"/>
        <v>0</v>
      </c>
      <c r="AI89" s="32">
        <f t="shared" si="17"/>
        <v>1023693.9999999999</v>
      </c>
      <c r="AJ89" s="32">
        <f t="shared" si="17"/>
        <v>1454330</v>
      </c>
      <c r="AK89" s="32">
        <f t="shared" si="17"/>
        <v>0</v>
      </c>
      <c r="AL89" s="32">
        <f t="shared" si="17"/>
        <v>0</v>
      </c>
      <c r="AM89" s="32">
        <f t="shared" si="17"/>
        <v>0</v>
      </c>
      <c r="AN89" s="32">
        <f t="shared" si="17"/>
        <v>0</v>
      </c>
      <c r="AO89" s="32">
        <f t="shared" si="17"/>
        <v>0</v>
      </c>
      <c r="AP89" s="32">
        <f t="shared" si="17"/>
        <v>0</v>
      </c>
      <c r="AQ89" s="32">
        <f t="shared" si="17"/>
        <v>0</v>
      </c>
      <c r="AR89" s="32">
        <f t="shared" si="17"/>
        <v>0</v>
      </c>
      <c r="AS89" s="32">
        <f t="shared" si="17"/>
        <v>0</v>
      </c>
      <c r="AT89" s="32">
        <f t="shared" si="17"/>
        <v>0</v>
      </c>
      <c r="AU89" s="32">
        <f t="shared" si="17"/>
        <v>0</v>
      </c>
      <c r="AV89" s="32">
        <f t="shared" si="17"/>
        <v>4600927.9499999993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6"/>
        <v>386321664.41000003</v>
      </c>
    </row>
    <row r="90" spans="1:85" x14ac:dyDescent="0.35">
      <c r="A90" s="39" t="s">
        <v>275</v>
      </c>
      <c r="B90" s="32"/>
      <c r="C90" s="24">
        <v>0</v>
      </c>
      <c r="D90" s="24">
        <v>30804.760000000006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5652.6399999999994</v>
      </c>
      <c r="Q90" s="24">
        <v>0</v>
      </c>
      <c r="R90" s="24">
        <v>5581.3600000000006</v>
      </c>
      <c r="S90" s="24">
        <v>2468.9499999999998</v>
      </c>
      <c r="T90" s="24">
        <v>0</v>
      </c>
      <c r="U90" s="24">
        <v>3830.44</v>
      </c>
      <c r="V90" s="24">
        <v>0</v>
      </c>
      <c r="W90" s="24">
        <v>693.24</v>
      </c>
      <c r="X90" s="24">
        <v>926.93000000000006</v>
      </c>
      <c r="Y90" s="24">
        <v>5590.6850000000022</v>
      </c>
      <c r="Z90" s="24">
        <v>0</v>
      </c>
      <c r="AA90" s="24">
        <v>0</v>
      </c>
      <c r="AB90" s="24">
        <v>1514.62</v>
      </c>
      <c r="AC90" s="24">
        <v>93</v>
      </c>
      <c r="AD90" s="24">
        <v>0</v>
      </c>
      <c r="AE90" s="24">
        <v>0</v>
      </c>
      <c r="AF90" s="24">
        <v>0</v>
      </c>
      <c r="AG90" s="24">
        <v>17522.574999999993</v>
      </c>
      <c r="AH90" s="24">
        <v>0</v>
      </c>
      <c r="AI90" s="24">
        <v>0</v>
      </c>
      <c r="AJ90" s="24">
        <v>4949.340000000002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1287.1500000000001</v>
      </c>
      <c r="AW90" s="24">
        <v>0</v>
      </c>
      <c r="AX90" s="24">
        <v>0</v>
      </c>
      <c r="AY90" s="24">
        <v>3906.3099999999995</v>
      </c>
      <c r="AZ90" s="24">
        <v>0</v>
      </c>
      <c r="BA90" s="24">
        <v>0</v>
      </c>
      <c r="BB90" s="24">
        <v>0</v>
      </c>
      <c r="BC90" s="24">
        <v>0</v>
      </c>
      <c r="BD90" s="24">
        <v>1332.8999999999999</v>
      </c>
      <c r="BE90" s="24">
        <v>8881.5850000000009</v>
      </c>
      <c r="BF90" s="24">
        <v>2349.1600000000003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10118.390000000001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4">
        <v>0</v>
      </c>
      <c r="BX90" s="24">
        <v>0</v>
      </c>
      <c r="BY90" s="24">
        <v>0</v>
      </c>
      <c r="BZ90" s="24">
        <v>0</v>
      </c>
      <c r="CA90" s="24">
        <v>0</v>
      </c>
      <c r="CB90" s="24">
        <v>0</v>
      </c>
      <c r="CC90" s="24">
        <v>169</v>
      </c>
      <c r="CD90" s="264" t="s">
        <v>233</v>
      </c>
      <c r="CE90" s="32">
        <f t="shared" si="16"/>
        <v>107673.035</v>
      </c>
      <c r="CF90" s="32">
        <f>BE59-CE90</f>
        <v>0</v>
      </c>
    </row>
    <row r="91" spans="1:85" x14ac:dyDescent="0.35">
      <c r="A91" s="26" t="s">
        <v>276</v>
      </c>
      <c r="B91" s="20"/>
      <c r="C91" s="24">
        <v>0</v>
      </c>
      <c r="D91" s="24">
        <v>20805</v>
      </c>
      <c r="E91" s="24">
        <v>19589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1786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1613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15" t="s">
        <v>233</v>
      </c>
      <c r="AY91" s="315" t="s">
        <v>233</v>
      </c>
      <c r="AZ91" s="24">
        <v>0</v>
      </c>
      <c r="BA91" s="24">
        <v>0</v>
      </c>
      <c r="BB91" s="24">
        <v>0</v>
      </c>
      <c r="BC91" s="24">
        <v>0</v>
      </c>
      <c r="BD91" s="29" t="s">
        <v>233</v>
      </c>
      <c r="BE91" s="29" t="s">
        <v>233</v>
      </c>
      <c r="BF91" s="24">
        <v>0</v>
      </c>
      <c r="BG91" s="29" t="s">
        <v>233</v>
      </c>
      <c r="BH91" s="24">
        <v>0</v>
      </c>
      <c r="BI91" s="24">
        <v>0</v>
      </c>
      <c r="BJ91" s="29" t="s">
        <v>233</v>
      </c>
      <c r="BK91" s="24">
        <v>0</v>
      </c>
      <c r="BL91" s="24">
        <v>0</v>
      </c>
      <c r="BM91" s="24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233</v>
      </c>
      <c r="CD91" s="29" t="s">
        <v>233</v>
      </c>
      <c r="CE91" s="32">
        <f t="shared" si="16"/>
        <v>43793</v>
      </c>
      <c r="CF91" s="32">
        <f>AY59-CE91</f>
        <v>0</v>
      </c>
    </row>
    <row r="92" spans="1:85" x14ac:dyDescent="0.35">
      <c r="A92" s="26" t="s">
        <v>277</v>
      </c>
      <c r="B92" s="20"/>
      <c r="C92" s="24">
        <v>0</v>
      </c>
      <c r="D92" s="24">
        <v>3479.8652768025922</v>
      </c>
      <c r="E92" s="24">
        <v>83.477483121793142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3921.8048933297323</v>
      </c>
      <c r="P92" s="24">
        <v>3596.0790278152845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1877.4249635430731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1561.5199783958951</v>
      </c>
      <c r="AH92" s="24">
        <v>0</v>
      </c>
      <c r="AI92" s="24">
        <v>0</v>
      </c>
      <c r="AJ92" s="24">
        <v>15785.428376991629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15" t="s">
        <v>233</v>
      </c>
      <c r="AY92" s="315" t="s">
        <v>233</v>
      </c>
      <c r="AZ92" s="29" t="s">
        <v>233</v>
      </c>
      <c r="BA92" s="24">
        <v>0</v>
      </c>
      <c r="BB92" s="24">
        <v>0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16"/>
        <v>30305.599999999999</v>
      </c>
      <c r="CF92" s="20"/>
    </row>
    <row r="93" spans="1:85" x14ac:dyDescent="0.35">
      <c r="A93" s="26" t="s">
        <v>278</v>
      </c>
      <c r="B93" s="20"/>
      <c r="C93" s="24">
        <v>0</v>
      </c>
      <c r="D93" s="24">
        <v>129857.03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26384.37</v>
      </c>
      <c r="P93" s="24">
        <v>44208.58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9434.4</v>
      </c>
      <c r="X93" s="24">
        <v>18430.46</v>
      </c>
      <c r="Y93" s="24">
        <v>0</v>
      </c>
      <c r="Z93" s="24">
        <v>0</v>
      </c>
      <c r="AA93" s="24">
        <v>0</v>
      </c>
      <c r="AB93" s="24">
        <v>2402.6</v>
      </c>
      <c r="AC93" s="24">
        <v>0</v>
      </c>
      <c r="AD93" s="24">
        <v>0</v>
      </c>
      <c r="AE93" s="24">
        <v>0</v>
      </c>
      <c r="AF93" s="24">
        <v>0</v>
      </c>
      <c r="AG93" s="24">
        <v>129107.04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110.4</v>
      </c>
      <c r="AW93" s="24">
        <v>0</v>
      </c>
      <c r="AX93" s="315" t="s">
        <v>233</v>
      </c>
      <c r="AY93" s="315" t="s">
        <v>233</v>
      </c>
      <c r="AZ93" s="29" t="s">
        <v>233</v>
      </c>
      <c r="BA93" s="29" t="s">
        <v>233</v>
      </c>
      <c r="BB93" s="24"/>
      <c r="BC93" s="24"/>
      <c r="BD93" s="24">
        <v>2144.5</v>
      </c>
      <c r="BE93" s="29" t="s">
        <v>233</v>
      </c>
      <c r="BF93" s="24">
        <v>17004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2450.1999999999998</v>
      </c>
      <c r="CD93" s="29" t="s">
        <v>233</v>
      </c>
      <c r="CE93" s="32">
        <f t="shared" si="16"/>
        <v>381533.58</v>
      </c>
      <c r="CF93" s="32">
        <f>BA59</f>
        <v>0</v>
      </c>
    </row>
    <row r="94" spans="1:85" x14ac:dyDescent="0.35">
      <c r="A94" s="26" t="s">
        <v>279</v>
      </c>
      <c r="B94" s="20"/>
      <c r="C94" s="24">
        <v>0</v>
      </c>
      <c r="D94" s="24">
        <v>24.038191777529018</v>
      </c>
      <c r="E94" s="24">
        <v>18.796169860438884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11.280149998454773</v>
      </c>
      <c r="P94" s="24">
        <v>4.4691547939083351</v>
      </c>
      <c r="Q94" s="24">
        <v>0</v>
      </c>
      <c r="R94" s="24">
        <v>4.1064253419032291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30.716062324559449</v>
      </c>
      <c r="AH94" s="24">
        <v>0</v>
      </c>
      <c r="AI94" s="24">
        <v>4.0268698624620729</v>
      </c>
      <c r="AJ94" s="24">
        <v>1.2110671231217718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0.40992671227261279</v>
      </c>
      <c r="AW94" s="315" t="s">
        <v>233</v>
      </c>
      <c r="AX94" s="315" t="s">
        <v>233</v>
      </c>
      <c r="AY94" s="315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4">
        <v>-1.5510273970478047E-2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29" t="s">
        <v>233</v>
      </c>
      <c r="BV94" s="29" t="s">
        <v>233</v>
      </c>
      <c r="BW94" s="29" t="s">
        <v>233</v>
      </c>
      <c r="BX94" s="24">
        <v>0.38353287665979008</v>
      </c>
      <c r="BY94" s="335">
        <f>0.0138561643816635+1.50365273952005</f>
        <v>1.5175089039017136</v>
      </c>
      <c r="BZ94" s="29" t="s">
        <v>233</v>
      </c>
      <c r="CA94" s="29" t="s">
        <v>233</v>
      </c>
      <c r="CB94" s="29" t="s">
        <v>233</v>
      </c>
      <c r="CC94" s="29" t="s">
        <v>233</v>
      </c>
      <c r="CD94" s="29" t="s">
        <v>233</v>
      </c>
      <c r="CE94" s="267">
        <f t="shared" si="16"/>
        <v>100.93954930124116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316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2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219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8">
        <v>98042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39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7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2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2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337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38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2666</v>
      </c>
      <c r="D127" s="50">
        <v>12056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254</v>
      </c>
      <c r="D130" s="50">
        <v>335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0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24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21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13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0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58</v>
      </c>
    </row>
    <row r="144" spans="1:5" x14ac:dyDescent="0.35">
      <c r="A144" s="20" t="s">
        <v>325</v>
      </c>
      <c r="B144" s="46" t="s">
        <v>284</v>
      </c>
      <c r="C144" s="47">
        <v>58</v>
      </c>
      <c r="D144" s="20"/>
      <c r="E144" s="20"/>
    </row>
    <row r="145" spans="1:13" x14ac:dyDescent="0.35">
      <c r="A145" s="20" t="s">
        <v>326</v>
      </c>
      <c r="B145" s="46" t="s">
        <v>284</v>
      </c>
      <c r="C145" s="47"/>
      <c r="D145" s="20"/>
      <c r="E145" s="20"/>
    </row>
    <row r="146" spans="1:13" x14ac:dyDescent="0.35">
      <c r="A146" s="20"/>
      <c r="B146" s="20"/>
      <c r="C146" s="27"/>
      <c r="D146" s="20"/>
      <c r="E146" s="20"/>
    </row>
    <row r="147" spans="1:13" x14ac:dyDescent="0.35">
      <c r="A147" s="20" t="s">
        <v>327</v>
      </c>
      <c r="B147" s="46" t="s">
        <v>284</v>
      </c>
      <c r="C147" s="47"/>
      <c r="D147" s="20"/>
      <c r="E147" s="20"/>
    </row>
    <row r="148" spans="1:13" x14ac:dyDescent="0.35">
      <c r="A148" s="20"/>
      <c r="B148" s="20"/>
      <c r="C148" s="27"/>
      <c r="D148" s="20"/>
      <c r="E148" s="20"/>
    </row>
    <row r="149" spans="1:13" x14ac:dyDescent="0.35">
      <c r="A149" s="20"/>
      <c r="B149" s="20"/>
      <c r="C149" s="27"/>
      <c r="D149" s="20"/>
      <c r="E149" s="20"/>
    </row>
    <row r="150" spans="1:13" x14ac:dyDescent="0.35">
      <c r="A150" s="20"/>
      <c r="B150" s="20"/>
      <c r="C150" s="27"/>
      <c r="D150" s="20"/>
      <c r="E150" s="20"/>
    </row>
    <row r="151" spans="1:13" x14ac:dyDescent="0.35">
      <c r="A151" s="20"/>
      <c r="B151" s="20"/>
      <c r="C151" s="27"/>
      <c r="D151" s="20"/>
      <c r="E151" s="20"/>
    </row>
    <row r="152" spans="1:13" x14ac:dyDescent="0.35">
      <c r="A152" s="38" t="s">
        <v>328</v>
      </c>
      <c r="B152" s="49"/>
      <c r="C152" s="49"/>
      <c r="D152" s="49"/>
      <c r="E152" s="49"/>
    </row>
    <row r="153" spans="1:13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13" x14ac:dyDescent="0.35">
      <c r="A154" s="20" t="s">
        <v>309</v>
      </c>
      <c r="B154" s="50">
        <v>1075.9278489548215</v>
      </c>
      <c r="C154" s="50">
        <v>669.64598786244096</v>
      </c>
      <c r="D154" s="50">
        <v>920.4261631827377</v>
      </c>
      <c r="E154" s="32">
        <f>SUM(B154:D154)</f>
        <v>2666</v>
      </c>
    </row>
    <row r="155" spans="1:13" x14ac:dyDescent="0.35">
      <c r="A155" s="20" t="s">
        <v>227</v>
      </c>
      <c r="B155" s="50">
        <v>7214.8847001763679</v>
      </c>
      <c r="C155" s="50">
        <v>2215.0573192239858</v>
      </c>
      <c r="D155" s="50">
        <v>2627.0579805996472</v>
      </c>
      <c r="E155" s="32">
        <f>SUM(B155:D155)</f>
        <v>12057.000000000002</v>
      </c>
    </row>
    <row r="156" spans="1:13" x14ac:dyDescent="0.35">
      <c r="A156" s="20" t="s">
        <v>332</v>
      </c>
      <c r="B156" s="50">
        <v>27095</v>
      </c>
      <c r="C156" s="50">
        <v>27415</v>
      </c>
      <c r="D156" s="50">
        <v>54111</v>
      </c>
      <c r="E156" s="32">
        <f>SUM(B156:D156)</f>
        <v>108621</v>
      </c>
      <c r="G156" s="20" t="s">
        <v>332</v>
      </c>
      <c r="H156" s="50">
        <v>9526.5157011854972</v>
      </c>
      <c r="I156" s="50">
        <v>9691.7078819061317</v>
      </c>
      <c r="J156" s="50">
        <v>14928.776416908371</v>
      </c>
      <c r="K156" s="32">
        <v>34147</v>
      </c>
      <c r="L156" s="12">
        <f>E156-K156</f>
        <v>74474</v>
      </c>
      <c r="M156" s="12" t="s">
        <v>1376</v>
      </c>
    </row>
    <row r="157" spans="1:13" x14ac:dyDescent="0.35">
      <c r="A157" s="20" t="s">
        <v>272</v>
      </c>
      <c r="B157" s="50">
        <v>24199101.513393253</v>
      </c>
      <c r="C157" s="50">
        <v>24618720.026170172</v>
      </c>
      <c r="D157" s="50">
        <v>37921837.040436581</v>
      </c>
      <c r="E157" s="32">
        <f>SUM(B157:D157)</f>
        <v>86739658.580000013</v>
      </c>
      <c r="F157" s="18"/>
    </row>
    <row r="158" spans="1:13" x14ac:dyDescent="0.35">
      <c r="A158" s="20" t="s">
        <v>273</v>
      </c>
      <c r="B158" s="50">
        <v>83579016.672976837</v>
      </c>
      <c r="C158" s="50">
        <v>85028297.864522785</v>
      </c>
      <c r="D158" s="50">
        <v>130974691.29250036</v>
      </c>
      <c r="E158" s="32">
        <f>SUM(B158:D158)</f>
        <v>299582005.82999998</v>
      </c>
      <c r="F158" s="18"/>
    </row>
    <row r="159" spans="1:13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13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2297440.91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0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3429328.7099999995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0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1526965.57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13975.260000000002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7267710.4499999993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0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166338.53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166338.53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736046.10000000009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736046.10000000009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31442.77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882784.70000000007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914227.47000000009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3261423.1199999992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0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3261423.1199999992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0</v>
      </c>
      <c r="C211" s="47">
        <v>0</v>
      </c>
      <c r="D211" s="50">
        <v>0</v>
      </c>
      <c r="E211" s="32">
        <f t="shared" ref="E211:E219" si="18">SUM(B211:C211)-D211</f>
        <v>0</v>
      </c>
    </row>
    <row r="212" spans="1:5" x14ac:dyDescent="0.35">
      <c r="A212" s="20" t="s">
        <v>367</v>
      </c>
      <c r="B212" s="50">
        <v>0</v>
      </c>
      <c r="C212" s="47">
        <v>0</v>
      </c>
      <c r="D212" s="50">
        <v>0</v>
      </c>
      <c r="E212" s="32">
        <f t="shared" si="18"/>
        <v>0</v>
      </c>
    </row>
    <row r="213" spans="1:5" x14ac:dyDescent="0.35">
      <c r="A213" s="20" t="s">
        <v>368</v>
      </c>
      <c r="B213" s="50">
        <v>117127416.66</v>
      </c>
      <c r="C213" s="47">
        <v>-3880614.2</v>
      </c>
      <c r="D213" s="50">
        <v>0</v>
      </c>
      <c r="E213" s="32">
        <f t="shared" si="18"/>
        <v>113246802.45999999</v>
      </c>
    </row>
    <row r="214" spans="1:5" x14ac:dyDescent="0.35">
      <c r="A214" s="20" t="s">
        <v>369</v>
      </c>
      <c r="B214" s="50">
        <v>0</v>
      </c>
      <c r="C214" s="47">
        <v>0</v>
      </c>
      <c r="D214" s="50">
        <v>0</v>
      </c>
      <c r="E214" s="32">
        <f t="shared" si="18"/>
        <v>0</v>
      </c>
    </row>
    <row r="215" spans="1:5" x14ac:dyDescent="0.35">
      <c r="A215" s="20" t="s">
        <v>370</v>
      </c>
      <c r="B215" s="50">
        <v>0</v>
      </c>
      <c r="C215" s="47">
        <v>0</v>
      </c>
      <c r="D215" s="50">
        <v>0</v>
      </c>
      <c r="E215" s="32">
        <f t="shared" si="18"/>
        <v>0</v>
      </c>
    </row>
    <row r="216" spans="1:5" x14ac:dyDescent="0.35">
      <c r="A216" s="20" t="s">
        <v>371</v>
      </c>
      <c r="B216" s="50">
        <v>24981413.630000003</v>
      </c>
      <c r="C216" s="47">
        <v>648537.00999999989</v>
      </c>
      <c r="D216" s="50">
        <v>530125.99999999988</v>
      </c>
      <c r="E216" s="32">
        <f t="shared" si="18"/>
        <v>25099824.640000004</v>
      </c>
    </row>
    <row r="217" spans="1:5" x14ac:dyDescent="0.35">
      <c r="A217" s="20" t="s">
        <v>372</v>
      </c>
      <c r="B217" s="50">
        <v>0</v>
      </c>
      <c r="C217" s="47">
        <v>0</v>
      </c>
      <c r="D217" s="50">
        <v>0</v>
      </c>
      <c r="E217" s="32">
        <f t="shared" si="18"/>
        <v>0</v>
      </c>
    </row>
    <row r="218" spans="1:5" x14ac:dyDescent="0.35">
      <c r="A218" s="20" t="s">
        <v>373</v>
      </c>
      <c r="B218" s="50">
        <v>11721.03</v>
      </c>
      <c r="C218" s="47">
        <v>0</v>
      </c>
      <c r="D218" s="50">
        <v>0</v>
      </c>
      <c r="E218" s="32">
        <f t="shared" si="18"/>
        <v>11721.03</v>
      </c>
    </row>
    <row r="219" spans="1:5" x14ac:dyDescent="0.35">
      <c r="A219" s="20" t="s">
        <v>374</v>
      </c>
      <c r="B219" s="50">
        <v>0</v>
      </c>
      <c r="C219" s="47">
        <v>0</v>
      </c>
      <c r="D219" s="50">
        <v>0</v>
      </c>
      <c r="E219" s="32">
        <f t="shared" si="18"/>
        <v>0</v>
      </c>
    </row>
    <row r="220" spans="1:5" x14ac:dyDescent="0.35">
      <c r="A220" s="20" t="s">
        <v>215</v>
      </c>
      <c r="B220" s="32">
        <f>SUM(B211:B219)</f>
        <v>142120551.31999999</v>
      </c>
      <c r="C220" s="266">
        <f>SUM(C211:C219)</f>
        <v>-3232077.1900000004</v>
      </c>
      <c r="D220" s="32">
        <f>SUM(D211:D219)</f>
        <v>530125.99999999988</v>
      </c>
      <c r="E220" s="32">
        <f>SUM(E211:E219)</f>
        <v>138358348.13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0</v>
      </c>
      <c r="C225" s="47">
        <v>0</v>
      </c>
      <c r="D225" s="50">
        <v>0</v>
      </c>
      <c r="E225" s="32">
        <f t="shared" ref="E225:E232" si="19">SUM(B225:C225)-D225</f>
        <v>0</v>
      </c>
    </row>
    <row r="226" spans="1:5" x14ac:dyDescent="0.35">
      <c r="A226" s="20" t="s">
        <v>368</v>
      </c>
      <c r="B226" s="50">
        <v>14851329.140000001</v>
      </c>
      <c r="C226" s="47">
        <v>704900.73999999964</v>
      </c>
      <c r="D226" s="50">
        <v>0</v>
      </c>
      <c r="E226" s="32">
        <f t="shared" si="19"/>
        <v>15556229.880000001</v>
      </c>
    </row>
    <row r="227" spans="1:5" x14ac:dyDescent="0.35">
      <c r="A227" s="20" t="s">
        <v>369</v>
      </c>
      <c r="B227" s="50">
        <v>0</v>
      </c>
      <c r="C227" s="47">
        <v>0</v>
      </c>
      <c r="D227" s="50">
        <v>0</v>
      </c>
      <c r="E227" s="32">
        <f t="shared" si="19"/>
        <v>0</v>
      </c>
    </row>
    <row r="228" spans="1:5" x14ac:dyDescent="0.35">
      <c r="A228" s="20" t="s">
        <v>370</v>
      </c>
      <c r="B228" s="50">
        <v>0</v>
      </c>
      <c r="C228" s="47">
        <v>0</v>
      </c>
      <c r="D228" s="50">
        <v>0</v>
      </c>
      <c r="E228" s="32">
        <f t="shared" si="19"/>
        <v>0</v>
      </c>
    </row>
    <row r="229" spans="1:5" x14ac:dyDescent="0.35">
      <c r="A229" s="20" t="s">
        <v>371</v>
      </c>
      <c r="B229" s="50">
        <v>18789159.91</v>
      </c>
      <c r="C229" s="47">
        <v>1156620.3300000015</v>
      </c>
      <c r="D229" s="50">
        <v>1406180.26</v>
      </c>
      <c r="E229" s="32">
        <f t="shared" si="19"/>
        <v>18539599.98</v>
      </c>
    </row>
    <row r="230" spans="1:5" x14ac:dyDescent="0.35">
      <c r="A230" s="20" t="s">
        <v>372</v>
      </c>
      <c r="B230" s="50">
        <v>0</v>
      </c>
      <c r="C230" s="47">
        <v>0</v>
      </c>
      <c r="D230" s="50">
        <v>0</v>
      </c>
      <c r="E230" s="32">
        <f t="shared" si="19"/>
        <v>0</v>
      </c>
    </row>
    <row r="231" spans="1:5" x14ac:dyDescent="0.35">
      <c r="A231" s="20" t="s">
        <v>373</v>
      </c>
      <c r="B231" s="50">
        <v>11721.03</v>
      </c>
      <c r="C231" s="47">
        <v>0</v>
      </c>
      <c r="D231" s="50">
        <v>0</v>
      </c>
      <c r="E231" s="32">
        <f t="shared" si="19"/>
        <v>11721.03</v>
      </c>
    </row>
    <row r="232" spans="1:5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19"/>
        <v>0</v>
      </c>
    </row>
    <row r="233" spans="1:5" x14ac:dyDescent="0.35">
      <c r="A233" s="20" t="s">
        <v>215</v>
      </c>
      <c r="B233" s="32">
        <f>SUM(B224:B232)</f>
        <v>33652210.079999998</v>
      </c>
      <c r="C233" s="266">
        <f>SUM(C224:C232)</f>
        <v>1861521.0700000012</v>
      </c>
      <c r="D233" s="32">
        <f>SUM(D224:D232)</f>
        <v>1406180.26</v>
      </c>
      <c r="E233" s="32">
        <f>SUM(E224:E232)</f>
        <v>34107550.890000001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36" t="s">
        <v>377</v>
      </c>
      <c r="C236" s="336"/>
      <c r="D236" s="38"/>
      <c r="E236" s="38"/>
    </row>
    <row r="237" spans="1:5" x14ac:dyDescent="0.35">
      <c r="A237" s="56" t="s">
        <v>377</v>
      </c>
      <c r="B237" s="38"/>
      <c r="C237" s="47">
        <v>5412755.0199999996</v>
      </c>
      <c r="D237" s="40">
        <f>C237</f>
        <v>5412755.0199999996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75038908.588462204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76340102.155705452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4897988.6100000003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52571510.788896628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60122191.416935734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268970701.56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3615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2048949.8706868819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7076676.5993131176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9125626.4699999988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5606056.1799999997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5606056.1799999997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289115139.22999996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22739491.48999998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18027581.159999989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4623428.7200000072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-9.9999999983989996E-3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1426343.25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310508.61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37880495.779999964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0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113246802.45999999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25099824.639999997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11721.03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138358348.13</v>
      </c>
      <c r="E291" s="20"/>
    </row>
    <row r="292" spans="1:5" x14ac:dyDescent="0.35">
      <c r="A292" s="20" t="s">
        <v>416</v>
      </c>
      <c r="B292" s="46" t="s">
        <v>284</v>
      </c>
      <c r="C292" s="47">
        <v>34107550.890000001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104250797.23999999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0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142131293.01999995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1528260.9300000002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0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1069947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4268108.17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6866316.0999999996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0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17">
        <v>135264976.91999999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142131293.01999998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142131293.01999995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86739658.579999983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299582005.82999998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386321664.40999997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5412755.0200000014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274576757.73999995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9125626.4700000007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0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289115139.22999996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97206525.180000007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6333328.2400000012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6333328.2400000012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6333328.2400000012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103539853.42</v>
      </c>
      <c r="E384" s="20"/>
    </row>
    <row r="385" spans="1:7" x14ac:dyDescent="0.35">
      <c r="A385" s="20"/>
      <c r="B385" s="20"/>
      <c r="C385" s="27"/>
      <c r="D385" s="20"/>
      <c r="E385" s="20"/>
    </row>
    <row r="386" spans="1:7" x14ac:dyDescent="0.35">
      <c r="A386" s="20"/>
      <c r="B386" s="20"/>
      <c r="C386" s="27"/>
      <c r="D386" s="20"/>
      <c r="E386" s="20"/>
    </row>
    <row r="387" spans="1:7" x14ac:dyDescent="0.35">
      <c r="A387" s="20"/>
      <c r="B387" s="20"/>
      <c r="C387" s="27"/>
      <c r="D387" s="20"/>
      <c r="E387" s="20"/>
    </row>
    <row r="388" spans="1:7" x14ac:dyDescent="0.35">
      <c r="A388" s="45" t="s">
        <v>494</v>
      </c>
      <c r="B388" s="45"/>
      <c r="C388" s="45"/>
      <c r="D388" s="45"/>
      <c r="E388" s="45"/>
    </row>
    <row r="389" spans="1:7" x14ac:dyDescent="0.35">
      <c r="A389" s="20" t="s">
        <v>495</v>
      </c>
      <c r="B389" s="46" t="s">
        <v>284</v>
      </c>
      <c r="C389" s="47">
        <v>44554713.349999994</v>
      </c>
      <c r="D389" s="20"/>
      <c r="E389" s="20"/>
      <c r="F389" s="12">
        <f>CE61</f>
        <v>44554713.349999994</v>
      </c>
      <c r="G389" s="12">
        <f>F389-C389</f>
        <v>0</v>
      </c>
    </row>
    <row r="390" spans="1:7" x14ac:dyDescent="0.35">
      <c r="A390" s="20" t="s">
        <v>9</v>
      </c>
      <c r="B390" s="46" t="s">
        <v>284</v>
      </c>
      <c r="C390" s="47">
        <v>7267710.4499999993</v>
      </c>
      <c r="D390" s="20"/>
      <c r="E390" s="20"/>
      <c r="F390" s="12">
        <f t="shared" ref="F390:F396" si="20">CE62</f>
        <v>7267710.4500000002</v>
      </c>
      <c r="G390" s="12">
        <f t="shared" ref="G390:G396" si="21">F390-C390</f>
        <v>0</v>
      </c>
    </row>
    <row r="391" spans="1:7" x14ac:dyDescent="0.35">
      <c r="A391" s="20" t="s">
        <v>249</v>
      </c>
      <c r="B391" s="46" t="s">
        <v>284</v>
      </c>
      <c r="C391" s="47">
        <v>4828542.75</v>
      </c>
      <c r="D391" s="20"/>
      <c r="E391" s="20"/>
      <c r="F391" s="12">
        <f t="shared" si="20"/>
        <v>4828542.75</v>
      </c>
      <c r="G391" s="12">
        <f t="shared" si="21"/>
        <v>0</v>
      </c>
    </row>
    <row r="392" spans="1:7" x14ac:dyDescent="0.35">
      <c r="A392" s="20" t="s">
        <v>496</v>
      </c>
      <c r="B392" s="46" t="s">
        <v>284</v>
      </c>
      <c r="C392" s="47">
        <v>8449610.3900000006</v>
      </c>
      <c r="D392" s="20"/>
      <c r="E392" s="20"/>
      <c r="F392" s="12">
        <f t="shared" si="20"/>
        <v>8449610.3900000006</v>
      </c>
      <c r="G392" s="12">
        <f t="shared" si="21"/>
        <v>0</v>
      </c>
    </row>
    <row r="393" spans="1:7" x14ac:dyDescent="0.35">
      <c r="A393" s="20" t="s">
        <v>497</v>
      </c>
      <c r="B393" s="46" t="s">
        <v>284</v>
      </c>
      <c r="C393" s="47">
        <v>815453.2100000002</v>
      </c>
      <c r="D393" s="20"/>
      <c r="E393" s="20"/>
      <c r="F393" s="12">
        <f t="shared" si="20"/>
        <v>815453.2100000002</v>
      </c>
      <c r="G393" s="12">
        <f t="shared" si="21"/>
        <v>0</v>
      </c>
    </row>
    <row r="394" spans="1:7" x14ac:dyDescent="0.35">
      <c r="A394" s="20" t="s">
        <v>498</v>
      </c>
      <c r="B394" s="46" t="s">
        <v>284</v>
      </c>
      <c r="C394" s="47">
        <v>29098283.82</v>
      </c>
      <c r="D394" s="20"/>
      <c r="E394" s="20"/>
      <c r="F394" s="12">
        <f t="shared" si="20"/>
        <v>29098283.82</v>
      </c>
      <c r="G394" s="12">
        <f t="shared" si="21"/>
        <v>0</v>
      </c>
    </row>
    <row r="395" spans="1:7" x14ac:dyDescent="0.35">
      <c r="A395" s="20" t="s">
        <v>11</v>
      </c>
      <c r="B395" s="46" t="s">
        <v>284</v>
      </c>
      <c r="C395" s="47">
        <v>3932483.48</v>
      </c>
      <c r="D395" s="20"/>
      <c r="E395" s="20"/>
      <c r="F395" s="12">
        <f t="shared" si="20"/>
        <v>3932483.48</v>
      </c>
      <c r="G395" s="12">
        <f t="shared" si="21"/>
        <v>0</v>
      </c>
    </row>
    <row r="396" spans="1:7" x14ac:dyDescent="0.35">
      <c r="A396" s="20" t="s">
        <v>499</v>
      </c>
      <c r="B396" s="46" t="s">
        <v>284</v>
      </c>
      <c r="C396" s="47">
        <v>166338.53</v>
      </c>
      <c r="D396" s="20"/>
      <c r="E396" s="20"/>
      <c r="F396" s="12">
        <f t="shared" si="20"/>
        <v>166338.53</v>
      </c>
      <c r="G396" s="12">
        <f t="shared" si="21"/>
        <v>0</v>
      </c>
    </row>
    <row r="397" spans="1:7" x14ac:dyDescent="0.35">
      <c r="A397" s="20" t="s">
        <v>500</v>
      </c>
      <c r="B397" s="46" t="s">
        <v>284</v>
      </c>
      <c r="C397" s="47">
        <v>736046.10000000009</v>
      </c>
      <c r="D397" s="20"/>
      <c r="E397" s="20"/>
    </row>
    <row r="398" spans="1:7" x14ac:dyDescent="0.35">
      <c r="A398" s="20" t="s">
        <v>501</v>
      </c>
      <c r="B398" s="46" t="s">
        <v>284</v>
      </c>
      <c r="C398" s="47">
        <v>914227.47000000009</v>
      </c>
      <c r="D398" s="20"/>
      <c r="E398" s="20"/>
    </row>
    <row r="399" spans="1:7" x14ac:dyDescent="0.35">
      <c r="A399" s="20" t="s">
        <v>502</v>
      </c>
      <c r="B399" s="46" t="s">
        <v>284</v>
      </c>
      <c r="C399" s="47">
        <v>3261423.1199999992</v>
      </c>
      <c r="D399" s="20"/>
      <c r="E399" s="20"/>
      <c r="F399" s="12">
        <f>CD83</f>
        <v>4911696.6899999995</v>
      </c>
      <c r="G399" s="12">
        <f>SUM(C397:C399)-F399</f>
        <v>0</v>
      </c>
    </row>
    <row r="400" spans="1:7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1270581.8100000003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1270581.8100000003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105295414.48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-1755561.0600000024</v>
      </c>
      <c r="E417" s="32"/>
    </row>
    <row r="418" spans="1:13" x14ac:dyDescent="0.35">
      <c r="A418" s="32" t="s">
        <v>508</v>
      </c>
      <c r="B418" s="20"/>
      <c r="C418" s="236">
        <v>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-1755561.0600000024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>
        <v>0</v>
      </c>
      <c r="D422" s="32"/>
      <c r="E422" s="20"/>
    </row>
    <row r="423" spans="1:13" x14ac:dyDescent="0.35">
      <c r="A423" s="20" t="s">
        <v>513</v>
      </c>
      <c r="B423" s="46" t="s">
        <v>284</v>
      </c>
      <c r="C423" s="47">
        <v>0</v>
      </c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-1755561.0600000024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98791.45</v>
      </c>
      <c r="E612" s="258">
        <f>SUM(C624:D647)+SUM(C668:D713)</f>
        <v>68249003.617331594</v>
      </c>
      <c r="F612" s="258">
        <f>CE64-(AX64+BD64+BE64+BG64+BJ64+BN64+BP64+BQ64+CB64+CC64+CD64)</f>
        <v>7999076.3600000003</v>
      </c>
      <c r="G612" s="256">
        <f>CE91-(AX91+AY91+BD91+BE91+BG91+BJ91+BN91+BP91+BQ91+CB91+CC91+CD91)</f>
        <v>43793</v>
      </c>
      <c r="H612" s="261">
        <f>CE60-(AX60+AY60+AZ60+BD60+BE60+BG60+BJ60+BN60+BO60+BP60+BQ60+BR60+CB60+CC60+CD60)</f>
        <v>290.15481845340338</v>
      </c>
      <c r="I612" s="256">
        <f>CE92-(AX92+AY92+AZ92+BD92+BE92+BF92+BG92+BJ92+BN92+BO92+BP92+BQ92+BR92+CB92+CC92+CD92)</f>
        <v>30305.599999999999</v>
      </c>
      <c r="J612" s="256">
        <f>CE93-(AX93+AY93+AZ93+BA93+BD93+BE93+BF93+BG93+BJ93+BN93+BO93+BP93+BQ93+BR93+CB93+CC93+CD93)</f>
        <v>359934.88</v>
      </c>
      <c r="K612" s="256">
        <f>CE89-(AW89+AX89+AY89+AZ89+BA89+BB89+BC89+BD89+BE89+BF89+BG89+BH89+BI89+BJ89+BK89+BL89+BM89+BN89+BO89+BP89+BQ89+BR89+BS89+BT89+BU89+BV89+BW89+BX89+CB89+CC89+CD89)</f>
        <v>386321664.41000003</v>
      </c>
      <c r="L612" s="262">
        <f>CE94-(AW94+AX94+AY94+AZ94+BA94+BB94+BC94+BD94+BE94+BF94+BG94+BH94+BI94+BJ94+BK94+BL94+BM94+BN94+BO94+BP94+BQ94+BR94+BS94+BT94+BU94+BV94+BW94+BX94+BY94+BZ94+CA94+CB94+CC94+CD94)</f>
        <v>99.054017794650136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1423144.37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4911696.6899999995</v>
      </c>
      <c r="D615" s="256">
        <f>SUM(C614:C615)</f>
        <v>6334841.0599999996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1263873.1600000001</v>
      </c>
      <c r="D619" s="256">
        <f>(D615/D612)*BN90</f>
        <v>648825.30252459506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28789547.310000002</v>
      </c>
      <c r="D620" s="256">
        <f>(D615/D612)*CC90</f>
        <v>10836.850143813052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30713082.622668412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281328.03000000003</v>
      </c>
      <c r="D624" s="256">
        <f>(D615/D612)*BD90</f>
        <v>85470.044714132644</v>
      </c>
      <c r="E624" s="258">
        <f>(E623/E612)*SUM(C624:D624)</f>
        <v>165064.67460969678</v>
      </c>
      <c r="F624" s="258">
        <f>SUM(C624:E624)</f>
        <v>531862.74932382954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1006547.5099999998</v>
      </c>
      <c r="D625" s="256">
        <f>(D615/D612)*AY90</f>
        <v>250485.77565253468</v>
      </c>
      <c r="E625" s="258">
        <f>(E623/E612)*SUM(C625:D625)</f>
        <v>565683.96775665798</v>
      </c>
      <c r="F625" s="258">
        <f>(F624/F612)*AY64</f>
        <v>14245.26285759058</v>
      </c>
      <c r="G625" s="256">
        <f>SUM(C625:F625)</f>
        <v>1836962.516266783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0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1310727.49</v>
      </c>
      <c r="D629" s="256">
        <f>(D615/D612)*BF90</f>
        <v>150636.06440141937</v>
      </c>
      <c r="E629" s="258">
        <f>(E623/E612)*SUM(C629:D629)</f>
        <v>657635.67538280226</v>
      </c>
      <c r="F629" s="258">
        <f>(F624/F612)*BF64</f>
        <v>3122.3522806935011</v>
      </c>
      <c r="G629" s="256">
        <f>(G625/G612)*BF91</f>
        <v>0</v>
      </c>
      <c r="H629" s="258">
        <f>(H628/H612)*BF60</f>
        <v>0</v>
      </c>
      <c r="I629" s="256">
        <f>SUM(C629:H629)</f>
        <v>2122121.582064915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5314.8100000000231</v>
      </c>
      <c r="D630" s="256">
        <f>(D615/D612)*BA90</f>
        <v>0</v>
      </c>
      <c r="E630" s="258">
        <f>(E623/E612)*SUM(C630:D630)</f>
        <v>2391.7447874994655</v>
      </c>
      <c r="F630" s="258">
        <f>(F624/F612)*BA64</f>
        <v>417.65222458105364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8124.207012080542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502465.78</v>
      </c>
      <c r="D631" s="256">
        <f>(D615/D612)*AW90</f>
        <v>0</v>
      </c>
      <c r="E631" s="258">
        <f>(E623/E612)*SUM(C631:D631)</f>
        <v>226117.19143522499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509448.13000000012</v>
      </c>
      <c r="D632" s="256">
        <f>(D615/D612)*BB90</f>
        <v>0</v>
      </c>
      <c r="E632" s="258">
        <f>(E623/E612)*SUM(C632:D632)</f>
        <v>229259.35441320483</v>
      </c>
      <c r="F632" s="258">
        <f>(F624/F612)*BB64</f>
        <v>4.6470224657590906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1312356.51</v>
      </c>
      <c r="D637" s="256">
        <f>(D615/D612)*BL90</f>
        <v>0</v>
      </c>
      <c r="E637" s="258">
        <f>(E623/E612)*SUM(C637:D637)</f>
        <v>590580.2544462505</v>
      </c>
      <c r="F637" s="258">
        <f>(F624/F612)*BL64</f>
        <v>110.98664143754087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371069.48</v>
      </c>
      <c r="D644" s="256">
        <f>(D615/D612)*BX90</f>
        <v>0</v>
      </c>
      <c r="E644" s="258">
        <f>(E623/E612)*SUM(C644:D644)</f>
        <v>166986.87151377628</v>
      </c>
      <c r="F644" s="258">
        <f>(F624/F612)*BX64</f>
        <v>50.18106059712467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3908449.3865329572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441434.63999999996</v>
      </c>
      <c r="D645" s="256">
        <f>(D615/D612)*BY90</f>
        <v>0</v>
      </c>
      <c r="E645" s="258">
        <f>(E623/E612)*SUM(C645:D645)</f>
        <v>198652.25647609198</v>
      </c>
      <c r="F645" s="258">
        <f>(F624/F612)*BY64</f>
        <v>116.14963034104912</v>
      </c>
      <c r="G645" s="256">
        <f>(G625/G612)*BY91</f>
        <v>0</v>
      </c>
      <c r="H645" s="258">
        <f>(H628/H612)*BY60</f>
        <v>0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640203.04610643303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42128953.910000004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t="shared" ref="M668:M713" si="22">ROUND(SUM(D668:L668),0)</f>
        <v>0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9846828.410000002</v>
      </c>
      <c r="D669" s="256">
        <f>(D615/D612)*D90</f>
        <v>1975305.1351250096</v>
      </c>
      <c r="E669" s="258">
        <f>(E623/E612)*SUM(C669:D669)</f>
        <v>5320138.6848589508</v>
      </c>
      <c r="F669" s="258">
        <f>(F624/F612)*D64</f>
        <v>30845.974339690089</v>
      </c>
      <c r="G669" s="256">
        <f>(G625/G612)*D91</f>
        <v>872696.6672968379</v>
      </c>
      <c r="H669" s="258">
        <f>(H628/H612)*D60</f>
        <v>0</v>
      </c>
      <c r="I669" s="256">
        <f>(I629/I612)*D92</f>
        <v>243674.34423278473</v>
      </c>
      <c r="J669" s="256">
        <f>(J630/J612)*D93</f>
        <v>2931.0451759883713</v>
      </c>
      <c r="K669" s="256">
        <f>(K644/K612)*D89</f>
        <v>216994.80488330103</v>
      </c>
      <c r="L669" s="256">
        <f>(L647/L612)*D94</f>
        <v>155362.94177151349</v>
      </c>
      <c r="M669" s="231">
        <f t="shared" si="22"/>
        <v>8817950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6862918.5199999996</v>
      </c>
      <c r="D670" s="256">
        <f>(D615/D612)*E90</f>
        <v>0</v>
      </c>
      <c r="E670" s="258">
        <f>(E623/E612)*SUM(C670:D670)</f>
        <v>3088417.0078033786</v>
      </c>
      <c r="F670" s="258">
        <f>(F624/F612)*E64</f>
        <v>23635.116639470914</v>
      </c>
      <c r="G670" s="256">
        <f>(G625/G612)*E91</f>
        <v>821689.73879729665</v>
      </c>
      <c r="H670" s="258">
        <f>(H628/H612)*E60</f>
        <v>0</v>
      </c>
      <c r="I670" s="256">
        <f>(I629/I612)*E92</f>
        <v>5845.4334693659557</v>
      </c>
      <c r="J670" s="256">
        <f>(J630/J612)*E93</f>
        <v>0</v>
      </c>
      <c r="K670" s="256">
        <f>(K644/K612)*E89</f>
        <v>163347.32000383225</v>
      </c>
      <c r="L670" s="256">
        <f>(L647/L612)*E94</f>
        <v>121482.85821917279</v>
      </c>
      <c r="M670" s="231">
        <f t="shared" si="22"/>
        <v>4224417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22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22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22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22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22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22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22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22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22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4590141.1000000006</v>
      </c>
      <c r="D680" s="256">
        <f>(D615/D612)*O90</f>
        <v>0</v>
      </c>
      <c r="E680" s="258">
        <f>(E623/E612)*SUM(C680:D680)</f>
        <v>2065632.8353811363</v>
      </c>
      <c r="F680" s="258">
        <f>(F624/F612)*O64</f>
        <v>8978.2601735116132</v>
      </c>
      <c r="G680" s="256">
        <f>(G625/G612)*O91</f>
        <v>74916.426233701146</v>
      </c>
      <c r="H680" s="258">
        <f>(H628/H612)*O60</f>
        <v>0</v>
      </c>
      <c r="I680" s="256">
        <f>(I629/I612)*O92</f>
        <v>274620.75671766332</v>
      </c>
      <c r="J680" s="256">
        <f>(J630/J612)*O93</f>
        <v>595.53017969063592</v>
      </c>
      <c r="K680" s="256">
        <f>(K644/K612)*O89</f>
        <v>47897.804448770003</v>
      </c>
      <c r="L680" s="256">
        <f>(L647/L612)*O94</f>
        <v>72905.537305103193</v>
      </c>
      <c r="M680" s="231">
        <f t="shared" si="22"/>
        <v>2545547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8243500.4200000009</v>
      </c>
      <c r="D681" s="256">
        <f>(D615/D612)*P90</f>
        <v>362466.34672735742</v>
      </c>
      <c r="E681" s="258">
        <f>(E623/E612)*SUM(C681:D681)</f>
        <v>3872815.0499667344</v>
      </c>
      <c r="F681" s="258">
        <f>(F624/F612)*P64</f>
        <v>238526.57797241939</v>
      </c>
      <c r="G681" s="256">
        <f>(G625/G612)*P91</f>
        <v>0</v>
      </c>
      <c r="H681" s="258">
        <f>(H628/H612)*P60</f>
        <v>0</v>
      </c>
      <c r="I681" s="256">
        <f>(I629/I612)*P92</f>
        <v>251812.1045528824</v>
      </c>
      <c r="J681" s="256">
        <f>(J630/J612)*P93</f>
        <v>997.84620937577267</v>
      </c>
      <c r="K681" s="256">
        <f>(K644/K612)*P89</f>
        <v>558143.91634204681</v>
      </c>
      <c r="L681" s="256">
        <f>(L647/L612)*P94</f>
        <v>28884.911246233311</v>
      </c>
      <c r="M681" s="231">
        <f t="shared" si="22"/>
        <v>5313647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22"/>
        <v>0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1484067.4700000002</v>
      </c>
      <c r="D683" s="256">
        <f>(D615/D612)*R90</f>
        <v>357895.63265486644</v>
      </c>
      <c r="E683" s="258">
        <f>(E623/E612)*SUM(C683:D683)</f>
        <v>828911.22157539055</v>
      </c>
      <c r="F683" s="258">
        <f>(F624/F612)*R64</f>
        <v>7825.538624068874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76804.129251495164</v>
      </c>
      <c r="L683" s="256">
        <f>(L647/L612)*R94</f>
        <v>26540.528804648711</v>
      </c>
      <c r="M683" s="231">
        <f t="shared" si="22"/>
        <v>1297977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-51279.029999999955</v>
      </c>
      <c r="D684" s="256">
        <f>(D615/D612)*S90</f>
        <v>158317.4033288002</v>
      </c>
      <c r="E684" s="258">
        <f>(E623/E612)*SUM(C684:D684)</f>
        <v>48168.884959495954</v>
      </c>
      <c r="F684" s="258">
        <f>(F624/F612)*S64</f>
        <v>8347.279098603387</v>
      </c>
      <c r="G684" s="256">
        <f>(G625/G612)*S91</f>
        <v>0</v>
      </c>
      <c r="H684" s="258">
        <f>(H628/H612)*S60</f>
        <v>0</v>
      </c>
      <c r="I684" s="256">
        <f>(I629/I612)*S92</f>
        <v>0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22"/>
        <v>214834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22"/>
        <v>0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2888143.75</v>
      </c>
      <c r="D686" s="256">
        <f>(D615/D612)*U90</f>
        <v>245620.73529507261</v>
      </c>
      <c r="E686" s="258">
        <f>(E623/E612)*SUM(C686:D686)</f>
        <v>1410241.3581963237</v>
      </c>
      <c r="F686" s="258">
        <f>(F624/F612)*U64</f>
        <v>41498.209826570157</v>
      </c>
      <c r="G686" s="256">
        <f>(G625/G612)*U91</f>
        <v>0</v>
      </c>
      <c r="H686" s="258">
        <f>(H628/H612)*U60</f>
        <v>0</v>
      </c>
      <c r="I686" s="256">
        <f>(I629/I612)*U92</f>
        <v>0</v>
      </c>
      <c r="J686" s="256">
        <f>(J630/J612)*U93</f>
        <v>0</v>
      </c>
      <c r="K686" s="256">
        <f>(K644/K612)*U89</f>
        <v>222321.12250833772</v>
      </c>
      <c r="L686" s="256">
        <f>(L647/L612)*U94</f>
        <v>0</v>
      </c>
      <c r="M686" s="231">
        <f t="shared" si="22"/>
        <v>1919681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125.13</v>
      </c>
      <c r="D687" s="256">
        <f>(D615/D612)*V90</f>
        <v>0</v>
      </c>
      <c r="E687" s="258">
        <f>(E623/E612)*SUM(C687:D687)</f>
        <v>56.310390260386882</v>
      </c>
      <c r="F687" s="258">
        <f>(F624/F612)*V64</f>
        <v>8.3199588087056071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33935.265059877333</v>
      </c>
      <c r="L687" s="256">
        <f>(L647/L612)*V94</f>
        <v>0</v>
      </c>
      <c r="M687" s="231">
        <f t="shared" si="22"/>
        <v>34000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678628.72000000009</v>
      </c>
      <c r="D688" s="256">
        <f>(D615/D612)*W90</f>
        <v>44452.887536668408</v>
      </c>
      <c r="E688" s="258">
        <f>(E623/E612)*SUM(C688:D688)</f>
        <v>325397.64653158886</v>
      </c>
      <c r="F688" s="258">
        <f>(F624/F612)*W64</f>
        <v>4439.5653932821269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212.94690482559696</v>
      </c>
      <c r="K688" s="256">
        <f>(K644/K612)*W89</f>
        <v>149677.24917284254</v>
      </c>
      <c r="L688" s="256">
        <f>(L647/L612)*W94</f>
        <v>0</v>
      </c>
      <c r="M688" s="231">
        <f t="shared" si="22"/>
        <v>524180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1361708.9699999997</v>
      </c>
      <c r="D689" s="256">
        <f>(D615/D612)*X90</f>
        <v>59437.878720737477</v>
      </c>
      <c r="E689" s="258">
        <f>(E623/E612)*SUM(C689:D689)</f>
        <v>639537.55029795982</v>
      </c>
      <c r="F689" s="258">
        <f>(F624/F612)*X64</f>
        <v>13516.867851159468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>
        <f>(J630/J612)*X93</f>
        <v>415.99989522513056</v>
      </c>
      <c r="K689" s="256">
        <f>(K644/K612)*X89</f>
        <v>594335.38327495113</v>
      </c>
      <c r="L689" s="256">
        <f>(L647/L612)*X94</f>
        <v>0</v>
      </c>
      <c r="M689" s="231">
        <f t="shared" si="22"/>
        <v>1307244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3005018.12</v>
      </c>
      <c r="D690" s="256">
        <f>(D615/D612)*Y90</f>
        <v>358493.58311398519</v>
      </c>
      <c r="E690" s="258">
        <f>(E623/E612)*SUM(C690:D690)</f>
        <v>1513631.0768618803</v>
      </c>
      <c r="F690" s="258">
        <f>(F624/F612)*Y64</f>
        <v>11050.733122364878</v>
      </c>
      <c r="G690" s="256">
        <f>(G625/G612)*Y91</f>
        <v>0</v>
      </c>
      <c r="H690" s="258">
        <f>(H628/H612)*Y60</f>
        <v>0</v>
      </c>
      <c r="I690" s="256">
        <f>(I629/I612)*Y92</f>
        <v>131464.9448894657</v>
      </c>
      <c r="J690" s="256">
        <f>(J630/J612)*Y93</f>
        <v>0</v>
      </c>
      <c r="K690" s="256">
        <f>(K644/K612)*Y89</f>
        <v>285858.60194688232</v>
      </c>
      <c r="L690" s="256">
        <f>(L647/L612)*Y94</f>
        <v>0</v>
      </c>
      <c r="M690" s="231">
        <f t="shared" si="22"/>
        <v>2300499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87415.700000000012</v>
      </c>
      <c r="D691" s="256">
        <f>(D615/D612)*Z90</f>
        <v>0</v>
      </c>
      <c r="E691" s="258">
        <f>(E623/E612)*SUM(C691:D691)</f>
        <v>39338.385534123729</v>
      </c>
      <c r="F691" s="258">
        <f>(F624/F612)*Z64</f>
        <v>3.91762145775541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12714.050545192122</v>
      </c>
      <c r="L691" s="256">
        <f>(L647/L612)*Z94</f>
        <v>0</v>
      </c>
      <c r="M691" s="231">
        <f t="shared" si="22"/>
        <v>52056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0</v>
      </c>
      <c r="L692" s="256">
        <f>(L647/L612)*AA94</f>
        <v>0</v>
      </c>
      <c r="M692" s="231">
        <f t="shared" si="22"/>
        <v>0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2786696.89</v>
      </c>
      <c r="D693" s="256">
        <f>(D615/D612)*AB90</f>
        <v>97122.544170545108</v>
      </c>
      <c r="E693" s="258">
        <f>(E623/E612)*SUM(C693:D693)</f>
        <v>1297762.3094272476</v>
      </c>
      <c r="F693" s="258">
        <f>(F624/F612)*AB64</f>
        <v>59890.025657743594</v>
      </c>
      <c r="G693" s="256">
        <f>(G625/G612)*AB91</f>
        <v>0</v>
      </c>
      <c r="H693" s="258">
        <f>(H628/H612)*AB60</f>
        <v>0</v>
      </c>
      <c r="I693" s="256">
        <f>(I629/I612)*AB92</f>
        <v>0</v>
      </c>
      <c r="J693" s="256">
        <f>(J630/J612)*AB93</f>
        <v>54.229864488889511</v>
      </c>
      <c r="K693" s="256">
        <f>(K644/K612)*AB89</f>
        <v>149134.22441147786</v>
      </c>
      <c r="L693" s="256">
        <f>(L647/L612)*AB94</f>
        <v>0</v>
      </c>
      <c r="M693" s="231">
        <f t="shared" si="22"/>
        <v>1603963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775090.62999999977</v>
      </c>
      <c r="D694" s="256">
        <f>(D615/D612)*AC90</f>
        <v>5963.4737477787803</v>
      </c>
      <c r="E694" s="258">
        <f>(E623/E612)*SUM(C694:D694)</f>
        <v>351486.14558070904</v>
      </c>
      <c r="F694" s="258">
        <f>(F624/F612)*AC64</f>
        <v>4758.8734839609024</v>
      </c>
      <c r="G694" s="256">
        <f>(G625/G612)*AC91</f>
        <v>0</v>
      </c>
      <c r="H694" s="258">
        <f>(H628/H612)*AC60</f>
        <v>0</v>
      </c>
      <c r="I694" s="256">
        <f>(I629/I612)*AC92</f>
        <v>0</v>
      </c>
      <c r="J694" s="256">
        <f>(J630/J612)*AC93</f>
        <v>0</v>
      </c>
      <c r="K694" s="256">
        <f>(K644/K612)*AC89</f>
        <v>38469.935095164823</v>
      </c>
      <c r="L694" s="256">
        <f>(L647/L612)*AC94</f>
        <v>0</v>
      </c>
      <c r="M694" s="231">
        <f t="shared" si="22"/>
        <v>400678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22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0</v>
      </c>
      <c r="D696" s="256">
        <f>(D615/D612)*AE90</f>
        <v>0</v>
      </c>
      <c r="E696" s="258">
        <f>(E623/E612)*SUM(C696:D696)</f>
        <v>0</v>
      </c>
      <c r="F696" s="258">
        <f>(F624/F612)*AE64</f>
        <v>0</v>
      </c>
      <c r="G696" s="256">
        <f>(G625/G612)*AE91</f>
        <v>0</v>
      </c>
      <c r="H696" s="258">
        <f>(H628/H612)*AE60</f>
        <v>0</v>
      </c>
      <c r="I696" s="256">
        <f>(I629/I612)*AE92</f>
        <v>0</v>
      </c>
      <c r="J696" s="256">
        <f>(J630/J612)*AE93</f>
        <v>0</v>
      </c>
      <c r="K696" s="256">
        <f>(K644/K612)*AE89</f>
        <v>0</v>
      </c>
      <c r="L696" s="256">
        <f>(L647/L612)*AE94</f>
        <v>0</v>
      </c>
      <c r="M696" s="231">
        <f t="shared" si="22"/>
        <v>0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22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10353196.060000002</v>
      </c>
      <c r="D698" s="256">
        <f>(D615/D612)*AG90</f>
        <v>1123606.6237202659</v>
      </c>
      <c r="E698" s="258">
        <f>(E623/E612)*SUM(C698:D698)</f>
        <v>5164734.5805301992</v>
      </c>
      <c r="F698" s="258">
        <f>(F624/F612)*AG64</f>
        <v>57253.671207476829</v>
      </c>
      <c r="G698" s="256">
        <f>(G625/G612)*AG91</f>
        <v>67659.683938947346</v>
      </c>
      <c r="H698" s="258">
        <f>(H628/H612)*AG60</f>
        <v>0</v>
      </c>
      <c r="I698" s="256">
        <f>(I629/I612)*AG92</f>
        <v>109343.99077990434</v>
      </c>
      <c r="J698" s="256">
        <f>(J630/J612)*AG93</f>
        <v>2914.1169082500783</v>
      </c>
      <c r="K698" s="256">
        <f>(K644/K612)*AG89</f>
        <v>1287197.21604573</v>
      </c>
      <c r="L698" s="256">
        <f>(L647/L612)*AG94</f>
        <v>198523.16041682134</v>
      </c>
      <c r="M698" s="231">
        <f t="shared" si="22"/>
        <v>8011233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22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938874.3</v>
      </c>
      <c r="D700" s="256">
        <f>(D615/D612)*AI90</f>
        <v>0</v>
      </c>
      <c r="E700" s="258">
        <f>(E623/E612)*SUM(C700:D700)</f>
        <v>422507.61798487621</v>
      </c>
      <c r="F700" s="258">
        <f>(F624/F612)*AI64</f>
        <v>447.57628325489645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10356.799928391229</v>
      </c>
      <c r="L700" s="256">
        <f>(L647/L612)*AI94</f>
        <v>26026.348144372289</v>
      </c>
      <c r="M700" s="231">
        <f t="shared" si="22"/>
        <v>459338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1466448.17</v>
      </c>
      <c r="D701" s="256">
        <f>(D615/D612)*AJ90</f>
        <v>317368.37805195095</v>
      </c>
      <c r="E701" s="258">
        <f>(E623/E612)*SUM(C701:D701)</f>
        <v>802744.39362056693</v>
      </c>
      <c r="F701" s="258">
        <f>(F624/F612)*AJ64</f>
        <v>1841.1989719946321</v>
      </c>
      <c r="G701" s="256">
        <f>(G625/G612)*AJ91</f>
        <v>0</v>
      </c>
      <c r="H701" s="258">
        <f>(H628/H612)*AJ60</f>
        <v>0</v>
      </c>
      <c r="I701" s="256">
        <f>(I629/I612)*AJ92</f>
        <v>1105360.0074228486</v>
      </c>
      <c r="J701" s="256">
        <f>(J630/J612)*AJ93</f>
        <v>0</v>
      </c>
      <c r="K701" s="256">
        <f>(K644/K612)*AJ89</f>
        <v>14713.581245818787</v>
      </c>
      <c r="L701" s="256">
        <f>(L647/L612)*AJ94</f>
        <v>7827.3337974967835</v>
      </c>
      <c r="M701" s="231">
        <f t="shared" si="22"/>
        <v>2249855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22"/>
        <v>0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22"/>
        <v>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22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22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22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22"/>
        <v>0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22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22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22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22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22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1515609</v>
      </c>
      <c r="D713" s="256">
        <f>(D615/D612)*AV90</f>
        <v>82536.40037046728</v>
      </c>
      <c r="E713" s="258">
        <f>(E623/E612)*SUM(C713:D713)</f>
        <v>719189.5723463858</v>
      </c>
      <c r="F713" s="258">
        <f>(F624/F612)*AV64</f>
        <v>927.8113802847472</v>
      </c>
      <c r="G713" s="256">
        <f>(G625/G612)*AV91</f>
        <v>0</v>
      </c>
      <c r="H713" s="258">
        <f>(H628/H612)*AV60</f>
        <v>0</v>
      </c>
      <c r="I713" s="256">
        <f>(I629/I612)*AV92</f>
        <v>0</v>
      </c>
      <c r="J713" s="256">
        <f>(J630/J612)*AV93</f>
        <v>2.4918742360665123</v>
      </c>
      <c r="K713" s="256">
        <f>(K644/K612)*AV89</f>
        <v>46547.982368845769</v>
      </c>
      <c r="L713" s="256">
        <f>(L647/L612)*AV94</f>
        <v>2649.426401071195</v>
      </c>
      <c r="M713" s="231">
        <f t="shared" si="22"/>
        <v>851854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98962086.24000001</v>
      </c>
      <c r="D715" s="231">
        <f>SUM(D616:D647)+SUM(D668:D713)</f>
        <v>6334841.0599999996</v>
      </c>
      <c r="E715" s="231">
        <f>SUM(E624:E647)+SUM(E668:E713)</f>
        <v>30713082.622668408</v>
      </c>
      <c r="F715" s="231">
        <f>SUM(F625:F648)+SUM(F668:F713)</f>
        <v>531862.74932382954</v>
      </c>
      <c r="G715" s="231">
        <f>SUM(G626:G647)+SUM(G668:G713)</f>
        <v>1836962.516266783</v>
      </c>
      <c r="H715" s="231">
        <f>SUM(H629:H647)+SUM(H668:H713)</f>
        <v>0</v>
      </c>
      <c r="I715" s="231">
        <f>SUM(I630:I647)+SUM(I668:I713)</f>
        <v>2122121.582064915</v>
      </c>
      <c r="J715" s="231">
        <f>SUM(J631:J647)+SUM(J668:J713)</f>
        <v>8124.2070120805429</v>
      </c>
      <c r="K715" s="231">
        <f>SUM(K668:K713)</f>
        <v>3908449.3865329577</v>
      </c>
      <c r="L715" s="231">
        <f>SUM(L668:L713)</f>
        <v>640203.04610643326</v>
      </c>
      <c r="M715" s="231">
        <f>SUM(M668:M713)</f>
        <v>42128953</v>
      </c>
      <c r="N715" s="250" t="s">
        <v>669</v>
      </c>
    </row>
    <row r="716" spans="1:14" s="231" customFormat="1" ht="12.65" customHeight="1" x14ac:dyDescent="0.3">
      <c r="C716" s="253">
        <f>CE85</f>
        <v>98962086.24000001</v>
      </c>
      <c r="D716" s="231">
        <f>D615</f>
        <v>6334841.0599999996</v>
      </c>
      <c r="E716" s="231">
        <f>E623</f>
        <v>30713082.622668412</v>
      </c>
      <c r="F716" s="231">
        <f>F624</f>
        <v>531862.74932382954</v>
      </c>
      <c r="G716" s="231">
        <f>G625</f>
        <v>1836962.516266783</v>
      </c>
      <c r="H716" s="231">
        <f>H628</f>
        <v>0</v>
      </c>
      <c r="I716" s="231">
        <f>I629</f>
        <v>2122121.582064915</v>
      </c>
      <c r="J716" s="231">
        <f>J630</f>
        <v>8124.207012080542</v>
      </c>
      <c r="K716" s="231">
        <f>K644</f>
        <v>3908449.3865329572</v>
      </c>
      <c r="L716" s="231">
        <f>L647</f>
        <v>640203.04610643303</v>
      </c>
      <c r="M716" s="231">
        <f>C648</f>
        <v>42128953.910000004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5087C86-BD4E-40D4-9500-031811BF6C08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MultiCare Covington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22739491.48999998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18027581.159999989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4623428.7200000072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-9.9999999983989996E-3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1426343.25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310508.61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37880495.779999964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113246802.45999999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25099824.639999997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11721.03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34107550.890000001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104250797.23999999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142131293.01999995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MultiCare Covington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1528260.9300000002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0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1069947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4268108.17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6866316.0999999996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135264976.91999999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135264976.91999999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142131293.01999995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MultiCare Covington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86739658.579999983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299582005.82999998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386321664.40999997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5412755.0200000014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274576757.73999995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9125626.4700000007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289115139.22999996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97206525.180000007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6333328.2400000012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6333328.2400000012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103539853.42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44554713.349999994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7267710.4499999993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4828542.75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8449610.3900000006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815453.2100000002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29098283.82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3932483.48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166338.53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736046.10000000009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914227.47000000009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3261423.1199999992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1270581.8100000003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105295414.48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-1755561.0600000024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-1755561.0600000024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-1755561.0600000024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MultiCare Covington Medical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5946</v>
      </c>
      <c r="E9" s="287">
        <f>data!E59</f>
        <v>5480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44.80443492536925</v>
      </c>
      <c r="E10" s="294">
        <f>data!E60</f>
        <v>33.398294515972836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7352759.330000001</v>
      </c>
      <c r="E11" s="287">
        <f>data!E61</f>
        <v>5679078.7000000002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806296</v>
      </c>
      <c r="E12" s="287">
        <f>data!E62</f>
        <v>417931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11325</v>
      </c>
      <c r="E13" s="287">
        <f>data!E63</f>
        <v>2240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463915.36999999994</v>
      </c>
      <c r="E14" s="287">
        <f>data!E64</f>
        <v>355465.96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185029.99999999997</v>
      </c>
      <c r="E15" s="287">
        <f>data!E65</f>
        <v>579.54999999999995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165238.74</v>
      </c>
      <c r="E16" s="287">
        <f>data!E66</f>
        <v>17871.84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720720</v>
      </c>
      <c r="E17" s="287">
        <f>data!E67</f>
        <v>233203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29981.970000000005</v>
      </c>
      <c r="E18" s="287">
        <f>data!E68</f>
        <v>101548.47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111562.00000000003</v>
      </c>
      <c r="E19" s="287">
        <f>data!E69</f>
        <v>55000.000000000007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9846828.410000002</v>
      </c>
      <c r="E21" s="287">
        <f>data!E85</f>
        <v>6862918.5199999996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0</v>
      </c>
      <c r="D23" s="295">
        <f>+data!M669</f>
        <v>8817950</v>
      </c>
      <c r="E23" s="295">
        <f>+data!M670</f>
        <v>4224417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19253831.969999999</v>
      </c>
      <c r="E24" s="287">
        <f>data!E87</f>
        <v>14358701.07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2194519</v>
      </c>
      <c r="E25" s="287">
        <f>data!E88</f>
        <v>1786988.0000000002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21448350.969999999</v>
      </c>
      <c r="E26" s="287">
        <f>data!E89</f>
        <v>16145689.07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30804.760000000006</v>
      </c>
      <c r="E28" s="287">
        <f>data!E90</f>
        <v>0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20805</v>
      </c>
      <c r="E29" s="287">
        <f>data!E91</f>
        <v>19589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3479.8652768025922</v>
      </c>
      <c r="E30" s="287">
        <f>data!E92</f>
        <v>83.477483121793142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129857.03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24.038191777529018</v>
      </c>
      <c r="E32" s="294">
        <f>data!E94</f>
        <v>18.796169860438884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MultiCare Covington Medical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240235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17.236670545584015</v>
      </c>
      <c r="I42" s="294">
        <f>data!P60</f>
        <v>12.583928765399461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3554201.73</v>
      </c>
      <c r="I43" s="287">
        <f>data!P61</f>
        <v>1919980.5199999998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176508</v>
      </c>
      <c r="I44" s="287">
        <f>data!P62</f>
        <v>248038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16859.059999999998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135030.68</v>
      </c>
      <c r="I46" s="287">
        <f>data!P64</f>
        <v>3587377.22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70285.820000000007</v>
      </c>
      <c r="I47" s="287">
        <f>data!P65</f>
        <v>34634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93057.68</v>
      </c>
      <c r="I48" s="287">
        <f>data!P66</f>
        <v>1892396.82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464942</v>
      </c>
      <c r="I49" s="287">
        <f>data!P67</f>
        <v>485085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22367.61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80306.13</v>
      </c>
      <c r="I51" s="287">
        <f>data!P69</f>
        <v>53621.250000000015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-1050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4590141.1000000006</v>
      </c>
      <c r="I53" s="287">
        <f>data!P85</f>
        <v>8243500.4200000009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2545547</v>
      </c>
      <c r="I55" s="295">
        <f>+data!M681</f>
        <v>5313647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4148789</v>
      </c>
      <c r="I56" s="287">
        <f>data!P87</f>
        <v>9857799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585559</v>
      </c>
      <c r="I57" s="287">
        <f>data!P88</f>
        <v>45310649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4734348</v>
      </c>
      <c r="I58" s="287">
        <f>data!P89</f>
        <v>55168448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5652.6399999999994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1786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3921.8048933297323</v>
      </c>
      <c r="I62" s="287">
        <f>data!P92</f>
        <v>3596.0790278152845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26384.37</v>
      </c>
      <c r="I63" s="287">
        <f>data!P93</f>
        <v>44208.58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11.280149998454773</v>
      </c>
      <c r="I64" s="294">
        <f>data!P94</f>
        <v>4.4691547939083351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MultiCare Covington Medical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130005</v>
      </c>
      <c r="E73" s="299"/>
      <c r="F73" s="299"/>
      <c r="G73" s="287">
        <f>data!U59</f>
        <v>0</v>
      </c>
      <c r="H73" s="287">
        <f>data!V59</f>
        <v>11728</v>
      </c>
      <c r="I73" s="287">
        <f>data!W59</f>
        <v>28317.65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4.8089856157795907</v>
      </c>
      <c r="E74" s="294">
        <f>data!S60</f>
        <v>6.2913602731107723</v>
      </c>
      <c r="F74" s="294">
        <f>data!T60</f>
        <v>0</v>
      </c>
      <c r="G74" s="294">
        <f>data!U60</f>
        <v>17.323777394887152</v>
      </c>
      <c r="H74" s="294">
        <f>data!V60</f>
        <v>0</v>
      </c>
      <c r="I74" s="294">
        <f>data!W60</f>
        <v>3.1313876708039197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828059.7100000002</v>
      </c>
      <c r="E75" s="287">
        <f>data!S61</f>
        <v>499902.03</v>
      </c>
      <c r="F75" s="287">
        <f>data!T61</f>
        <v>0</v>
      </c>
      <c r="G75" s="287">
        <f>data!U61</f>
        <v>1513013.7</v>
      </c>
      <c r="H75" s="287">
        <f>data!V61</f>
        <v>0</v>
      </c>
      <c r="I75" s="287">
        <f>data!W61</f>
        <v>433509.19000000006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147215</v>
      </c>
      <c r="E76" s="287">
        <f>data!S62</f>
        <v>121637</v>
      </c>
      <c r="F76" s="287">
        <f>data!T62</f>
        <v>0</v>
      </c>
      <c r="G76" s="287">
        <f>data!U62</f>
        <v>401092</v>
      </c>
      <c r="H76" s="287">
        <f>data!V62</f>
        <v>0</v>
      </c>
      <c r="I76" s="287">
        <f>data!W62</f>
        <v>88250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117694.04999999999</v>
      </c>
      <c r="E78" s="287">
        <f>data!S64</f>
        <v>125540.89000000001</v>
      </c>
      <c r="F78" s="287">
        <f>data!T64</f>
        <v>0</v>
      </c>
      <c r="G78" s="287">
        <f>data!U64</f>
        <v>624122.20000000007</v>
      </c>
      <c r="H78" s="287">
        <f>data!V64</f>
        <v>125.13</v>
      </c>
      <c r="I78" s="287">
        <f>data!W64</f>
        <v>66769.899999999994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33432.980000000003</v>
      </c>
      <c r="E79" s="287">
        <f>data!S65</f>
        <v>14857.03</v>
      </c>
      <c r="F79" s="287">
        <f>data!T65</f>
        <v>0</v>
      </c>
      <c r="G79" s="287">
        <f>data!U65</f>
        <v>23355.58</v>
      </c>
      <c r="H79" s="287">
        <f>data!V65</f>
        <v>0</v>
      </c>
      <c r="I79" s="287">
        <f>data!W65</f>
        <v>4139.32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210994.8</v>
      </c>
      <c r="E80" s="287">
        <f>data!S66</f>
        <v>-912919.28</v>
      </c>
      <c r="F80" s="287">
        <f>data!T66</f>
        <v>0</v>
      </c>
      <c r="G80" s="287">
        <f>data!U66</f>
        <v>6073184.9100000001</v>
      </c>
      <c r="H80" s="287">
        <f>data!V66</f>
        <v>0</v>
      </c>
      <c r="I80" s="287">
        <f>data!W66</f>
        <v>71023.789999999994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141566</v>
      </c>
      <c r="E81" s="287">
        <f>data!S67</f>
        <v>97445</v>
      </c>
      <c r="F81" s="287">
        <f>data!T67</f>
        <v>0</v>
      </c>
      <c r="G81" s="287">
        <f>data!U67</f>
        <v>211914</v>
      </c>
      <c r="H81" s="287">
        <f>data!V67</f>
        <v>0</v>
      </c>
      <c r="I81" s="287">
        <f>data!W67</f>
        <v>14302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5104.929999999993</v>
      </c>
      <c r="E83" s="287">
        <f>data!S69</f>
        <v>2258.3000000000011</v>
      </c>
      <c r="F83" s="287">
        <f>data!T69</f>
        <v>0</v>
      </c>
      <c r="G83" s="287">
        <f>data!U69</f>
        <v>26165.75</v>
      </c>
      <c r="H83" s="287">
        <f>data!V69</f>
        <v>0</v>
      </c>
      <c r="I83" s="287">
        <f>data!W69</f>
        <v>634.51999999999953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5984704.3900000006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1484067.4700000002</v>
      </c>
      <c r="E85" s="287">
        <f>data!S85</f>
        <v>-51279.029999999955</v>
      </c>
      <c r="F85" s="287">
        <f>data!T85</f>
        <v>0</v>
      </c>
      <c r="G85" s="287">
        <f>data!U85</f>
        <v>2888143.75</v>
      </c>
      <c r="H85" s="287">
        <f>data!V85</f>
        <v>125.13</v>
      </c>
      <c r="I85" s="287">
        <f>data!W85</f>
        <v>678628.72000000009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0</v>
      </c>
      <c r="D87" s="295">
        <f>+data!M683</f>
        <v>1297977</v>
      </c>
      <c r="E87" s="295">
        <f>+data!M684</f>
        <v>214834</v>
      </c>
      <c r="F87" s="295">
        <f>+data!M685</f>
        <v>0</v>
      </c>
      <c r="G87" s="295">
        <f>+data!M686</f>
        <v>1919681</v>
      </c>
      <c r="H87" s="295">
        <f>+data!M687</f>
        <v>34000</v>
      </c>
      <c r="I87" s="295">
        <f>+data!M688</f>
        <v>524180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1377456</v>
      </c>
      <c r="E88" s="287">
        <f>data!S87</f>
        <v>0</v>
      </c>
      <c r="F88" s="287">
        <f>data!T87</f>
        <v>0</v>
      </c>
      <c r="G88" s="287">
        <f>data!U87</f>
        <v>3448737.5500000003</v>
      </c>
      <c r="H88" s="287">
        <f>data!V87</f>
        <v>424327.00000000006</v>
      </c>
      <c r="I88" s="287">
        <f>data!W87</f>
        <v>1320043.73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6214071</v>
      </c>
      <c r="E89" s="287">
        <f>data!S88</f>
        <v>0</v>
      </c>
      <c r="F89" s="287">
        <f>data!T88</f>
        <v>0</v>
      </c>
      <c r="G89" s="287">
        <f>data!U88</f>
        <v>18526081</v>
      </c>
      <c r="H89" s="287">
        <f>data!V88</f>
        <v>2929926</v>
      </c>
      <c r="I89" s="287">
        <f>data!W88</f>
        <v>13474458.719999999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7591527</v>
      </c>
      <c r="E90" s="287">
        <f>data!S89</f>
        <v>0</v>
      </c>
      <c r="F90" s="287">
        <f>data!T89</f>
        <v>0</v>
      </c>
      <c r="G90" s="287">
        <f>data!U89</f>
        <v>21974818.550000001</v>
      </c>
      <c r="H90" s="287">
        <f>data!V89</f>
        <v>3354253</v>
      </c>
      <c r="I90" s="287">
        <f>data!W89</f>
        <v>14794502.449999999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5581.3600000000006</v>
      </c>
      <c r="E92" s="287">
        <f>data!S90</f>
        <v>2468.9499999999998</v>
      </c>
      <c r="F92" s="287">
        <f>data!T90</f>
        <v>0</v>
      </c>
      <c r="G92" s="287">
        <f>data!U90</f>
        <v>3830.44</v>
      </c>
      <c r="H92" s="287">
        <f>data!V90</f>
        <v>0</v>
      </c>
      <c r="I92" s="287">
        <f>data!W90</f>
        <v>693.24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9434.4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4.1064253419032291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MultiCare Covington Medical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106781.65</v>
      </c>
      <c r="D105" s="287">
        <f>data!Y59</f>
        <v>104847.2</v>
      </c>
      <c r="E105" s="287">
        <f>data!Z59</f>
        <v>2367.6300000000006</v>
      </c>
      <c r="F105" s="287">
        <f>data!AA59</f>
        <v>0</v>
      </c>
      <c r="G105" s="299"/>
      <c r="H105" s="287">
        <f>data!AC59</f>
        <v>9178.64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6.5451102730760127</v>
      </c>
      <c r="D106" s="294">
        <f>data!Y60</f>
        <v>17.110310956560234</v>
      </c>
      <c r="E106" s="294">
        <f>data!Z60</f>
        <v>1.0127993149297534</v>
      </c>
      <c r="F106" s="294">
        <f>data!AA60</f>
        <v>0</v>
      </c>
      <c r="G106" s="294">
        <f>data!AB60</f>
        <v>10.706341779355295</v>
      </c>
      <c r="H106" s="294">
        <f>data!AC60</f>
        <v>4.9985753417810175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701595.78</v>
      </c>
      <c r="D107" s="287">
        <f>data!Y61</f>
        <v>2087617.9400000002</v>
      </c>
      <c r="E107" s="287">
        <f>data!Z61</f>
        <v>60285.210000000006</v>
      </c>
      <c r="F107" s="287">
        <f>data!AA61</f>
        <v>0</v>
      </c>
      <c r="G107" s="287">
        <f>data!AB61</f>
        <v>1458609.56</v>
      </c>
      <c r="H107" s="287">
        <f>data!AC61</f>
        <v>545424.62999999989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164829</v>
      </c>
      <c r="D108" s="287">
        <f>data!Y62</f>
        <v>457961</v>
      </c>
      <c r="E108" s="287">
        <f>data!Z62</f>
        <v>22125</v>
      </c>
      <c r="F108" s="287">
        <f>data!AA62</f>
        <v>0</v>
      </c>
      <c r="G108" s="287">
        <f>data!AB62</f>
        <v>293392</v>
      </c>
      <c r="H108" s="287">
        <f>data!AC62</f>
        <v>126142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203290.15</v>
      </c>
      <c r="D110" s="287">
        <f>data!Y64</f>
        <v>166200.13</v>
      </c>
      <c r="E110" s="287">
        <f>data!Z64</f>
        <v>58.92</v>
      </c>
      <c r="F110" s="287">
        <f>data!AA64</f>
        <v>0</v>
      </c>
      <c r="G110" s="287">
        <f>data!AB64</f>
        <v>900730.28999999992</v>
      </c>
      <c r="H110" s="287">
        <f>data!AC64</f>
        <v>71572.210000000006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5656.4400000000014</v>
      </c>
      <c r="D111" s="287">
        <f>data!Y65</f>
        <v>33493.14</v>
      </c>
      <c r="E111" s="287">
        <f>data!Z65</f>
        <v>0</v>
      </c>
      <c r="F111" s="287">
        <f>data!AA65</f>
        <v>0</v>
      </c>
      <c r="G111" s="287">
        <f>data!AB65</f>
        <v>9867.81</v>
      </c>
      <c r="H111" s="287">
        <f>data!AC65</f>
        <v>1134.3200000000002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153082.68</v>
      </c>
      <c r="D112" s="287">
        <f>data!Y66</f>
        <v>102596.9</v>
      </c>
      <c r="E112" s="287">
        <f>data!Z66</f>
        <v>4946.57</v>
      </c>
      <c r="F112" s="287">
        <f>data!AA66</f>
        <v>0</v>
      </c>
      <c r="G112" s="287">
        <f>data!AB66</f>
        <v>57556.989999999903</v>
      </c>
      <c r="H112" s="287">
        <f>data!AC66</f>
        <v>4820.8999999999996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132167</v>
      </c>
      <c r="D113" s="287">
        <f>data!Y67</f>
        <v>152034</v>
      </c>
      <c r="E113" s="287">
        <f>data!Z67</f>
        <v>0</v>
      </c>
      <c r="F113" s="287">
        <f>data!AA67</f>
        <v>0</v>
      </c>
      <c r="G113" s="287">
        <f>data!AB67</f>
        <v>64833</v>
      </c>
      <c r="H113" s="287">
        <f>data!AC67</f>
        <v>24951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1087.9199999999992</v>
      </c>
      <c r="D115" s="287">
        <f>data!Y69</f>
        <v>5115.0100000000093</v>
      </c>
      <c r="E115" s="287">
        <f>data!Z69</f>
        <v>0</v>
      </c>
      <c r="F115" s="287">
        <f>data!AA69</f>
        <v>0</v>
      </c>
      <c r="G115" s="287">
        <f>data!AB69</f>
        <v>1720.8100000000031</v>
      </c>
      <c r="H115" s="287">
        <f>data!AC69</f>
        <v>1045.5699999999988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-13.57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1361708.9699999997</v>
      </c>
      <c r="D117" s="287">
        <f>data!Y85</f>
        <v>3005018.12</v>
      </c>
      <c r="E117" s="287">
        <f>data!Z85</f>
        <v>87415.700000000012</v>
      </c>
      <c r="F117" s="287">
        <f>data!AA85</f>
        <v>0</v>
      </c>
      <c r="G117" s="287">
        <f>data!AB85</f>
        <v>2786696.89</v>
      </c>
      <c r="H117" s="287">
        <f>data!AC85</f>
        <v>775090.62999999977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1307244</v>
      </c>
      <c r="D119" s="295">
        <f>+data!M690</f>
        <v>2300499</v>
      </c>
      <c r="E119" s="295">
        <f>+data!M691</f>
        <v>52056</v>
      </c>
      <c r="F119" s="295">
        <f>+data!M692</f>
        <v>0</v>
      </c>
      <c r="G119" s="295">
        <f>+data!M693</f>
        <v>1603963</v>
      </c>
      <c r="H119" s="295">
        <f>+data!M694</f>
        <v>400678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7050143.4099999992</v>
      </c>
      <c r="D120" s="287">
        <f>data!Y87</f>
        <v>1386174.6500000001</v>
      </c>
      <c r="E120" s="287">
        <f>data!Z87</f>
        <v>766</v>
      </c>
      <c r="F120" s="287">
        <f>data!AA87</f>
        <v>0</v>
      </c>
      <c r="G120" s="287">
        <f>data!AB87</f>
        <v>7792000.1500000004</v>
      </c>
      <c r="H120" s="287">
        <f>data!AC87</f>
        <v>3230262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51695566.659999996</v>
      </c>
      <c r="D121" s="287">
        <f>data!Y88</f>
        <v>26868859.5</v>
      </c>
      <c r="E121" s="287">
        <f>data!Z88</f>
        <v>1255925</v>
      </c>
      <c r="F121" s="287">
        <f>data!AA88</f>
        <v>0</v>
      </c>
      <c r="G121" s="287">
        <f>data!AB88</f>
        <v>6948828.2700000005</v>
      </c>
      <c r="H121" s="287">
        <f>data!AC88</f>
        <v>572210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58745710.069999993</v>
      </c>
      <c r="D122" s="287">
        <f>data!Y89</f>
        <v>28255034.149999999</v>
      </c>
      <c r="E122" s="287">
        <f>data!Z89</f>
        <v>1256691</v>
      </c>
      <c r="F122" s="287">
        <f>data!AA89</f>
        <v>0</v>
      </c>
      <c r="G122" s="287">
        <f>data!AB89</f>
        <v>14740828.420000002</v>
      </c>
      <c r="H122" s="287">
        <f>data!AC89</f>
        <v>3802472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926.93000000000006</v>
      </c>
      <c r="D124" s="287">
        <f>data!Y90</f>
        <v>5590.6850000000022</v>
      </c>
      <c r="E124" s="287">
        <f>data!Z90</f>
        <v>0</v>
      </c>
      <c r="F124" s="287">
        <f>data!AA90</f>
        <v>0</v>
      </c>
      <c r="G124" s="287">
        <f>data!AB90</f>
        <v>1514.62</v>
      </c>
      <c r="H124" s="287">
        <f>data!AC90</f>
        <v>93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1877.4249635430731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18430.46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2402.6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MultiCare Covington Medical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267585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52.582523280468145</v>
      </c>
      <c r="F138" s="294">
        <f>data!AH60</f>
        <v>0</v>
      </c>
      <c r="G138" s="294">
        <f>data!AI60</f>
        <v>5.3251013691335478</v>
      </c>
      <c r="H138" s="294">
        <f>data!AJ60</f>
        <v>6.5220917799284805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6888096.0099999998</v>
      </c>
      <c r="F139" s="287">
        <f>data!AH61</f>
        <v>0</v>
      </c>
      <c r="G139" s="287">
        <f>data!AI61</f>
        <v>735997.1</v>
      </c>
      <c r="H139" s="287">
        <f>data!AJ61</f>
        <v>1372754.54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1229604</v>
      </c>
      <c r="F140" s="287">
        <f>data!AH62</f>
        <v>0</v>
      </c>
      <c r="G140" s="287">
        <f>data!AI62</f>
        <v>141181</v>
      </c>
      <c r="H140" s="287">
        <f>data!AJ62</f>
        <v>197381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316867.90999999997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861080.21000000008</v>
      </c>
      <c r="F142" s="287">
        <f>data!AH64</f>
        <v>0</v>
      </c>
      <c r="G142" s="287">
        <f>data!AI64</f>
        <v>6731.43</v>
      </c>
      <c r="H142" s="287">
        <f>data!AJ64</f>
        <v>27691.15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106182.14</v>
      </c>
      <c r="F143" s="287">
        <f>data!AH65</f>
        <v>0</v>
      </c>
      <c r="G143" s="287">
        <f>data!AI65</f>
        <v>124.80999999999997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420101.89</v>
      </c>
      <c r="F144" s="287">
        <f>data!AH66</f>
        <v>0</v>
      </c>
      <c r="G144" s="287">
        <f>data!AI66</f>
        <v>3929.63</v>
      </c>
      <c r="H144" s="287">
        <f>data!AJ66</f>
        <v>-139015.56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415101</v>
      </c>
      <c r="F145" s="287">
        <f>data!AH67</f>
        <v>0</v>
      </c>
      <c r="G145" s="287">
        <f>data!AI67</f>
        <v>41952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6788.0800000000008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187939.05999999994</v>
      </c>
      <c r="F147" s="287">
        <f>data!AH69</f>
        <v>0</v>
      </c>
      <c r="G147" s="287">
        <f>data!AI69</f>
        <v>8958.3300000000017</v>
      </c>
      <c r="H147" s="287">
        <f>data!AJ69</f>
        <v>7793.0400000000009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-78564.240000000005</v>
      </c>
      <c r="F148" s="287">
        <f>-data!AH84</f>
        <v>0</v>
      </c>
      <c r="G148" s="287">
        <f>-data!AI84</f>
        <v>0</v>
      </c>
      <c r="H148" s="287">
        <f>-data!AJ84</f>
        <v>-156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0</v>
      </c>
      <c r="D149" s="287">
        <f>data!AF85</f>
        <v>0</v>
      </c>
      <c r="E149" s="287">
        <f>data!AG85</f>
        <v>10353196.060000002</v>
      </c>
      <c r="F149" s="287">
        <f>data!AH85</f>
        <v>0</v>
      </c>
      <c r="G149" s="287">
        <f>data!AI85</f>
        <v>938874.3</v>
      </c>
      <c r="H149" s="287">
        <f>data!AJ85</f>
        <v>1466448.17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0</v>
      </c>
      <c r="D151" s="295">
        <f>+data!M697</f>
        <v>0</v>
      </c>
      <c r="E151" s="295">
        <f>+data!M698</f>
        <v>8011233</v>
      </c>
      <c r="F151" s="295">
        <f>+data!M699</f>
        <v>0</v>
      </c>
      <c r="G151" s="295">
        <f>+data!M700</f>
        <v>459338</v>
      </c>
      <c r="H151" s="295">
        <f>+data!M701</f>
        <v>2249855</v>
      </c>
      <c r="I151" s="295">
        <f>+data!M702</f>
        <v>0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0</v>
      </c>
      <c r="D152" s="287">
        <f>data!AF87</f>
        <v>0</v>
      </c>
      <c r="E152" s="287">
        <f>data!AG87</f>
        <v>9984646</v>
      </c>
      <c r="F152" s="287">
        <f>data!AH87</f>
        <v>0</v>
      </c>
      <c r="G152" s="287">
        <f>data!AI87</f>
        <v>9868</v>
      </c>
      <c r="H152" s="287">
        <f>data!AJ87</f>
        <v>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0</v>
      </c>
      <c r="D153" s="287">
        <f>data!AF88</f>
        <v>0</v>
      </c>
      <c r="E153" s="287">
        <f>data!AG88</f>
        <v>117245393.78000002</v>
      </c>
      <c r="F153" s="287">
        <f>data!AH88</f>
        <v>0</v>
      </c>
      <c r="G153" s="287">
        <f>data!AI88</f>
        <v>1013825.9999999999</v>
      </c>
      <c r="H153" s="287">
        <f>data!AJ88</f>
        <v>1454330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0</v>
      </c>
      <c r="D154" s="287">
        <f>data!AF89</f>
        <v>0</v>
      </c>
      <c r="E154" s="287">
        <f>data!AG89</f>
        <v>127230039.78000002</v>
      </c>
      <c r="F154" s="287">
        <f>data!AH89</f>
        <v>0</v>
      </c>
      <c r="G154" s="287">
        <f>data!AI89</f>
        <v>1023693.9999999999</v>
      </c>
      <c r="H154" s="287">
        <f>data!AJ89</f>
        <v>1454330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0</v>
      </c>
      <c r="D156" s="287">
        <f>data!AF90</f>
        <v>0</v>
      </c>
      <c r="E156" s="287">
        <f>data!AG90</f>
        <v>17522.574999999993</v>
      </c>
      <c r="F156" s="287">
        <f>data!AH90</f>
        <v>0</v>
      </c>
      <c r="G156" s="287">
        <f>data!AI90</f>
        <v>0</v>
      </c>
      <c r="H156" s="287">
        <f>data!AJ90</f>
        <v>4949.340000000002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1613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1561.5199783958951</v>
      </c>
      <c r="F158" s="287">
        <f>data!AH92</f>
        <v>0</v>
      </c>
      <c r="G158" s="287">
        <f>data!AI92</f>
        <v>0</v>
      </c>
      <c r="H158" s="287">
        <f>data!AJ92</f>
        <v>15785.428376991629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129107.04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30.716062324559449</v>
      </c>
      <c r="F160" s="294">
        <f>data!AH94</f>
        <v>0</v>
      </c>
      <c r="G160" s="294">
        <f>data!AI94</f>
        <v>4.0268698624620729</v>
      </c>
      <c r="H160" s="294">
        <f>data!AJ94</f>
        <v>1.2110671231217718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MultiCare Covington Medical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MultiCare Covington Medical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43793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5.0121773965736747</v>
      </c>
      <c r="G202" s="294">
        <f>data!AW60</f>
        <v>4.3327506843379791</v>
      </c>
      <c r="H202" s="294">
        <f>data!AX60</f>
        <v>0</v>
      </c>
      <c r="I202" s="294">
        <f>data!AY60</f>
        <v>10.692408902644877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867253.2300000001</v>
      </c>
      <c r="G203" s="287">
        <f>data!AW61</f>
        <v>397634.78</v>
      </c>
      <c r="H203" s="287">
        <f>data!AX61</f>
        <v>0</v>
      </c>
      <c r="I203" s="287">
        <f>data!AY61</f>
        <v>616802.97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138836</v>
      </c>
      <c r="G204" s="287">
        <f>data!AW62</f>
        <v>104831</v>
      </c>
      <c r="H204" s="287">
        <f>data!AX62</f>
        <v>0</v>
      </c>
      <c r="I204" s="287">
        <f>data!AY62</f>
        <v>229614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321260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13954.04</v>
      </c>
      <c r="G206" s="287">
        <f>data!AW64</f>
        <v>0</v>
      </c>
      <c r="H206" s="287">
        <f>data!AX64</f>
        <v>0</v>
      </c>
      <c r="I206" s="287">
        <f>data!AY64</f>
        <v>214245.02000000002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8191.79</v>
      </c>
      <c r="G207" s="287">
        <f>data!AW65</f>
        <v>0</v>
      </c>
      <c r="H207" s="287">
        <f>data!AX65</f>
        <v>0</v>
      </c>
      <c r="I207" s="287">
        <f>data!AY65</f>
        <v>23311.98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118344.17</v>
      </c>
      <c r="G208" s="287">
        <f>data!AW66</f>
        <v>0</v>
      </c>
      <c r="H208" s="287">
        <f>data!AX66</f>
        <v>0</v>
      </c>
      <c r="I208" s="287">
        <f>data!AY66</f>
        <v>19413.39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47714</v>
      </c>
      <c r="G209" s="287">
        <f>data!AW67</f>
        <v>0</v>
      </c>
      <c r="H209" s="287">
        <f>data!AX67</f>
        <v>0</v>
      </c>
      <c r="I209" s="287">
        <f>data!AY67</f>
        <v>81006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1655.7699999999977</v>
      </c>
      <c r="G211" s="287">
        <f>data!AW69</f>
        <v>0</v>
      </c>
      <c r="H211" s="287">
        <f>data!AX69</f>
        <v>0</v>
      </c>
      <c r="I211" s="287">
        <f>data!AY69</f>
        <v>8550.679999999993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-1600</v>
      </c>
      <c r="G212" s="287">
        <f>-data!AW84</f>
        <v>0</v>
      </c>
      <c r="H212" s="287">
        <f>-data!AX84</f>
        <v>0</v>
      </c>
      <c r="I212" s="287">
        <f>-data!AY84</f>
        <v>-186396.53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1515609</v>
      </c>
      <c r="G213" s="287">
        <f>data!AW85</f>
        <v>502465.78</v>
      </c>
      <c r="H213" s="287">
        <f>data!AX85</f>
        <v>0</v>
      </c>
      <c r="I213" s="287">
        <f>data!AY85</f>
        <v>1006547.5099999998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851854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3096113.05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1504814.9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4600927.9499999993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1287.1500000000001</v>
      </c>
      <c r="G220" s="287">
        <f>data!AW90</f>
        <v>0</v>
      </c>
      <c r="H220" s="287">
        <f>data!AX90</f>
        <v>0</v>
      </c>
      <c r="I220" s="287">
        <f>data!AY90</f>
        <v>3906.3099999999995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110.4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0.40992671227261279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MultiCare Covington Medical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107673.035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3.6126616433407306</v>
      </c>
      <c r="F234" s="294">
        <f>data!BC60</f>
        <v>0</v>
      </c>
      <c r="G234" s="294">
        <f>data!BD60</f>
        <v>2.7410130133231485</v>
      </c>
      <c r="H234" s="294">
        <f>data!BE60</f>
        <v>6.5910082182752046</v>
      </c>
      <c r="I234" s="294">
        <f>data!BF60</f>
        <v>14.246112326815602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414567.06000000011</v>
      </c>
      <c r="F235" s="287">
        <f>data!BC61</f>
        <v>0</v>
      </c>
      <c r="G235" s="287">
        <f>data!BD61</f>
        <v>146149.43000000002</v>
      </c>
      <c r="H235" s="287">
        <f>data!BE61</f>
        <v>630132.73</v>
      </c>
      <c r="I235" s="287">
        <f>data!BF61</f>
        <v>730006.12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94232</v>
      </c>
      <c r="F236" s="287">
        <f>data!BC62</f>
        <v>0</v>
      </c>
      <c r="G236" s="287">
        <f>data!BD62</f>
        <v>58551</v>
      </c>
      <c r="H236" s="287">
        <f>data!BE62</f>
        <v>163305</v>
      </c>
      <c r="I236" s="287">
        <f>data!BF62</f>
        <v>300392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6281.380000000001</v>
      </c>
      <c r="E238" s="287">
        <f>data!BB64</f>
        <v>69.89</v>
      </c>
      <c r="F238" s="287">
        <f>data!BC64</f>
        <v>0</v>
      </c>
      <c r="G238" s="287">
        <f>data!BD64</f>
        <v>37809.06</v>
      </c>
      <c r="H238" s="287">
        <f>data!BE64</f>
        <v>2999.9100000000003</v>
      </c>
      <c r="I238" s="287">
        <f>data!BF64</f>
        <v>46959.360000000001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579.17999999999995</v>
      </c>
      <c r="F239" s="287">
        <f>data!BC65</f>
        <v>0</v>
      </c>
      <c r="G239" s="287">
        <f>data!BD65</f>
        <v>8086.88</v>
      </c>
      <c r="H239" s="287">
        <f>data!BE65</f>
        <v>99823.950000000012</v>
      </c>
      <c r="I239" s="287">
        <f>data!BF65</f>
        <v>29371.62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-966.56999999997799</v>
      </c>
      <c r="E240" s="287">
        <f>data!BB66</f>
        <v>0</v>
      </c>
      <c r="F240" s="287">
        <f>data!BC66</f>
        <v>0</v>
      </c>
      <c r="G240" s="287">
        <f>data!BD66</f>
        <v>2012.69</v>
      </c>
      <c r="H240" s="287">
        <f>data!BE66</f>
        <v>328934.02</v>
      </c>
      <c r="I240" s="287">
        <f>data!BF66</f>
        <v>29027.17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27499</v>
      </c>
      <c r="H241" s="287">
        <f>data!BE67</f>
        <v>184048</v>
      </c>
      <c r="I241" s="287">
        <f>data!BF67</f>
        <v>59971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1.2505552149377763E-12</v>
      </c>
      <c r="F243" s="287">
        <f>data!BC69</f>
        <v>0</v>
      </c>
      <c r="G243" s="287">
        <f>data!BD69</f>
        <v>1219.9700000000003</v>
      </c>
      <c r="H243" s="287">
        <f>data!BE69</f>
        <v>13900.759999999995</v>
      </c>
      <c r="I243" s="287">
        <f>data!BF69</f>
        <v>115000.22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5314.8100000000231</v>
      </c>
      <c r="E245" s="287">
        <f>data!BB85</f>
        <v>509448.13000000012</v>
      </c>
      <c r="F245" s="287">
        <f>data!BC85</f>
        <v>0</v>
      </c>
      <c r="G245" s="287">
        <f>data!BD85</f>
        <v>281328.03000000003</v>
      </c>
      <c r="H245" s="287">
        <f>data!BE85</f>
        <v>1423144.37</v>
      </c>
      <c r="I245" s="287">
        <f>data!BF85</f>
        <v>1310727.49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1332.8999999999999</v>
      </c>
      <c r="H252" s="303">
        <f>data!BE90</f>
        <v>8881.5850000000009</v>
      </c>
      <c r="I252" s="303">
        <f>data!BF90</f>
        <v>2349.1600000000003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MultiCare Covington Medical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15.91010342247807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964602.62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346596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1669.21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338.68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-850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1312356.51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MultiCare Covington Medical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4.8873520541250208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654941.66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259422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1290489.52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48418.66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118719.48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-1355731.08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323323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3369.7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1763.730000000025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-80843.510000000009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1263873.1600000001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10118.390000000001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MultiCare Covington Medical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1.6011205477258741</v>
      </c>
      <c r="G330" s="294">
        <f>data!BY60</f>
        <v>1.0581986299920279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310328.43</v>
      </c>
      <c r="G331" s="306">
        <f>data!BY61</f>
        <v>159529.06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35486</v>
      </c>
      <c r="G332" s="306">
        <f>data!BY62</f>
        <v>36401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150332.28999999998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754.71</v>
      </c>
      <c r="G334" s="306">
        <f>data!BY64</f>
        <v>1746.8599999999997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16026.99</v>
      </c>
      <c r="G336" s="306">
        <f>data!BY66</f>
        <v>54204.07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4567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8473.35</v>
      </c>
      <c r="G339" s="306">
        <f>data!BY69</f>
        <v>34654.36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0</v>
      </c>
      <c r="F341" s="287">
        <f>data!BX85</f>
        <v>371069.48</v>
      </c>
      <c r="G341" s="287">
        <f>data!BY85</f>
        <v>441434.63999999996</v>
      </c>
      <c r="H341" s="287">
        <f>data!BZ85</f>
        <v>0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MultiCare Covington Medical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17.089171915467237</v>
      </c>
      <c r="E362" s="309"/>
      <c r="F362" s="297"/>
      <c r="G362" s="297"/>
      <c r="H362" s="297"/>
      <c r="I362" s="310">
        <f>data!CE60</f>
        <v>332.15577255723889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3031879.58</v>
      </c>
      <c r="E363" s="311"/>
      <c r="F363" s="311"/>
      <c r="G363" s="311"/>
      <c r="H363" s="311"/>
      <c r="I363" s="306">
        <f>data!CE61</f>
        <v>44554713.349999994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460462.45</v>
      </c>
      <c r="E364" s="311"/>
      <c r="F364" s="311"/>
      <c r="G364" s="311"/>
      <c r="H364" s="311"/>
      <c r="I364" s="306">
        <f>data!CE62</f>
        <v>7267710.4500000002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2719168.97</v>
      </c>
      <c r="E365" s="311"/>
      <c r="F365" s="311"/>
      <c r="G365" s="311"/>
      <c r="H365" s="311"/>
      <c r="I365" s="306">
        <f>data!CE63</f>
        <v>4828542.75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361306.4</v>
      </c>
      <c r="E366" s="311"/>
      <c r="F366" s="311"/>
      <c r="G366" s="311"/>
      <c r="H366" s="311"/>
      <c r="I366" s="306">
        <f>data!CE64</f>
        <v>8449610.3900000006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4595.3900000000003</v>
      </c>
      <c r="E367" s="311"/>
      <c r="F367" s="311"/>
      <c r="G367" s="311"/>
      <c r="H367" s="311"/>
      <c r="I367" s="306">
        <f>data!CE65</f>
        <v>815453.2100000002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21667810.990000002</v>
      </c>
      <c r="E368" s="311"/>
      <c r="F368" s="311"/>
      <c r="G368" s="311"/>
      <c r="H368" s="311"/>
      <c r="I368" s="306">
        <f>data!CE66</f>
        <v>29098283.82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4140.4799999999996</v>
      </c>
      <c r="E369" s="311"/>
      <c r="F369" s="311"/>
      <c r="G369" s="311"/>
      <c r="H369" s="311"/>
      <c r="I369" s="306">
        <f>data!CE67</f>
        <v>3932483.48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2282.6999999999998</v>
      </c>
      <c r="E370" s="311"/>
      <c r="F370" s="311"/>
      <c r="G370" s="311"/>
      <c r="H370" s="311"/>
      <c r="I370" s="306">
        <f>data!CE68</f>
        <v>166338.53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537900.34999999986</v>
      </c>
      <c r="E371" s="306">
        <f>data!CD69</f>
        <v>4911696.6899999995</v>
      </c>
      <c r="F371" s="311"/>
      <c r="G371" s="311"/>
      <c r="H371" s="311"/>
      <c r="I371" s="306">
        <f>data!CE69</f>
        <v>12515606.74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-6333328.2400000012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28789547.310000002</v>
      </c>
      <c r="E373" s="306">
        <f>data!CD85</f>
        <v>4911696.6899999995</v>
      </c>
      <c r="F373" s="311"/>
      <c r="G373" s="311"/>
      <c r="H373" s="311"/>
      <c r="I373" s="287">
        <f>data!CE85</f>
        <v>98962086.24000001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86739658.579999983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299582005.82999998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386321664.41000003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169</v>
      </c>
      <c r="E380" s="297"/>
      <c r="F380" s="297"/>
      <c r="G380" s="297"/>
      <c r="H380" s="297"/>
      <c r="I380" s="287">
        <f>data!CE90</f>
        <v>107673.035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43793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30305.599999999999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381533.58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100.93954930124116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T50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1" topLeftCell="BT50" activePane="bottomRight" state="frozen"/>
      <selection activeCell="A45" sqref="A45"/>
      <selection pane="topRight" activeCell="C45" sqref="C45"/>
      <selection pane="bottomLeft" activeCell="A46" sqref="A46"/>
      <selection pane="bottomRight" activeCell="CC88" sqref="CC88:CC8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4" t="s">
        <v>18</v>
      </c>
      <c r="B37" s="325"/>
      <c r="C37" s="326"/>
      <c r="D37" s="325"/>
      <c r="E37" s="325"/>
      <c r="F37" s="325"/>
      <c r="G37" s="325"/>
    </row>
    <row r="38" spans="1:83" x14ac:dyDescent="0.35">
      <c r="A38" s="327" t="s">
        <v>1342</v>
      </c>
      <c r="B38" s="328"/>
      <c r="C38" s="326"/>
      <c r="D38" s="325"/>
      <c r="E38" s="325"/>
      <c r="F38" s="325"/>
      <c r="G38" s="325"/>
    </row>
    <row r="39" spans="1:83" x14ac:dyDescent="0.35">
      <c r="A39" s="329" t="s">
        <v>1340</v>
      </c>
      <c r="B39" s="328"/>
      <c r="C39" s="326"/>
      <c r="D39" s="325"/>
      <c r="E39" s="325"/>
      <c r="F39" s="325"/>
      <c r="G39" s="325"/>
    </row>
    <row r="40" spans="1:83" x14ac:dyDescent="0.35">
      <c r="A40" s="330" t="s">
        <v>1343</v>
      </c>
      <c r="B40" s="325"/>
      <c r="C40" s="326"/>
      <c r="D40" s="325"/>
      <c r="E40" s="325"/>
      <c r="F40" s="325"/>
      <c r="G40" s="325"/>
    </row>
    <row r="41" spans="1:83" x14ac:dyDescent="0.35">
      <c r="A41" s="329" t="s">
        <v>1341</v>
      </c>
      <c r="B41" s="325"/>
      <c r="C41" s="326"/>
      <c r="D41" s="325"/>
      <c r="E41" s="325"/>
      <c r="F41" s="325"/>
      <c r="G41" s="32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0</v>
      </c>
      <c r="D48" s="213">
        <v>648308.37000000011</v>
      </c>
      <c r="E48" s="213">
        <v>364622.85999999993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428309.37000000005</v>
      </c>
      <c r="P48" s="213">
        <v>260887.99000000002</v>
      </c>
      <c r="Q48" s="213">
        <v>0</v>
      </c>
      <c r="R48" s="213">
        <v>119051.42</v>
      </c>
      <c r="S48" s="213">
        <v>107478.7</v>
      </c>
      <c r="T48" s="213">
        <v>0</v>
      </c>
      <c r="U48" s="213">
        <v>411723.61999999994</v>
      </c>
      <c r="V48" s="213">
        <v>0</v>
      </c>
      <c r="W48" s="213">
        <v>82070.099999999977</v>
      </c>
      <c r="X48" s="213">
        <v>136142.43000000002</v>
      </c>
      <c r="Y48" s="213">
        <v>453011.15</v>
      </c>
      <c r="Z48" s="213">
        <v>23723.34</v>
      </c>
      <c r="AA48" s="213">
        <v>0</v>
      </c>
      <c r="AB48" s="213">
        <v>255150.17</v>
      </c>
      <c r="AC48" s="213">
        <v>117088.54</v>
      </c>
      <c r="AD48" s="213">
        <v>0</v>
      </c>
      <c r="AE48" s="213">
        <v>0</v>
      </c>
      <c r="AF48" s="213">
        <v>0</v>
      </c>
      <c r="AG48" s="213">
        <v>1056918.82</v>
      </c>
      <c r="AH48" s="213">
        <v>0</v>
      </c>
      <c r="AI48" s="213">
        <v>122996.56000000001</v>
      </c>
      <c r="AJ48" s="213">
        <v>142679.24000000002</v>
      </c>
      <c r="AK48" s="213">
        <v>0</v>
      </c>
      <c r="AL48" s="213">
        <v>0</v>
      </c>
      <c r="AM48" s="213">
        <v>0</v>
      </c>
      <c r="AN48" s="213">
        <v>0</v>
      </c>
      <c r="AO48" s="213">
        <v>0</v>
      </c>
      <c r="AP48" s="213">
        <v>0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245415.34</v>
      </c>
      <c r="AW48" s="213">
        <v>50308.5</v>
      </c>
      <c r="AX48" s="213">
        <v>0</v>
      </c>
      <c r="AY48" s="213">
        <v>199853.28999999998</v>
      </c>
      <c r="AZ48" s="213">
        <v>0</v>
      </c>
      <c r="BA48" s="213">
        <v>0</v>
      </c>
      <c r="BB48" s="213">
        <v>83140.350000000006</v>
      </c>
      <c r="BC48" s="213">
        <v>0</v>
      </c>
      <c r="BD48" s="213">
        <v>50978.5</v>
      </c>
      <c r="BE48" s="213">
        <v>173663.48</v>
      </c>
      <c r="BF48" s="213">
        <v>275210.33</v>
      </c>
      <c r="BG48" s="213">
        <v>0</v>
      </c>
      <c r="BH48" s="213">
        <v>0</v>
      </c>
      <c r="BI48" s="213">
        <v>0</v>
      </c>
      <c r="BJ48" s="213">
        <v>0</v>
      </c>
      <c r="BK48" s="213">
        <v>0</v>
      </c>
      <c r="BL48" s="213">
        <v>363592.5</v>
      </c>
      <c r="BM48" s="213">
        <v>0</v>
      </c>
      <c r="BN48" s="213">
        <v>109697.63</v>
      </c>
      <c r="BO48" s="213">
        <v>0</v>
      </c>
      <c r="BP48" s="213">
        <v>0</v>
      </c>
      <c r="BQ48" s="213">
        <v>0</v>
      </c>
      <c r="BR48" s="213">
        <v>0</v>
      </c>
      <c r="BS48" s="213">
        <v>0</v>
      </c>
      <c r="BT48" s="213">
        <v>0</v>
      </c>
      <c r="BU48" s="213">
        <v>0</v>
      </c>
      <c r="BV48" s="213">
        <v>0</v>
      </c>
      <c r="BW48" s="213">
        <v>0</v>
      </c>
      <c r="BX48" s="213">
        <v>45858.16</v>
      </c>
      <c r="BY48" s="213">
        <v>47032.49</v>
      </c>
      <c r="BZ48" s="213">
        <v>0</v>
      </c>
      <c r="CA48" s="213">
        <v>0</v>
      </c>
      <c r="CB48" s="213">
        <v>0</v>
      </c>
      <c r="CC48" s="213">
        <v>624452.29</v>
      </c>
      <c r="CD48" s="20"/>
      <c r="CE48" s="32">
        <f>SUM(C48:CC48)</f>
        <v>6999365.54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0</v>
      </c>
      <c r="D52" s="213">
        <v>154274.75</v>
      </c>
      <c r="E52" s="213">
        <v>-69650.37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164005.37</v>
      </c>
      <c r="P52" s="213">
        <v>489119.44999999995</v>
      </c>
      <c r="Q52" s="213">
        <v>0</v>
      </c>
      <c r="R52" s="213">
        <v>27720.679999999997</v>
      </c>
      <c r="S52" s="213">
        <v>77440.329999999987</v>
      </c>
      <c r="T52" s="213">
        <v>0</v>
      </c>
      <c r="U52" s="213">
        <v>45823.12</v>
      </c>
      <c r="V52" s="213">
        <v>0</v>
      </c>
      <c r="W52" s="213">
        <v>0</v>
      </c>
      <c r="X52" s="213">
        <v>231002.84000000003</v>
      </c>
      <c r="Y52" s="213">
        <v>99854.19</v>
      </c>
      <c r="Z52" s="213">
        <v>0</v>
      </c>
      <c r="AA52" s="213">
        <v>0</v>
      </c>
      <c r="AB52" s="213">
        <v>34400.46</v>
      </c>
      <c r="AC52" s="213">
        <v>23032.589999999997</v>
      </c>
      <c r="AD52" s="213">
        <v>0</v>
      </c>
      <c r="AE52" s="213">
        <v>0</v>
      </c>
      <c r="AF52" s="213">
        <v>0</v>
      </c>
      <c r="AG52" s="213">
        <v>90257.47</v>
      </c>
      <c r="AH52" s="213">
        <v>0</v>
      </c>
      <c r="AI52" s="213">
        <v>46138.69</v>
      </c>
      <c r="AJ52" s="213">
        <v>0</v>
      </c>
      <c r="AK52" s="213">
        <v>0</v>
      </c>
      <c r="AL52" s="213">
        <v>0</v>
      </c>
      <c r="AM52" s="213">
        <v>0</v>
      </c>
      <c r="AN52" s="213">
        <v>0</v>
      </c>
      <c r="AO52" s="213">
        <v>0</v>
      </c>
      <c r="AP52" s="213">
        <v>0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40731.80000000001</v>
      </c>
      <c r="AW52" s="213">
        <v>0</v>
      </c>
      <c r="AX52" s="213">
        <v>0</v>
      </c>
      <c r="AY52" s="213">
        <v>415.56</v>
      </c>
      <c r="AZ52" s="213">
        <v>0</v>
      </c>
      <c r="BA52" s="213">
        <v>0</v>
      </c>
      <c r="BB52" s="213">
        <v>0</v>
      </c>
      <c r="BC52" s="213">
        <v>0</v>
      </c>
      <c r="BD52" s="213">
        <v>0</v>
      </c>
      <c r="BE52" s="213">
        <v>814.64999999999986</v>
      </c>
      <c r="BF52" s="213">
        <v>11506.01</v>
      </c>
      <c r="BG52" s="213">
        <v>0</v>
      </c>
      <c r="BH52" s="213">
        <v>0</v>
      </c>
      <c r="BI52" s="213">
        <v>0</v>
      </c>
      <c r="BJ52" s="213">
        <v>0</v>
      </c>
      <c r="BK52" s="213">
        <v>0</v>
      </c>
      <c r="BL52" s="213">
        <v>0</v>
      </c>
      <c r="BM52" s="213">
        <v>0</v>
      </c>
      <c r="BN52" s="213">
        <v>118685.45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0</v>
      </c>
      <c r="BU52" s="213">
        <v>0</v>
      </c>
      <c r="BV52" s="213">
        <v>0</v>
      </c>
      <c r="BW52" s="213">
        <v>0</v>
      </c>
      <c r="BX52" s="213">
        <v>0</v>
      </c>
      <c r="BY52" s="213">
        <v>11415.819999999998</v>
      </c>
      <c r="BZ52" s="213">
        <v>0</v>
      </c>
      <c r="CA52" s="213">
        <v>0</v>
      </c>
      <c r="CB52" s="213">
        <v>0</v>
      </c>
      <c r="CC52" s="213">
        <v>3662856.2700000009</v>
      </c>
      <c r="CD52" s="20"/>
      <c r="CE52" s="32">
        <f>SUM(C52:CD52)</f>
        <v>5259845.1300000008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0</v>
      </c>
      <c r="D60" s="213">
        <v>5349</v>
      </c>
      <c r="E60" s="213">
        <v>3161</v>
      </c>
      <c r="F60" s="213">
        <v>0</v>
      </c>
      <c r="G60" s="213">
        <v>0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>
        <v>239600</v>
      </c>
      <c r="Q60" s="214">
        <v>0</v>
      </c>
      <c r="R60" s="214">
        <v>136800</v>
      </c>
      <c r="S60" s="263"/>
      <c r="T60" s="263"/>
      <c r="U60" s="227">
        <v>0</v>
      </c>
      <c r="V60" s="214">
        <v>11063</v>
      </c>
      <c r="W60" s="214">
        <v>26985.93</v>
      </c>
      <c r="X60" s="214">
        <v>90627.199999999997</v>
      </c>
      <c r="Y60" s="214">
        <v>101068.62000000001</v>
      </c>
      <c r="Z60" s="214">
        <v>2331</v>
      </c>
      <c r="AA60" s="214">
        <v>0</v>
      </c>
      <c r="AB60" s="263"/>
      <c r="AC60" s="214">
        <v>6964.1700000000019</v>
      </c>
      <c r="AD60" s="214">
        <v>0</v>
      </c>
      <c r="AE60" s="214">
        <v>0</v>
      </c>
      <c r="AF60" s="214">
        <v>0</v>
      </c>
      <c r="AG60" s="214">
        <v>0</v>
      </c>
      <c r="AH60" s="214">
        <v>0</v>
      </c>
      <c r="AI60" s="214">
        <v>276600</v>
      </c>
      <c r="AJ60" s="214">
        <v>0</v>
      </c>
      <c r="AK60" s="214">
        <v>0</v>
      </c>
      <c r="AL60" s="214">
        <v>0</v>
      </c>
      <c r="AM60" s="214">
        <v>0</v>
      </c>
      <c r="AN60" s="214">
        <v>0</v>
      </c>
      <c r="AO60" s="214">
        <v>0</v>
      </c>
      <c r="AP60" s="214">
        <v>0</v>
      </c>
      <c r="AQ60" s="214">
        <v>0</v>
      </c>
      <c r="AR60" s="214">
        <v>0</v>
      </c>
      <c r="AS60" s="214">
        <v>0</v>
      </c>
      <c r="AT60" s="214">
        <v>0</v>
      </c>
      <c r="AU60" s="214">
        <v>0</v>
      </c>
      <c r="AV60" s="263"/>
      <c r="AW60" s="263"/>
      <c r="AX60" s="263"/>
      <c r="AY60" s="214">
        <v>33734</v>
      </c>
      <c r="AZ60" s="214"/>
      <c r="BA60" s="263"/>
      <c r="BB60" s="263"/>
      <c r="BC60" s="263"/>
      <c r="BD60" s="263"/>
      <c r="BE60" s="214">
        <v>123929.36499999999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0</v>
      </c>
      <c r="D61" s="243">
        <v>38.291630131740874</v>
      </c>
      <c r="E61" s="243">
        <v>23.064534928347324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22.663319859909134</v>
      </c>
      <c r="P61" s="244">
        <v>13.376568491318279</v>
      </c>
      <c r="Q61" s="244">
        <v>0</v>
      </c>
      <c r="R61" s="244">
        <v>4.6700068486753414</v>
      </c>
      <c r="S61" s="245">
        <v>5.3518116431024918</v>
      </c>
      <c r="T61" s="245">
        <v>0</v>
      </c>
      <c r="U61" s="246">
        <v>17.527223285270242</v>
      </c>
      <c r="V61" s="244">
        <v>0</v>
      </c>
      <c r="W61" s="244">
        <v>2.9830452050708156</v>
      </c>
      <c r="X61" s="244">
        <v>5.4180767115865649</v>
      </c>
      <c r="Y61" s="244">
        <v>17.231832874351806</v>
      </c>
      <c r="Z61" s="244">
        <v>1.0982952053290009</v>
      </c>
      <c r="AA61" s="244">
        <v>0</v>
      </c>
      <c r="AB61" s="245">
        <v>9.5623547932106376</v>
      </c>
      <c r="AC61" s="244">
        <v>4.840102054131493</v>
      </c>
      <c r="AD61" s="244">
        <v>0</v>
      </c>
      <c r="AE61" s="244">
        <v>0</v>
      </c>
      <c r="AF61" s="244">
        <v>0</v>
      </c>
      <c r="AG61" s="244">
        <v>45.957248623841473</v>
      </c>
      <c r="AH61" s="244">
        <v>0</v>
      </c>
      <c r="AI61" s="244">
        <v>4.8362664376936619</v>
      </c>
      <c r="AJ61" s="244">
        <v>5.6220404101887613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9.3507678069382507</v>
      </c>
      <c r="AW61" s="245">
        <v>2.3394239722822707</v>
      </c>
      <c r="AX61" s="245">
        <v>0</v>
      </c>
      <c r="AY61" s="244">
        <v>9.1995054781918491</v>
      </c>
      <c r="AZ61" s="244">
        <v>0</v>
      </c>
      <c r="BA61" s="245">
        <v>0</v>
      </c>
      <c r="BB61" s="245">
        <v>3.2443178077747512</v>
      </c>
      <c r="BC61" s="245">
        <v>0</v>
      </c>
      <c r="BD61" s="245">
        <v>2.2358191777759151</v>
      </c>
      <c r="BE61" s="244">
        <v>7.0720089031408202</v>
      </c>
      <c r="BF61" s="245">
        <v>12.960768491375237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16.591855477179198</v>
      </c>
      <c r="BM61" s="245">
        <v>0</v>
      </c>
      <c r="BN61" s="245">
        <v>4.0875109583441773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0</v>
      </c>
      <c r="BU61" s="245">
        <v>0</v>
      </c>
      <c r="BV61" s="245">
        <v>0</v>
      </c>
      <c r="BW61" s="245">
        <v>0</v>
      </c>
      <c r="BX61" s="245">
        <v>1.6621739723750448</v>
      </c>
      <c r="BY61" s="245">
        <v>1.5189856162302759</v>
      </c>
      <c r="BZ61" s="245">
        <v>0</v>
      </c>
      <c r="CA61" s="245">
        <v>0</v>
      </c>
      <c r="CB61" s="245">
        <v>0</v>
      </c>
      <c r="CC61" s="245">
        <v>22.12509657231163</v>
      </c>
      <c r="CD61" s="247" t="s">
        <v>233</v>
      </c>
      <c r="CE61" s="268">
        <f t="shared" ref="CE61:CE69" si="4">SUM(C61:CD61)</f>
        <v>314.88259173768739</v>
      </c>
    </row>
    <row r="62" spans="1:83" x14ac:dyDescent="0.35">
      <c r="A62" s="39" t="s">
        <v>248</v>
      </c>
      <c r="B62" s="20"/>
      <c r="C62" s="213">
        <v>0</v>
      </c>
      <c r="D62" s="213">
        <v>5096280.7300000004</v>
      </c>
      <c r="E62" s="213">
        <v>2898147.05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3833068.3000000003</v>
      </c>
      <c r="P62" s="214">
        <v>1608751.94</v>
      </c>
      <c r="Q62" s="214">
        <v>0</v>
      </c>
      <c r="R62" s="214">
        <v>730195.03</v>
      </c>
      <c r="S62" s="228">
        <v>399150.10000000003</v>
      </c>
      <c r="T62" s="228">
        <v>0</v>
      </c>
      <c r="U62" s="227">
        <v>1367110.9300000002</v>
      </c>
      <c r="V62" s="214">
        <v>0</v>
      </c>
      <c r="W62" s="214">
        <v>386370.24</v>
      </c>
      <c r="X62" s="214">
        <v>532232.07999999996</v>
      </c>
      <c r="Y62" s="214">
        <v>1939917.67</v>
      </c>
      <c r="Z62" s="214">
        <v>59999.570000000007</v>
      </c>
      <c r="AA62" s="214">
        <v>0</v>
      </c>
      <c r="AB62" s="240">
        <v>1274646.6299999999</v>
      </c>
      <c r="AC62" s="214">
        <v>429970.62</v>
      </c>
      <c r="AD62" s="214">
        <v>0</v>
      </c>
      <c r="AE62" s="214">
        <v>0</v>
      </c>
      <c r="AF62" s="214">
        <v>0</v>
      </c>
      <c r="AG62" s="214">
        <v>5553280.5</v>
      </c>
      <c r="AH62" s="214">
        <v>0</v>
      </c>
      <c r="AI62" s="214">
        <v>575321.71000000008</v>
      </c>
      <c r="AJ62" s="214">
        <v>842850.96000000008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1249145.44</v>
      </c>
      <c r="AW62" s="228">
        <v>164634.79999999999</v>
      </c>
      <c r="AX62" s="228">
        <v>0</v>
      </c>
      <c r="AY62" s="214">
        <v>474294.09</v>
      </c>
      <c r="AZ62" s="214">
        <v>0</v>
      </c>
      <c r="BA62" s="228">
        <v>0</v>
      </c>
      <c r="BB62" s="228">
        <v>352518.13</v>
      </c>
      <c r="BC62" s="228">
        <v>0</v>
      </c>
      <c r="BD62" s="228">
        <v>116781.17</v>
      </c>
      <c r="BE62" s="214">
        <v>622571.11</v>
      </c>
      <c r="BF62" s="228">
        <v>550122.61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917604.9</v>
      </c>
      <c r="BM62" s="228">
        <v>0</v>
      </c>
      <c r="BN62" s="228">
        <v>539995.79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0</v>
      </c>
      <c r="BU62" s="228">
        <v>0</v>
      </c>
      <c r="BV62" s="228">
        <v>0</v>
      </c>
      <c r="BW62" s="228">
        <v>0</v>
      </c>
      <c r="BX62" s="228">
        <v>216986.86999999997</v>
      </c>
      <c r="BY62" s="228">
        <v>467789.58999999997</v>
      </c>
      <c r="BZ62" s="228">
        <v>0</v>
      </c>
      <c r="CA62" s="228">
        <v>0</v>
      </c>
      <c r="CB62" s="228">
        <v>0</v>
      </c>
      <c r="CC62" s="228">
        <v>2994271.2399999998</v>
      </c>
      <c r="CD62" s="29" t="s">
        <v>233</v>
      </c>
      <c r="CE62" s="32">
        <f t="shared" si="4"/>
        <v>36194009.800000004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648308</v>
      </c>
      <c r="E63" s="269">
        <f t="shared" si="5"/>
        <v>364623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428309</v>
      </c>
      <c r="P63" s="269">
        <f t="shared" si="5"/>
        <v>260888</v>
      </c>
      <c r="Q63" s="269">
        <f t="shared" si="5"/>
        <v>0</v>
      </c>
      <c r="R63" s="269">
        <f t="shared" si="5"/>
        <v>119051</v>
      </c>
      <c r="S63" s="269">
        <f t="shared" si="5"/>
        <v>107479</v>
      </c>
      <c r="T63" s="269">
        <f t="shared" si="5"/>
        <v>0</v>
      </c>
      <c r="U63" s="269">
        <f t="shared" si="5"/>
        <v>411724</v>
      </c>
      <c r="V63" s="269">
        <f t="shared" si="5"/>
        <v>0</v>
      </c>
      <c r="W63" s="269">
        <f t="shared" si="5"/>
        <v>82070</v>
      </c>
      <c r="X63" s="269">
        <f t="shared" si="5"/>
        <v>136142</v>
      </c>
      <c r="Y63" s="269">
        <f t="shared" si="5"/>
        <v>453011</v>
      </c>
      <c r="Z63" s="269">
        <f t="shared" si="5"/>
        <v>23723</v>
      </c>
      <c r="AA63" s="269">
        <f t="shared" si="5"/>
        <v>0</v>
      </c>
      <c r="AB63" s="269">
        <f t="shared" si="5"/>
        <v>255150</v>
      </c>
      <c r="AC63" s="269">
        <f t="shared" si="5"/>
        <v>117089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1056919</v>
      </c>
      <c r="AH63" s="269">
        <f t="shared" si="5"/>
        <v>0</v>
      </c>
      <c r="AI63" s="269">
        <f t="shared" si="5"/>
        <v>122997</v>
      </c>
      <c r="AJ63" s="269">
        <f t="shared" si="5"/>
        <v>142679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245415</v>
      </c>
      <c r="AW63" s="269">
        <f t="shared" si="5"/>
        <v>50309</v>
      </c>
      <c r="AX63" s="269">
        <f t="shared" si="5"/>
        <v>0</v>
      </c>
      <c r="AY63" s="269">
        <f t="shared" si="5"/>
        <v>199853</v>
      </c>
      <c r="AZ63" s="269">
        <f t="shared" si="5"/>
        <v>0</v>
      </c>
      <c r="BA63" s="269">
        <f t="shared" si="5"/>
        <v>0</v>
      </c>
      <c r="BB63" s="269">
        <f t="shared" si="5"/>
        <v>83140</v>
      </c>
      <c r="BC63" s="269">
        <f t="shared" si="5"/>
        <v>0</v>
      </c>
      <c r="BD63" s="269">
        <f t="shared" si="5"/>
        <v>50979</v>
      </c>
      <c r="BE63" s="269">
        <f t="shared" si="5"/>
        <v>173663</v>
      </c>
      <c r="BF63" s="269">
        <f t="shared" si="5"/>
        <v>275210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363593</v>
      </c>
      <c r="BM63" s="269">
        <f t="shared" si="5"/>
        <v>0</v>
      </c>
      <c r="BN63" s="269">
        <f t="shared" si="5"/>
        <v>109698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45858</v>
      </c>
      <c r="BY63" s="269">
        <f t="shared" si="6"/>
        <v>47032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624452</v>
      </c>
      <c r="CD63" s="29" t="s">
        <v>233</v>
      </c>
      <c r="CE63" s="32">
        <f t="shared" si="4"/>
        <v>6999364</v>
      </c>
    </row>
    <row r="64" spans="1:83" x14ac:dyDescent="0.35">
      <c r="A64" s="39" t="s">
        <v>249</v>
      </c>
      <c r="B64" s="20"/>
      <c r="C64" s="213">
        <v>0</v>
      </c>
      <c r="D64" s="213">
        <v>50735</v>
      </c>
      <c r="E64" s="213">
        <v>17320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0</v>
      </c>
      <c r="V64" s="214">
        <v>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288461.06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278140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1281419.48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66769.98</v>
      </c>
      <c r="BZ64" s="228">
        <v>0</v>
      </c>
      <c r="CA64" s="228">
        <v>0</v>
      </c>
      <c r="CB64" s="228">
        <v>0</v>
      </c>
      <c r="CC64" s="228">
        <v>1948565.01</v>
      </c>
      <c r="CD64" s="29" t="s">
        <v>233</v>
      </c>
      <c r="CE64" s="32">
        <f t="shared" si="4"/>
        <v>3931410.5300000003</v>
      </c>
    </row>
    <row r="65" spans="1:83" x14ac:dyDescent="0.35">
      <c r="A65" s="39" t="s">
        <v>250</v>
      </c>
      <c r="B65" s="20"/>
      <c r="C65" s="213">
        <v>0</v>
      </c>
      <c r="D65" s="213">
        <v>425047.96</v>
      </c>
      <c r="E65" s="213">
        <v>212028.61000000002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172012.4</v>
      </c>
      <c r="P65" s="214">
        <v>1787333.52</v>
      </c>
      <c r="Q65" s="214">
        <v>0</v>
      </c>
      <c r="R65" s="214">
        <v>110094.85</v>
      </c>
      <c r="S65" s="228">
        <v>155579.71000000002</v>
      </c>
      <c r="T65" s="228">
        <v>0</v>
      </c>
      <c r="U65" s="227">
        <v>691160.43</v>
      </c>
      <c r="V65" s="214">
        <v>0</v>
      </c>
      <c r="W65" s="214">
        <v>73469.83</v>
      </c>
      <c r="X65" s="214">
        <v>156280.04999999999</v>
      </c>
      <c r="Y65" s="214">
        <v>159690.69</v>
      </c>
      <c r="Z65" s="214">
        <v>25.719999999999995</v>
      </c>
      <c r="AA65" s="214">
        <v>0</v>
      </c>
      <c r="AB65" s="240">
        <v>749825.77999999991</v>
      </c>
      <c r="AC65" s="214">
        <v>71890.319999999992</v>
      </c>
      <c r="AD65" s="214">
        <v>0</v>
      </c>
      <c r="AE65" s="214">
        <v>0</v>
      </c>
      <c r="AF65" s="214">
        <v>0</v>
      </c>
      <c r="AG65" s="214">
        <v>702439.8600000001</v>
      </c>
      <c r="AH65" s="214">
        <v>0</v>
      </c>
      <c r="AI65" s="214">
        <v>5032.57</v>
      </c>
      <c r="AJ65" s="214">
        <v>27818.98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124725.49</v>
      </c>
      <c r="AW65" s="228">
        <v>0</v>
      </c>
      <c r="AX65" s="228">
        <v>0</v>
      </c>
      <c r="AY65" s="214">
        <v>164434.50000000003</v>
      </c>
      <c r="AZ65" s="214">
        <v>0</v>
      </c>
      <c r="BA65" s="228">
        <v>7167.44</v>
      </c>
      <c r="BB65" s="228">
        <v>0</v>
      </c>
      <c r="BC65" s="228">
        <v>0</v>
      </c>
      <c r="BD65" s="228">
        <v>34464.699999999997</v>
      </c>
      <c r="BE65" s="214">
        <v>6820</v>
      </c>
      <c r="BF65" s="228">
        <v>30023.590000000004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155.24</v>
      </c>
      <c r="BM65" s="228">
        <v>0</v>
      </c>
      <c r="BN65" s="228">
        <v>37502.449999999997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0</v>
      </c>
      <c r="BU65" s="228">
        <v>0</v>
      </c>
      <c r="BV65" s="228">
        <v>0</v>
      </c>
      <c r="BW65" s="228">
        <v>0</v>
      </c>
      <c r="BX65" s="228">
        <v>1468.25</v>
      </c>
      <c r="BY65" s="228">
        <v>2679.42</v>
      </c>
      <c r="BZ65" s="228">
        <v>0</v>
      </c>
      <c r="CA65" s="228">
        <v>0</v>
      </c>
      <c r="CB65" s="228">
        <v>0</v>
      </c>
      <c r="CC65" s="228">
        <v>92010.62</v>
      </c>
      <c r="CD65" s="29" t="s">
        <v>233</v>
      </c>
      <c r="CE65" s="32">
        <f t="shared" si="4"/>
        <v>6001182.9800000032</v>
      </c>
    </row>
    <row r="66" spans="1:83" x14ac:dyDescent="0.35">
      <c r="A66" s="39" t="s">
        <v>251</v>
      </c>
      <c r="B66" s="20"/>
      <c r="C66" s="213">
        <v>0</v>
      </c>
      <c r="D66" s="213">
        <v>187174.93000000005</v>
      </c>
      <c r="E66" s="213">
        <v>111.82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99352.81</v>
      </c>
      <c r="P66" s="214">
        <v>34912.51</v>
      </c>
      <c r="Q66" s="214">
        <v>0</v>
      </c>
      <c r="R66" s="214">
        <v>33990.129999999997</v>
      </c>
      <c r="S66" s="228">
        <v>15096.65</v>
      </c>
      <c r="T66" s="228">
        <v>0</v>
      </c>
      <c r="U66" s="227">
        <v>22879.32</v>
      </c>
      <c r="V66" s="214">
        <v>0</v>
      </c>
      <c r="W66" s="214">
        <v>4208.99</v>
      </c>
      <c r="X66" s="214">
        <v>5739.1400000000012</v>
      </c>
      <c r="Y66" s="214">
        <v>34049.31</v>
      </c>
      <c r="Z66" s="214">
        <v>0</v>
      </c>
      <c r="AA66" s="214">
        <v>0</v>
      </c>
      <c r="AB66" s="240">
        <v>9984.43</v>
      </c>
      <c r="AC66" s="214">
        <v>1160.1400000000001</v>
      </c>
      <c r="AD66" s="214">
        <v>0</v>
      </c>
      <c r="AE66" s="214">
        <v>0</v>
      </c>
      <c r="AF66" s="214">
        <v>0</v>
      </c>
      <c r="AG66" s="214">
        <v>106784.45999999998</v>
      </c>
      <c r="AH66" s="214">
        <v>0</v>
      </c>
      <c r="AI66" s="214">
        <v>111.82</v>
      </c>
      <c r="AJ66" s="214">
        <v>0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8076.25</v>
      </c>
      <c r="AW66" s="228">
        <v>0</v>
      </c>
      <c r="AX66" s="228">
        <v>0</v>
      </c>
      <c r="AY66" s="214">
        <v>23711.09</v>
      </c>
      <c r="AZ66" s="214">
        <v>0</v>
      </c>
      <c r="BA66" s="228">
        <v>0</v>
      </c>
      <c r="BB66" s="228">
        <v>565.36</v>
      </c>
      <c r="BC66" s="228">
        <v>0</v>
      </c>
      <c r="BD66" s="228">
        <v>8068.57</v>
      </c>
      <c r="BE66" s="214">
        <v>53529.969999999994</v>
      </c>
      <c r="BF66" s="228">
        <v>16859.330000000002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101519.29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0</v>
      </c>
      <c r="BY66" s="228">
        <v>0</v>
      </c>
      <c r="BZ66" s="228">
        <v>0</v>
      </c>
      <c r="CA66" s="228">
        <v>0</v>
      </c>
      <c r="CB66" s="228">
        <v>0</v>
      </c>
      <c r="CC66" s="228">
        <v>4288.7299999999996</v>
      </c>
      <c r="CD66" s="29" t="s">
        <v>233</v>
      </c>
      <c r="CE66" s="32">
        <f t="shared" si="4"/>
        <v>772175.04999999993</v>
      </c>
    </row>
    <row r="67" spans="1:83" x14ac:dyDescent="0.35">
      <c r="A67" s="39" t="s">
        <v>252</v>
      </c>
      <c r="B67" s="20"/>
      <c r="C67" s="213">
        <v>0</v>
      </c>
      <c r="D67" s="213">
        <v>59774.31</v>
      </c>
      <c r="E67" s="213">
        <v>1022.04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56943.81</v>
      </c>
      <c r="P67" s="214">
        <v>297565.98</v>
      </c>
      <c r="Q67" s="214">
        <v>0</v>
      </c>
      <c r="R67" s="214">
        <v>149.99</v>
      </c>
      <c r="S67" s="228">
        <v>76788.88</v>
      </c>
      <c r="T67" s="228">
        <v>0</v>
      </c>
      <c r="U67" s="227">
        <v>91162.73</v>
      </c>
      <c r="V67" s="214">
        <v>0</v>
      </c>
      <c r="W67" s="214">
        <v>19223.150000000001</v>
      </c>
      <c r="X67" s="214">
        <v>11325.83</v>
      </c>
      <c r="Y67" s="214">
        <v>39731.370000000003</v>
      </c>
      <c r="Z67" s="214">
        <v>3228.82</v>
      </c>
      <c r="AA67" s="214">
        <v>0</v>
      </c>
      <c r="AB67" s="240">
        <v>59385.61</v>
      </c>
      <c r="AC67" s="214">
        <v>2489.1799999999998</v>
      </c>
      <c r="AD67" s="214">
        <v>0</v>
      </c>
      <c r="AE67" s="214">
        <v>0</v>
      </c>
      <c r="AF67" s="214">
        <v>0</v>
      </c>
      <c r="AG67" s="214">
        <v>123966.41</v>
      </c>
      <c r="AH67" s="214">
        <v>0</v>
      </c>
      <c r="AI67" s="214">
        <v>90</v>
      </c>
      <c r="AJ67" s="214">
        <v>108153.93</v>
      </c>
      <c r="AK67" s="214">
        <v>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43007.66</v>
      </c>
      <c r="AW67" s="228">
        <v>0</v>
      </c>
      <c r="AX67" s="228">
        <v>0</v>
      </c>
      <c r="AY67" s="214">
        <v>19425.96</v>
      </c>
      <c r="AZ67" s="214">
        <v>0</v>
      </c>
      <c r="BA67" s="228">
        <v>259216.86</v>
      </c>
      <c r="BB67" s="228">
        <v>0</v>
      </c>
      <c r="BC67" s="228">
        <v>0</v>
      </c>
      <c r="BD67" s="228">
        <v>1889.13</v>
      </c>
      <c r="BE67" s="214">
        <v>437102.66</v>
      </c>
      <c r="BF67" s="228">
        <v>52323.33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323.45999999999998</v>
      </c>
      <c r="BM67" s="228">
        <v>0</v>
      </c>
      <c r="BN67" s="228">
        <v>116524.56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0</v>
      </c>
      <c r="BU67" s="228">
        <v>0</v>
      </c>
      <c r="BV67" s="228">
        <v>0</v>
      </c>
      <c r="BW67" s="228">
        <v>0</v>
      </c>
      <c r="BX67" s="228">
        <v>30546.83</v>
      </c>
      <c r="BY67" s="228">
        <v>56090.02</v>
      </c>
      <c r="BZ67" s="228">
        <v>0</v>
      </c>
      <c r="CA67" s="228">
        <v>0</v>
      </c>
      <c r="CB67" s="228">
        <v>0</v>
      </c>
      <c r="CC67" s="228">
        <v>17469310.25</v>
      </c>
      <c r="CD67" s="29" t="s">
        <v>233</v>
      </c>
      <c r="CE67" s="32">
        <f t="shared" si="4"/>
        <v>19436762.760000002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154275</v>
      </c>
      <c r="E68" s="32">
        <f t="shared" si="7"/>
        <v>-69650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164005</v>
      </c>
      <c r="P68" s="32">
        <f t="shared" si="7"/>
        <v>489119</v>
      </c>
      <c r="Q68" s="32">
        <f t="shared" si="7"/>
        <v>0</v>
      </c>
      <c r="R68" s="32">
        <f t="shared" si="7"/>
        <v>27721</v>
      </c>
      <c r="S68" s="32">
        <f t="shared" si="7"/>
        <v>77440</v>
      </c>
      <c r="T68" s="32">
        <f t="shared" si="7"/>
        <v>0</v>
      </c>
      <c r="U68" s="32">
        <f t="shared" si="7"/>
        <v>45823</v>
      </c>
      <c r="V68" s="32">
        <f t="shared" si="7"/>
        <v>0</v>
      </c>
      <c r="W68" s="32">
        <f t="shared" si="7"/>
        <v>0</v>
      </c>
      <c r="X68" s="32">
        <f t="shared" si="7"/>
        <v>231003</v>
      </c>
      <c r="Y68" s="32">
        <f t="shared" si="7"/>
        <v>99854</v>
      </c>
      <c r="Z68" s="32">
        <f t="shared" si="7"/>
        <v>0</v>
      </c>
      <c r="AA68" s="32">
        <f t="shared" si="7"/>
        <v>0</v>
      </c>
      <c r="AB68" s="32">
        <f t="shared" si="7"/>
        <v>34400</v>
      </c>
      <c r="AC68" s="32">
        <f t="shared" si="7"/>
        <v>23033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90257</v>
      </c>
      <c r="AH68" s="32">
        <f t="shared" si="7"/>
        <v>0</v>
      </c>
      <c r="AI68" s="32">
        <f t="shared" si="7"/>
        <v>46139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40732</v>
      </c>
      <c r="AW68" s="32">
        <f t="shared" si="7"/>
        <v>0</v>
      </c>
      <c r="AX68" s="32">
        <f t="shared" si="7"/>
        <v>0</v>
      </c>
      <c r="AY68" s="32">
        <f t="shared" si="7"/>
        <v>416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815</v>
      </c>
      <c r="BF68" s="32">
        <f t="shared" si="7"/>
        <v>11506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118685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11416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3662856</v>
      </c>
      <c r="CD68" s="29" t="s">
        <v>233</v>
      </c>
      <c r="CE68" s="32">
        <f t="shared" si="4"/>
        <v>5259845</v>
      </c>
    </row>
    <row r="69" spans="1:83" x14ac:dyDescent="0.35">
      <c r="A69" s="39" t="s">
        <v>253</v>
      </c>
      <c r="B69" s="32"/>
      <c r="C69" s="213">
        <v>0</v>
      </c>
      <c r="D69" s="213">
        <v>117436.12999999998</v>
      </c>
      <c r="E69" s="213">
        <v>98242.46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21.47</v>
      </c>
      <c r="P69" s="214">
        <v>21633.97</v>
      </c>
      <c r="Q69" s="214">
        <v>0</v>
      </c>
      <c r="R69" s="214">
        <v>0</v>
      </c>
      <c r="S69" s="228">
        <v>0</v>
      </c>
      <c r="T69" s="228">
        <v>0</v>
      </c>
      <c r="U69" s="227">
        <v>0</v>
      </c>
      <c r="V69" s="214">
        <v>0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40">
        <v>0</v>
      </c>
      <c r="AC69" s="214">
        <v>2129.6799999999998</v>
      </c>
      <c r="AD69" s="214">
        <v>0</v>
      </c>
      <c r="AE69" s="214">
        <v>0</v>
      </c>
      <c r="AF69" s="214">
        <v>0</v>
      </c>
      <c r="AG69" s="214">
        <v>10.480000000000002</v>
      </c>
      <c r="AH69" s="214">
        <v>0</v>
      </c>
      <c r="AI69" s="214">
        <v>0</v>
      </c>
      <c r="AJ69" s="214">
        <v>0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9.07</v>
      </c>
      <c r="BE69" s="214">
        <v>13.47</v>
      </c>
      <c r="BF69" s="228">
        <v>13.89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23.39</v>
      </c>
      <c r="CD69" s="29" t="s">
        <v>233</v>
      </c>
      <c r="CE69" s="32">
        <f t="shared" si="4"/>
        <v>239534.01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119400.01999999996</v>
      </c>
      <c r="E70" s="32">
        <f t="shared" si="9"/>
        <v>40000.000000000007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12733.599999999991</v>
      </c>
      <c r="P70" s="32">
        <f t="shared" si="9"/>
        <v>46250.610000000008</v>
      </c>
      <c r="Q70" s="32">
        <f t="shared" si="9"/>
        <v>0</v>
      </c>
      <c r="R70" s="32">
        <f t="shared" si="9"/>
        <v>23724.139999999985</v>
      </c>
      <c r="S70" s="32">
        <f t="shared" si="9"/>
        <v>1647.2999999999975</v>
      </c>
      <c r="T70" s="32">
        <f t="shared" si="9"/>
        <v>0</v>
      </c>
      <c r="U70" s="32">
        <f t="shared" si="9"/>
        <v>17439.71</v>
      </c>
      <c r="V70" s="32">
        <f t="shared" si="9"/>
        <v>0</v>
      </c>
      <c r="W70" s="32">
        <f t="shared" si="9"/>
        <v>564.75</v>
      </c>
      <c r="X70" s="32">
        <f t="shared" si="9"/>
        <v>618.64000000000124</v>
      </c>
      <c r="Y70" s="32">
        <f t="shared" si="9"/>
        <v>3730.8500000000131</v>
      </c>
      <c r="Z70" s="32">
        <f t="shared" si="9"/>
        <v>0</v>
      </c>
      <c r="AA70" s="32">
        <f t="shared" si="9"/>
        <v>0</v>
      </c>
      <c r="AB70" s="32">
        <f t="shared" si="9"/>
        <v>3725.09</v>
      </c>
      <c r="AC70" s="32">
        <f t="shared" si="9"/>
        <v>1066.9199999999994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208788.11</v>
      </c>
      <c r="AH70" s="32">
        <f t="shared" si="9"/>
        <v>0</v>
      </c>
      <c r="AI70" s="32">
        <f t="shared" si="9"/>
        <v>1.5347723092418164E-12</v>
      </c>
      <c r="AJ70" s="32">
        <f t="shared" si="9"/>
        <v>6121.5000000000018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1879.4100000000035</v>
      </c>
      <c r="AW70" s="32">
        <f t="shared" si="9"/>
        <v>0</v>
      </c>
      <c r="AX70" s="32">
        <f t="shared" si="9"/>
        <v>0</v>
      </c>
      <c r="AY70" s="32">
        <f t="shared" si="9"/>
        <v>3923.7399999999907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880.06999999999971</v>
      </c>
      <c r="BE70" s="32">
        <f t="shared" si="9"/>
        <v>18121.400000000001</v>
      </c>
      <c r="BF70" s="32">
        <f t="shared" si="9"/>
        <v>79650.900000000009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30515.259999999995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2055.4900000000007</v>
      </c>
      <c r="BY70" s="32">
        <f t="shared" si="10"/>
        <v>37688.86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67113.499999999753</v>
      </c>
      <c r="CD70" s="32">
        <f t="shared" si="10"/>
        <v>5283932.709999999</v>
      </c>
      <c r="CE70" s="32">
        <f>SUM(CE71:CE85)</f>
        <v>10796639.239999998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0</v>
      </c>
      <c r="D84" s="24">
        <v>119400.01999999996</v>
      </c>
      <c r="E84" s="30">
        <v>40000.000000000007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12733.599999999991</v>
      </c>
      <c r="P84" s="30">
        <v>46250.610000000008</v>
      </c>
      <c r="Q84" s="30">
        <v>0</v>
      </c>
      <c r="R84" s="31">
        <v>23724.139999999985</v>
      </c>
      <c r="S84" s="30">
        <v>1647.2999999999975</v>
      </c>
      <c r="T84" s="24">
        <v>0</v>
      </c>
      <c r="U84" s="30">
        <v>17439.71</v>
      </c>
      <c r="V84" s="30">
        <v>0</v>
      </c>
      <c r="W84" s="24">
        <v>564.75</v>
      </c>
      <c r="X84" s="30">
        <v>618.64000000000124</v>
      </c>
      <c r="Y84" s="30">
        <v>3730.8500000000131</v>
      </c>
      <c r="Z84" s="30">
        <v>0</v>
      </c>
      <c r="AA84" s="30">
        <v>0</v>
      </c>
      <c r="AB84" s="30">
        <v>3725.09</v>
      </c>
      <c r="AC84" s="30">
        <v>1066.9199999999994</v>
      </c>
      <c r="AD84" s="30">
        <v>0</v>
      </c>
      <c r="AE84" s="30">
        <v>0</v>
      </c>
      <c r="AF84" s="30">
        <v>0</v>
      </c>
      <c r="AG84" s="30">
        <v>208788.11</v>
      </c>
      <c r="AH84" s="30">
        <v>0</v>
      </c>
      <c r="AI84" s="30">
        <v>1.5347723092418164E-12</v>
      </c>
      <c r="AJ84" s="30">
        <v>6121.5000000000018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1879.4100000000035</v>
      </c>
      <c r="AW84" s="30">
        <v>0</v>
      </c>
      <c r="AX84" s="30">
        <v>0</v>
      </c>
      <c r="AY84" s="30">
        <v>3923.7399999999907</v>
      </c>
      <c r="AZ84" s="30">
        <v>0</v>
      </c>
      <c r="BA84" s="30">
        <v>0</v>
      </c>
      <c r="BB84" s="30">
        <v>0</v>
      </c>
      <c r="BC84" s="30">
        <v>0</v>
      </c>
      <c r="BD84" s="30">
        <v>880.06999999999971</v>
      </c>
      <c r="BE84" s="30">
        <v>18121.400000000001</v>
      </c>
      <c r="BF84" s="30">
        <v>79650.900000000009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30515.259999999995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2055.4900000000007</v>
      </c>
      <c r="BY84" s="30">
        <v>37688.86</v>
      </c>
      <c r="BZ84" s="30">
        <v>0</v>
      </c>
      <c r="CA84" s="30">
        <v>0</v>
      </c>
      <c r="CB84" s="30">
        <v>0</v>
      </c>
      <c r="CC84" s="30">
        <v>67113.499999999753</v>
      </c>
      <c r="CD84" s="35">
        <v>5283932.709999999</v>
      </c>
      <c r="CE84" s="32">
        <f t="shared" si="11"/>
        <v>6011572.5799999982</v>
      </c>
    </row>
    <row r="85" spans="1:84" x14ac:dyDescent="0.35">
      <c r="A85" s="39" t="s">
        <v>269</v>
      </c>
      <c r="B85" s="20"/>
      <c r="C85" s="213">
        <v>0</v>
      </c>
      <c r="D85" s="213">
        <v>2175.1</v>
      </c>
      <c r="E85" s="213">
        <v>3060.54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435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719.26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0</v>
      </c>
      <c r="AC85" s="213">
        <v>0</v>
      </c>
      <c r="AD85" s="213">
        <v>0</v>
      </c>
      <c r="AE85" s="213">
        <v>0</v>
      </c>
      <c r="AF85" s="213">
        <v>0</v>
      </c>
      <c r="AG85" s="213">
        <v>7474.4</v>
      </c>
      <c r="AH85" s="213">
        <v>0</v>
      </c>
      <c r="AI85" s="213">
        <v>0</v>
      </c>
      <c r="AJ85" s="213">
        <v>3406.31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900</v>
      </c>
      <c r="AW85" s="213">
        <v>0</v>
      </c>
      <c r="AX85" s="213">
        <v>0</v>
      </c>
      <c r="AY85" s="213">
        <v>163528.22000000003</v>
      </c>
      <c r="AZ85" s="213">
        <v>0</v>
      </c>
      <c r="BA85" s="213">
        <v>0</v>
      </c>
      <c r="BB85" s="213">
        <v>733.97</v>
      </c>
      <c r="BC85" s="213">
        <v>0</v>
      </c>
      <c r="BD85" s="213">
        <v>269.93</v>
      </c>
      <c r="BE85" s="213">
        <v>149.44</v>
      </c>
      <c r="BF85" s="213">
        <v>641.04999999999995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110.13</v>
      </c>
      <c r="BM85" s="213">
        <v>0</v>
      </c>
      <c r="BN85" s="213">
        <v>0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0</v>
      </c>
      <c r="BZ85" s="213">
        <v>0</v>
      </c>
      <c r="CA85" s="213">
        <v>0</v>
      </c>
      <c r="CB85" s="213">
        <v>0</v>
      </c>
      <c r="CC85" s="213">
        <v>4601463.3099999996</v>
      </c>
      <c r="CD85" s="35"/>
      <c r="CE85" s="32">
        <f t="shared" si="11"/>
        <v>4785066.6599999992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6856256.9799999995</v>
      </c>
      <c r="E86" s="32">
        <f t="shared" si="12"/>
        <v>3558784.4399999995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4766011.3899999997</v>
      </c>
      <c r="P86" s="32">
        <f t="shared" si="12"/>
        <v>4546455.5299999993</v>
      </c>
      <c r="Q86" s="32">
        <f t="shared" si="12"/>
        <v>0</v>
      </c>
      <c r="R86" s="32">
        <f t="shared" si="12"/>
        <v>1044926.14</v>
      </c>
      <c r="S86" s="32">
        <f t="shared" si="12"/>
        <v>833181.64000000013</v>
      </c>
      <c r="T86" s="32">
        <f t="shared" si="12"/>
        <v>0</v>
      </c>
      <c r="U86" s="32">
        <f t="shared" si="12"/>
        <v>2646580.8600000003</v>
      </c>
      <c r="V86" s="32">
        <f t="shared" si="12"/>
        <v>0</v>
      </c>
      <c r="W86" s="32">
        <f t="shared" si="12"/>
        <v>565906.96</v>
      </c>
      <c r="X86" s="32">
        <f t="shared" si="12"/>
        <v>1073340.7399999998</v>
      </c>
      <c r="Y86" s="32">
        <f t="shared" si="12"/>
        <v>2729984.89</v>
      </c>
      <c r="Z86" s="32">
        <f t="shared" si="12"/>
        <v>86977.110000000015</v>
      </c>
      <c r="AA86" s="32">
        <f t="shared" si="12"/>
        <v>0</v>
      </c>
      <c r="AB86" s="32">
        <f t="shared" si="12"/>
        <v>2387117.5399999996</v>
      </c>
      <c r="AC86" s="32">
        <f t="shared" si="12"/>
        <v>648828.8600000001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8123432.4800000004</v>
      </c>
      <c r="AH86" s="32">
        <f t="shared" si="12"/>
        <v>0</v>
      </c>
      <c r="AI86" s="32">
        <f t="shared" si="12"/>
        <v>749692.1</v>
      </c>
      <c r="AJ86" s="32">
        <f t="shared" si="12"/>
        <v>1124218.06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1990221.2499999998</v>
      </c>
      <c r="AW86" s="32">
        <f t="shared" si="12"/>
        <v>214943.8</v>
      </c>
      <c r="AX86" s="32">
        <f t="shared" si="12"/>
        <v>0</v>
      </c>
      <c r="AY86" s="32">
        <f t="shared" si="12"/>
        <v>722530.15999999992</v>
      </c>
      <c r="AZ86" s="32">
        <f t="shared" si="12"/>
        <v>0</v>
      </c>
      <c r="BA86" s="32">
        <f t="shared" si="12"/>
        <v>266384.3</v>
      </c>
      <c r="BB86" s="32">
        <f t="shared" si="12"/>
        <v>435489.52</v>
      </c>
      <c r="BC86" s="32">
        <f t="shared" si="12"/>
        <v>0</v>
      </c>
      <c r="BD86" s="32">
        <f t="shared" si="12"/>
        <v>212801.78000000003</v>
      </c>
      <c r="BE86" s="32">
        <f t="shared" si="12"/>
        <v>1312487.17</v>
      </c>
      <c r="BF86" s="32">
        <f t="shared" si="12"/>
        <v>1015068.5999999999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1281566.47</v>
      </c>
      <c r="BM86" s="32">
        <f t="shared" si="12"/>
        <v>0</v>
      </c>
      <c r="BN86" s="32">
        <f t="shared" si="12"/>
        <v>2335859.8299999996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296915.44</v>
      </c>
      <c r="BY86" s="32">
        <f t="shared" si="13"/>
        <v>689465.87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22261427.430000003</v>
      </c>
      <c r="CD86" s="32">
        <f t="shared" si="13"/>
        <v>5283932.709999999</v>
      </c>
      <c r="CE86" s="32">
        <f t="shared" si="11"/>
        <v>80060790.049999982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0</v>
      </c>
      <c r="D88" s="213">
        <v>16453839.609999999</v>
      </c>
      <c r="E88" s="213">
        <v>7507515</v>
      </c>
      <c r="F88" s="213">
        <v>0</v>
      </c>
      <c r="G88" s="213">
        <v>0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4585139</v>
      </c>
      <c r="P88" s="213">
        <v>10952264</v>
      </c>
      <c r="Q88" s="213">
        <v>0</v>
      </c>
      <c r="R88" s="213">
        <v>1467635.9999999998</v>
      </c>
      <c r="S88" s="213">
        <v>0</v>
      </c>
      <c r="T88" s="213">
        <v>0</v>
      </c>
      <c r="U88" s="213">
        <v>5488170</v>
      </c>
      <c r="V88" s="213">
        <v>292671</v>
      </c>
      <c r="W88" s="213">
        <v>992940.67999999993</v>
      </c>
      <c r="X88" s="213">
        <v>5386771.8199999994</v>
      </c>
      <c r="Y88" s="213">
        <v>1086923.8600000001</v>
      </c>
      <c r="Z88" s="213">
        <v>748</v>
      </c>
      <c r="AA88" s="213">
        <v>0</v>
      </c>
      <c r="AB88" s="213">
        <v>6115276.9399999995</v>
      </c>
      <c r="AC88" s="213">
        <v>2460597</v>
      </c>
      <c r="AD88" s="213">
        <v>0</v>
      </c>
      <c r="AE88" s="213">
        <v>0</v>
      </c>
      <c r="AF88" s="213">
        <v>0</v>
      </c>
      <c r="AG88" s="213">
        <v>6680940.75</v>
      </c>
      <c r="AH88" s="213">
        <v>0</v>
      </c>
      <c r="AI88" s="213">
        <v>2715</v>
      </c>
      <c r="AJ88" s="213">
        <v>0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2589377.25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72063525.909999996</v>
      </c>
    </row>
    <row r="89" spans="1:84" x14ac:dyDescent="0.35">
      <c r="A89" s="26" t="s">
        <v>273</v>
      </c>
      <c r="B89" s="20"/>
      <c r="C89" s="213">
        <v>0</v>
      </c>
      <c r="D89" s="213">
        <v>1482148.07</v>
      </c>
      <c r="E89" s="213">
        <v>1597234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554917</v>
      </c>
      <c r="P89" s="213">
        <v>43235633.349999994</v>
      </c>
      <c r="Q89" s="213">
        <v>0</v>
      </c>
      <c r="R89" s="213">
        <v>6350675</v>
      </c>
      <c r="S89" s="213">
        <v>0</v>
      </c>
      <c r="T89" s="213">
        <v>0</v>
      </c>
      <c r="U89" s="213">
        <v>28859489</v>
      </c>
      <c r="V89" s="213">
        <v>2793906</v>
      </c>
      <c r="W89" s="213">
        <v>13513068.940000001</v>
      </c>
      <c r="X89" s="213">
        <v>46430336.769999996</v>
      </c>
      <c r="Y89" s="213">
        <v>25942523.199999999</v>
      </c>
      <c r="Z89" s="213">
        <v>1207098</v>
      </c>
      <c r="AA89" s="213">
        <v>0</v>
      </c>
      <c r="AB89" s="213">
        <v>7010856.1100000013</v>
      </c>
      <c r="AC89" s="213">
        <v>643531</v>
      </c>
      <c r="AD89" s="213">
        <v>0</v>
      </c>
      <c r="AE89" s="213">
        <v>0</v>
      </c>
      <c r="AF89" s="213">
        <v>0</v>
      </c>
      <c r="AG89" s="213">
        <v>98726986.370000005</v>
      </c>
      <c r="AH89" s="213">
        <v>0</v>
      </c>
      <c r="AI89" s="213">
        <v>1018668</v>
      </c>
      <c r="AJ89" s="213">
        <v>1100694.5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6289641.2000000002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286757406.50999999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17935987.68</v>
      </c>
      <c r="E90" s="32">
        <f t="shared" si="15"/>
        <v>9104749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5140056</v>
      </c>
      <c r="P90" s="32">
        <f t="shared" si="15"/>
        <v>54187897.349999994</v>
      </c>
      <c r="Q90" s="32">
        <f t="shared" si="15"/>
        <v>0</v>
      </c>
      <c r="R90" s="32">
        <f t="shared" si="15"/>
        <v>7818311</v>
      </c>
      <c r="S90" s="32">
        <f t="shared" si="15"/>
        <v>0</v>
      </c>
      <c r="T90" s="32">
        <f t="shared" si="15"/>
        <v>0</v>
      </c>
      <c r="U90" s="32">
        <f t="shared" si="15"/>
        <v>34347659</v>
      </c>
      <c r="V90" s="32">
        <f t="shared" si="15"/>
        <v>3086577</v>
      </c>
      <c r="W90" s="32">
        <f t="shared" si="15"/>
        <v>14506009.620000001</v>
      </c>
      <c r="X90" s="32">
        <f t="shared" si="15"/>
        <v>51817108.589999996</v>
      </c>
      <c r="Y90" s="32">
        <f t="shared" si="15"/>
        <v>27029447.059999999</v>
      </c>
      <c r="Z90" s="32">
        <f t="shared" si="15"/>
        <v>1207846</v>
      </c>
      <c r="AA90" s="32">
        <f t="shared" si="15"/>
        <v>0</v>
      </c>
      <c r="AB90" s="32">
        <f t="shared" si="15"/>
        <v>13126133.050000001</v>
      </c>
      <c r="AC90" s="32">
        <f t="shared" si="15"/>
        <v>3104128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105407927.12</v>
      </c>
      <c r="AH90" s="32">
        <f t="shared" si="15"/>
        <v>0</v>
      </c>
      <c r="AI90" s="32">
        <f t="shared" si="15"/>
        <v>1021383</v>
      </c>
      <c r="AJ90" s="32">
        <f t="shared" si="15"/>
        <v>1100694.5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8879018.4499999993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358820932.42000002</v>
      </c>
    </row>
    <row r="91" spans="1:84" x14ac:dyDescent="0.35">
      <c r="A91" s="39" t="s">
        <v>275</v>
      </c>
      <c r="B91" s="32"/>
      <c r="C91" s="213">
        <v>0</v>
      </c>
      <c r="D91" s="213">
        <v>30804.760000000006</v>
      </c>
      <c r="E91" s="213">
        <v>0</v>
      </c>
      <c r="F91" s="213">
        <v>0</v>
      </c>
      <c r="G91" s="213">
        <v>0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16256.330000000002</v>
      </c>
      <c r="P91" s="213">
        <v>5652.6399999999994</v>
      </c>
      <c r="Q91" s="213">
        <v>0</v>
      </c>
      <c r="R91" s="213">
        <v>5581.3600000000006</v>
      </c>
      <c r="S91" s="213">
        <v>2468.9500000000003</v>
      </c>
      <c r="T91" s="213">
        <v>0</v>
      </c>
      <c r="U91" s="213">
        <v>3830.4400000000005</v>
      </c>
      <c r="V91" s="213">
        <v>0</v>
      </c>
      <c r="W91" s="213">
        <v>693.24</v>
      </c>
      <c r="X91" s="213">
        <v>926.93000000000006</v>
      </c>
      <c r="Y91" s="213">
        <v>5590.6850000000004</v>
      </c>
      <c r="Z91" s="213">
        <v>0</v>
      </c>
      <c r="AA91" s="213">
        <v>0</v>
      </c>
      <c r="AB91" s="213">
        <v>1514.62</v>
      </c>
      <c r="AC91" s="213">
        <v>93</v>
      </c>
      <c r="AD91" s="213">
        <v>0</v>
      </c>
      <c r="AE91" s="213">
        <v>0</v>
      </c>
      <c r="AF91" s="213">
        <v>0</v>
      </c>
      <c r="AG91" s="213">
        <v>17522.574999999993</v>
      </c>
      <c r="AH91" s="213">
        <v>0</v>
      </c>
      <c r="AI91" s="213">
        <v>0</v>
      </c>
      <c r="AJ91" s="213">
        <v>4949.340000000002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1287.1500000000001</v>
      </c>
      <c r="AW91" s="213">
        <v>0</v>
      </c>
      <c r="AX91" s="213">
        <v>0</v>
      </c>
      <c r="AY91" s="213">
        <v>3906.3099999999995</v>
      </c>
      <c r="AZ91" s="213">
        <v>0</v>
      </c>
      <c r="BA91" s="213">
        <v>0</v>
      </c>
      <c r="BB91" s="213">
        <v>0</v>
      </c>
      <c r="BC91" s="213">
        <v>0</v>
      </c>
      <c r="BD91" s="213">
        <v>1332.8999999999999</v>
      </c>
      <c r="BE91" s="213">
        <v>8881.5850000000009</v>
      </c>
      <c r="BF91" s="213">
        <v>2349.1600000000003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0</v>
      </c>
      <c r="BM91" s="213">
        <v>0</v>
      </c>
      <c r="BN91" s="213">
        <v>10118.390000000001</v>
      </c>
      <c r="BO91" s="213">
        <v>0</v>
      </c>
      <c r="BP91" s="213">
        <v>0</v>
      </c>
      <c r="BQ91" s="213">
        <v>0</v>
      </c>
      <c r="BR91" s="213">
        <v>0</v>
      </c>
      <c r="BS91" s="213">
        <v>0</v>
      </c>
      <c r="BT91" s="213">
        <v>0</v>
      </c>
      <c r="BU91" s="213">
        <v>0</v>
      </c>
      <c r="BV91" s="213">
        <v>0</v>
      </c>
      <c r="BW91" s="213">
        <v>0</v>
      </c>
      <c r="BX91" s="213">
        <v>0</v>
      </c>
      <c r="BY91" s="213">
        <v>0</v>
      </c>
      <c r="BZ91" s="213">
        <v>0</v>
      </c>
      <c r="CA91" s="213">
        <v>0</v>
      </c>
      <c r="CB91" s="213">
        <v>0</v>
      </c>
      <c r="CC91" s="213">
        <v>169</v>
      </c>
      <c r="CD91" s="233" t="s">
        <v>233</v>
      </c>
      <c r="CE91" s="32">
        <f t="shared" si="14"/>
        <v>123929.36499999999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18353</v>
      </c>
      <c r="E92" s="213">
        <v>12439</v>
      </c>
      <c r="F92" s="213">
        <v>0</v>
      </c>
      <c r="G92" s="213">
        <v>0</v>
      </c>
      <c r="H92" s="213">
        <v>0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1929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1013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65" t="s">
        <v>233</v>
      </c>
      <c r="AY92" s="265" t="s">
        <v>233</v>
      </c>
      <c r="AZ92" s="213">
        <v>0</v>
      </c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>
        <v>0</v>
      </c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33734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>
        <v>2126</v>
      </c>
      <c r="E93" s="213">
        <v>51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2396</v>
      </c>
      <c r="P93" s="213">
        <v>2197</v>
      </c>
      <c r="Q93" s="213">
        <v>0</v>
      </c>
      <c r="R93" s="213">
        <v>0</v>
      </c>
      <c r="S93" s="213">
        <v>0</v>
      </c>
      <c r="T93" s="213">
        <v>0</v>
      </c>
      <c r="U93" s="213">
        <v>0</v>
      </c>
      <c r="V93" s="213">
        <v>0</v>
      </c>
      <c r="W93" s="213">
        <v>0</v>
      </c>
      <c r="X93" s="213">
        <v>0</v>
      </c>
      <c r="Y93" s="213">
        <v>1147</v>
      </c>
      <c r="Z93" s="213">
        <v>0</v>
      </c>
      <c r="AA93" s="213">
        <v>0</v>
      </c>
      <c r="AB93" s="213">
        <v>0</v>
      </c>
      <c r="AC93" s="213">
        <v>0</v>
      </c>
      <c r="AD93" s="213">
        <v>0</v>
      </c>
      <c r="AE93" s="213">
        <v>0</v>
      </c>
      <c r="AF93" s="213">
        <v>0</v>
      </c>
      <c r="AG93" s="213">
        <v>954</v>
      </c>
      <c r="AH93" s="213">
        <v>0</v>
      </c>
      <c r="AI93" s="213">
        <v>0</v>
      </c>
      <c r="AJ93" s="213">
        <v>9644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>
        <v>0</v>
      </c>
      <c r="AX93" s="265" t="s">
        <v>233</v>
      </c>
      <c r="AY93" s="265" t="s">
        <v>233</v>
      </c>
      <c r="AZ93" s="229" t="s">
        <v>233</v>
      </c>
      <c r="BA93" s="213">
        <v>0</v>
      </c>
      <c r="BB93" s="213">
        <v>0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0</v>
      </c>
      <c r="BI93" s="213">
        <v>0</v>
      </c>
      <c r="BJ93" s="229" t="s">
        <v>233</v>
      </c>
      <c r="BK93" s="213">
        <v>0</v>
      </c>
      <c r="BL93" s="213">
        <v>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0</v>
      </c>
      <c r="BT93" s="213">
        <v>0</v>
      </c>
      <c r="BU93" s="213">
        <v>0</v>
      </c>
      <c r="BV93" s="213">
        <v>0</v>
      </c>
      <c r="BW93" s="213">
        <v>0</v>
      </c>
      <c r="BX93" s="213">
        <v>0</v>
      </c>
      <c r="BY93" s="213">
        <v>0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18515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70065.929999999993</v>
      </c>
      <c r="E94" s="213">
        <v>0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30949.759999999998</v>
      </c>
      <c r="P94" s="213">
        <v>43917.460000000006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6130.32</v>
      </c>
      <c r="X94" s="213">
        <v>14611.78</v>
      </c>
      <c r="Y94" s="213">
        <v>0</v>
      </c>
      <c r="Z94" s="213">
        <v>0</v>
      </c>
      <c r="AA94" s="213">
        <v>0</v>
      </c>
      <c r="AB94" s="213">
        <v>1274.07</v>
      </c>
      <c r="AC94" s="213">
        <v>0</v>
      </c>
      <c r="AD94" s="213">
        <v>0</v>
      </c>
      <c r="AE94" s="213">
        <v>0</v>
      </c>
      <c r="AF94" s="213">
        <v>0</v>
      </c>
      <c r="AG94" s="213">
        <v>103010.17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>
        <v>0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269959.49</v>
      </c>
      <c r="CF94" s="32">
        <f>BA60</f>
        <v>0</v>
      </c>
    </row>
    <row r="95" spans="1:84" x14ac:dyDescent="0.35">
      <c r="A95" s="26" t="s">
        <v>279</v>
      </c>
      <c r="B95" s="20"/>
      <c r="C95" s="243">
        <v>0</v>
      </c>
      <c r="D95" s="243">
        <v>20.610061641012319</v>
      </c>
      <c r="E95" s="243">
        <v>12.41608219007999</v>
      </c>
      <c r="F95" s="243">
        <v>0</v>
      </c>
      <c r="G95" s="243">
        <v>0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14.650884929499879</v>
      </c>
      <c r="P95" s="244">
        <v>4.3073109583140674</v>
      </c>
      <c r="Q95" s="244">
        <v>0</v>
      </c>
      <c r="R95" s="244">
        <v>4.0053089035609162</v>
      </c>
      <c r="S95" s="245">
        <v>0</v>
      </c>
      <c r="T95" s="245">
        <v>0</v>
      </c>
      <c r="U95" s="246">
        <v>0</v>
      </c>
      <c r="V95" s="244">
        <v>0</v>
      </c>
      <c r="W95" s="244">
        <v>0</v>
      </c>
      <c r="X95" s="244">
        <v>0</v>
      </c>
      <c r="Y95" s="244">
        <v>0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27.988416434522133</v>
      </c>
      <c r="AH95" s="244">
        <v>0</v>
      </c>
      <c r="AI95" s="244">
        <v>3.9551965748006581</v>
      </c>
      <c r="AJ95" s="244">
        <v>1.2948417806445425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2.5809671229341142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91.809070535368619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98042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1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2092</v>
      </c>
      <c r="D128" s="220">
        <v>9096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278</v>
      </c>
      <c r="D131" s="220">
        <v>359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19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24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13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56</v>
      </c>
    </row>
    <row r="145" spans="1:6" x14ac:dyDescent="0.35">
      <c r="A145" s="20" t="s">
        <v>325</v>
      </c>
      <c r="B145" s="46" t="s">
        <v>284</v>
      </c>
      <c r="C145" s="47">
        <v>58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541</v>
      </c>
      <c r="C155" s="50">
        <v>628</v>
      </c>
      <c r="D155" s="50">
        <v>923</v>
      </c>
      <c r="E155" s="32">
        <f>SUM(B155:D155)</f>
        <v>2092</v>
      </c>
    </row>
    <row r="156" spans="1:6" x14ac:dyDescent="0.35">
      <c r="A156" s="20" t="s">
        <v>227</v>
      </c>
      <c r="B156" s="50">
        <v>3882</v>
      </c>
      <c r="C156" s="50">
        <v>2512</v>
      </c>
      <c r="D156" s="50">
        <v>2702</v>
      </c>
      <c r="E156" s="32">
        <f>SUM(B156:D156)</f>
        <v>9096</v>
      </c>
    </row>
    <row r="157" spans="1:6" x14ac:dyDescent="0.35">
      <c r="A157" s="20" t="s">
        <v>332</v>
      </c>
      <c r="B157" s="50">
        <v>7397.1922555222591</v>
      </c>
      <c r="C157" s="50">
        <v>8132.4785709102425</v>
      </c>
      <c r="D157" s="50">
        <v>13248.329173567499</v>
      </c>
      <c r="E157" s="32">
        <f>SUM(B157:D157)</f>
        <v>28778</v>
      </c>
    </row>
    <row r="158" spans="1:6" x14ac:dyDescent="0.35">
      <c r="A158" s="20" t="s">
        <v>272</v>
      </c>
      <c r="B158" s="50">
        <v>18535330.835706964</v>
      </c>
      <c r="C158" s="50">
        <v>20377756.540222343</v>
      </c>
      <c r="D158" s="50">
        <v>33196672.344070677</v>
      </c>
      <c r="E158" s="32">
        <f>SUM(B158:D158)</f>
        <v>72109759.719999984</v>
      </c>
      <c r="F158" s="18"/>
    </row>
    <row r="159" spans="1:6" x14ac:dyDescent="0.35">
      <c r="A159" s="20" t="s">
        <v>273</v>
      </c>
      <c r="B159" s="50">
        <v>73958987.526778445</v>
      </c>
      <c r="C159" s="50">
        <v>81310566.028779939</v>
      </c>
      <c r="D159" s="50">
        <v>132460126.96444161</v>
      </c>
      <c r="E159" s="32">
        <f>SUM(B159:D159)</f>
        <v>287729680.51999998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1957658.27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/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3354171.67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/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1677487.54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10048.06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6999365.5399999991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0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239534.00999999998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239534.00999999998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891503.71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891503.71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37187.33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930480.55000000016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967667.88000000012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3424761.1199999992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3424761.1199999992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0</v>
      </c>
      <c r="C212" s="216">
        <v>0</v>
      </c>
      <c r="D212" s="220">
        <v>0</v>
      </c>
      <c r="E212" s="32">
        <f t="shared" ref="E212:E220" si="16">SUM(B212:C212)-D212</f>
        <v>0</v>
      </c>
    </row>
    <row r="213" spans="1:5" x14ac:dyDescent="0.35">
      <c r="A213" s="20" t="s">
        <v>367</v>
      </c>
      <c r="B213" s="220">
        <v>0</v>
      </c>
      <c r="C213" s="216">
        <v>0</v>
      </c>
      <c r="D213" s="220">
        <v>0</v>
      </c>
      <c r="E213" s="32">
        <f t="shared" si="16"/>
        <v>0</v>
      </c>
    </row>
    <row r="214" spans="1:5" x14ac:dyDescent="0.35">
      <c r="A214" s="20" t="s">
        <v>368</v>
      </c>
      <c r="B214" s="220">
        <v>116622521.16</v>
      </c>
      <c r="C214" s="216">
        <v>504895.5</v>
      </c>
      <c r="D214" s="220">
        <v>0</v>
      </c>
      <c r="E214" s="32">
        <f t="shared" si="16"/>
        <v>117127416.66</v>
      </c>
    </row>
    <row r="215" spans="1:5" x14ac:dyDescent="0.35">
      <c r="A215" s="20" t="s">
        <v>369</v>
      </c>
      <c r="B215" s="220">
        <v>0</v>
      </c>
      <c r="C215" s="216">
        <v>0</v>
      </c>
      <c r="D215" s="220">
        <v>0</v>
      </c>
      <c r="E215" s="32">
        <f t="shared" si="16"/>
        <v>0</v>
      </c>
    </row>
    <row r="216" spans="1:5" x14ac:dyDescent="0.35">
      <c r="A216" s="20" t="s">
        <v>370</v>
      </c>
      <c r="B216" s="220">
        <v>0</v>
      </c>
      <c r="C216" s="216">
        <v>0</v>
      </c>
      <c r="D216" s="220">
        <v>0</v>
      </c>
      <c r="E216" s="32">
        <f t="shared" si="16"/>
        <v>0</v>
      </c>
    </row>
    <row r="217" spans="1:5" x14ac:dyDescent="0.35">
      <c r="A217" s="20" t="s">
        <v>371</v>
      </c>
      <c r="B217" s="220">
        <v>24739207.829999998</v>
      </c>
      <c r="C217" s="216">
        <v>465977.99</v>
      </c>
      <c r="D217" s="220">
        <v>223772.67</v>
      </c>
      <c r="E217" s="32">
        <f t="shared" si="16"/>
        <v>24981413.149999995</v>
      </c>
    </row>
    <row r="218" spans="1:5" x14ac:dyDescent="0.3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35">
      <c r="A219" s="20" t="s">
        <v>373</v>
      </c>
      <c r="B219" s="220">
        <v>11721.03</v>
      </c>
      <c r="C219" s="216">
        <v>0</v>
      </c>
      <c r="D219" s="220">
        <v>0</v>
      </c>
      <c r="E219" s="32">
        <f t="shared" si="16"/>
        <v>11721.03</v>
      </c>
    </row>
    <row r="220" spans="1:5" x14ac:dyDescent="0.35">
      <c r="A220" s="20" t="s">
        <v>374</v>
      </c>
      <c r="B220" s="220">
        <v>0</v>
      </c>
      <c r="C220" s="216">
        <v>0</v>
      </c>
      <c r="D220" s="220">
        <v>0</v>
      </c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141373450.02000001</v>
      </c>
      <c r="C221" s="266">
        <f>SUM(C212:C220)</f>
        <v>970873.49</v>
      </c>
      <c r="D221" s="32">
        <f>SUM(D212:D220)</f>
        <v>223772.67</v>
      </c>
      <c r="E221" s="32">
        <f>SUM(E212:E220)</f>
        <v>142120550.84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0</v>
      </c>
      <c r="C226" s="216">
        <v>0</v>
      </c>
      <c r="D226" s="220">
        <v>0</v>
      </c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11539219.1</v>
      </c>
      <c r="C227" s="216">
        <v>3312110.0399999982</v>
      </c>
      <c r="D227" s="220">
        <v>0</v>
      </c>
      <c r="E227" s="32">
        <f t="shared" si="17"/>
        <v>14851329.139999997</v>
      </c>
    </row>
    <row r="228" spans="1:5" x14ac:dyDescent="0.35">
      <c r="A228" s="20" t="s">
        <v>369</v>
      </c>
      <c r="B228" s="220">
        <v>0</v>
      </c>
      <c r="C228" s="216">
        <v>0</v>
      </c>
      <c r="D228" s="220">
        <v>0</v>
      </c>
      <c r="E228" s="32">
        <f t="shared" si="17"/>
        <v>0</v>
      </c>
    </row>
    <row r="229" spans="1:5" x14ac:dyDescent="0.35">
      <c r="A229" s="20" t="s">
        <v>370</v>
      </c>
      <c r="B229" s="220">
        <v>0</v>
      </c>
      <c r="C229" s="216">
        <v>0</v>
      </c>
      <c r="D229" s="220">
        <v>0</v>
      </c>
      <c r="E229" s="32">
        <f t="shared" si="17"/>
        <v>0</v>
      </c>
    </row>
    <row r="230" spans="1:5" x14ac:dyDescent="0.35">
      <c r="A230" s="20" t="s">
        <v>371</v>
      </c>
      <c r="B230" s="220">
        <v>17359170</v>
      </c>
      <c r="C230" s="216">
        <v>1653762.65</v>
      </c>
      <c r="D230" s="220">
        <v>223772.67</v>
      </c>
      <c r="E230" s="32">
        <f t="shared" si="17"/>
        <v>18789159.979999997</v>
      </c>
    </row>
    <row r="231" spans="1:5" x14ac:dyDescent="0.35">
      <c r="A231" s="20" t="s">
        <v>372</v>
      </c>
      <c r="B231" s="220">
        <v>0</v>
      </c>
      <c r="C231" s="216">
        <v>0</v>
      </c>
      <c r="D231" s="220">
        <v>0</v>
      </c>
      <c r="E231" s="32">
        <f t="shared" si="17"/>
        <v>0</v>
      </c>
    </row>
    <row r="232" spans="1:5" x14ac:dyDescent="0.35">
      <c r="A232" s="20" t="s">
        <v>373</v>
      </c>
      <c r="B232" s="220">
        <v>11721.03</v>
      </c>
      <c r="C232" s="216">
        <v>0</v>
      </c>
      <c r="D232" s="220">
        <v>0</v>
      </c>
      <c r="E232" s="32">
        <f t="shared" si="17"/>
        <v>11721.03</v>
      </c>
    </row>
    <row r="233" spans="1:5" x14ac:dyDescent="0.3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28910110.130000003</v>
      </c>
      <c r="C234" s="266">
        <f>SUM(C225:C233)</f>
        <v>4965872.6899999976</v>
      </c>
      <c r="D234" s="32">
        <f>SUM(D225:D233)</f>
        <v>223772.67</v>
      </c>
      <c r="E234" s="32">
        <f>SUM(E225:E233)</f>
        <v>33652210.149999991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36" t="s">
        <v>377</v>
      </c>
      <c r="C237" s="336"/>
      <c r="D237" s="38"/>
      <c r="E237" s="38"/>
    </row>
    <row r="238" spans="1:5" x14ac:dyDescent="0.35">
      <c r="A238" s="56" t="s">
        <v>377</v>
      </c>
      <c r="B238" s="38"/>
      <c r="C238" s="216">
        <v>4464171.5499999989</v>
      </c>
      <c r="D238" s="40">
        <f>C238</f>
        <v>4464171.5499999989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64806917.507800616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71248773.426377505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4663215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4531923.0434512477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105830462.65237093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251081291.63000029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3693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1873331.3665844265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7529374.3334155753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9402705.7000000011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4727866.1000000006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4727866.1000000006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269676034.98000032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25507937.519999996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15190562.850000001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3391936.9999999944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0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2013481.59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64764.37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39384809.330000006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0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117127416.66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0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24981413.630000003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11721.03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142120551.31999999</v>
      </c>
      <c r="E292" s="20"/>
    </row>
    <row r="293" spans="1:5" x14ac:dyDescent="0.35">
      <c r="A293" s="20" t="s">
        <v>416</v>
      </c>
      <c r="B293" s="46" t="s">
        <v>284</v>
      </c>
      <c r="C293" s="47">
        <v>33652210.079999998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108468341.23999999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10417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10417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147863567.56999999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1318707.0599999998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0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836967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3794850.7199999997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5950524.7799999993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0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141913042.78999999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147863567.56999999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147863567.56999999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72109759.719999999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287729680.51999998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359839440.24000001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4538190.4499999993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255846408.35999998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9291436.1699999999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269676034.97999996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90163405.26000005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4785066.66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4785066.66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4785066.66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94948471.920000046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36194009.800000004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6999365.54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3931410.5300000003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6001182.9800000032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772175.04999999993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19436762.760000002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5259845.1300000008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239534.01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891503.71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967667.88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3424761.1199999992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727639.87000000093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727639.87000000093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84845858.38000001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10102613.540000036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10102613.540000036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10102613.540000036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115047.77999999998</v>
      </c>
      <c r="E613" s="258">
        <f>SUM(C625:D648)+SUM(C669:D714)</f>
        <v>54873661.387503468</v>
      </c>
      <c r="F613" s="258">
        <f>CE65-(AX65+BD65+BE65+BG65+BJ65+BN65+BP65+BQ65+CB65+CC65+CD65)</f>
        <v>5830385.2100000037</v>
      </c>
      <c r="G613" s="256">
        <f>CE92-(AX92+AY92+BD92+BE92+BG92+BJ92+BN92+BP92+BQ92+CB92+CC92+CD92)</f>
        <v>33734</v>
      </c>
      <c r="H613" s="261">
        <f>CE61-(AX61+AY61+AZ61+BD61+BE61+BG61+BJ61+BN61+BO61+BP61+BQ61+BR61+CB61+CC61+CD61)</f>
        <v>270.16265064792299</v>
      </c>
      <c r="I613" s="256">
        <f>CE93-(AX93+AY93+AZ93+BD93+BE93+BF93+BG93+BJ93+BN93+BO93+BP93+BQ93+BR93+CB93+CC93+CD93)</f>
        <v>18515</v>
      </c>
      <c r="J613" s="256">
        <f>CE94-(AX94+AY94+AZ94+BA94+BD94+BE94+BF94+BG94+BJ94+BN94+BO94+BP94+BQ94+BR94+CB94+CC94+CD94)</f>
        <v>269959.49</v>
      </c>
      <c r="K613" s="256">
        <f>CE90-(AW90+AX90+AY90+AZ90+BA90+BB90+BC90+BD90+BE90+BF90+BG90+BH90+BI90+BJ90+BK90+BL90+BM90+BN90+BO90+BP90+BQ90+BR90+BS90+BT90+BU90+BV90+BW90+BX90+CB90+CC90+CD90)</f>
        <v>358820932.42000002</v>
      </c>
      <c r="L613" s="262">
        <f>CE95-(AW95+AX95+AY95+AZ95+BA95+BB95+BC95+BD95+BE95+BF95+BG95+BH95+BI95+BJ95+BK95+BL95+BM95+BN95+BO95+BP95+BQ95+BR95+BS95+BT95+BU95+BV95+BW95+BX95+BY95+BZ95+CA95+CB95+CC95+CD95)</f>
        <v>91.809070535368619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1312487.17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5283932.709999999</v>
      </c>
      <c r="D616" s="256">
        <f>SUM(C615:C616)</f>
        <v>6596419.879999999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2335859.8299999996</v>
      </c>
      <c r="D620" s="256">
        <f>(D616/D613)*BN91</f>
        <v>580151.55920082249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22261427.430000003</v>
      </c>
      <c r="D621" s="256">
        <f>(D616/D613)*CC91</f>
        <v>9689.8432957159184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25187128.662496541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212801.78000000003</v>
      </c>
      <c r="D625" s="256">
        <f>(D616/D613)*BD91</f>
        <v>76423.62206425886</v>
      </c>
      <c r="E625" s="258">
        <f>(E624/E613)*SUM(C625:D625)</f>
        <v>132755.08194745245</v>
      </c>
      <c r="F625" s="258">
        <f>SUM(C625:E625)</f>
        <v>421980.48401171132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722530.15999999992</v>
      </c>
      <c r="D626" s="256">
        <f>(D616/D613)*AY91</f>
        <v>223973.56073661565</v>
      </c>
      <c r="E626" s="258">
        <f>(E624/E613)*SUM(C626:D626)</f>
        <v>434447.24465121829</v>
      </c>
      <c r="F626" s="258">
        <f>(F625/F613)*AY65</f>
        <v>11901.126151872855</v>
      </c>
      <c r="G626" s="256">
        <f>SUM(C626:F626)</f>
        <v>1392852.0915397066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0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1015068.5999999999</v>
      </c>
      <c r="D630" s="256">
        <f>(D616/D613)*BF91</f>
        <v>134692.26199150301</v>
      </c>
      <c r="E630" s="258">
        <f>(E624/E613)*SUM(C630:D630)</f>
        <v>527742.70988736802</v>
      </c>
      <c r="F630" s="258">
        <f>(F625/F613)*BF65</f>
        <v>2172.990048451562</v>
      </c>
      <c r="G630" s="256">
        <f>(G626/G613)*BF92</f>
        <v>0</v>
      </c>
      <c r="H630" s="258">
        <f>(H629/H613)*BF61</f>
        <v>0</v>
      </c>
      <c r="I630" s="256">
        <f>SUM(C630:H630)</f>
        <v>1679676.5619273225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266384.3</v>
      </c>
      <c r="D631" s="256">
        <f>(D616/D613)*BA91</f>
        <v>0</v>
      </c>
      <c r="E631" s="258">
        <f>(E624/E613)*SUM(C631:D631)</f>
        <v>122270.96694694115</v>
      </c>
      <c r="F631" s="258">
        <f>(F625/F613)*BA65</f>
        <v>518.75128167130106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389174.01822861243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214943.8</v>
      </c>
      <c r="D632" s="256">
        <f>(D616/D613)*AW91</f>
        <v>0</v>
      </c>
      <c r="E632" s="258">
        <f>(E624/E613)*SUM(C632:D632)</f>
        <v>98659.666749316413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435489.52</v>
      </c>
      <c r="D633" s="256">
        <f>(D616/D613)*BB91</f>
        <v>0</v>
      </c>
      <c r="E633" s="258">
        <f>(E624/E613)*SUM(C633:D633)</f>
        <v>199890.62683371079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1281566.47</v>
      </c>
      <c r="D638" s="256">
        <f>(D616/D613)*BL91</f>
        <v>0</v>
      </c>
      <c r="E638" s="258">
        <f>(E624/E613)*SUM(C638:D638)</f>
        <v>588241.76760296326</v>
      </c>
      <c r="F638" s="258">
        <f>(F625/F613)*BL65</f>
        <v>11.235664193443236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0</v>
      </c>
      <c r="E643" s="258">
        <f>(E624/E613)*SUM(C643:D643)</f>
        <v>0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296915.44</v>
      </c>
      <c r="D645" s="256">
        <f>(D616/D613)*BX91</f>
        <v>0</v>
      </c>
      <c r="E645" s="258">
        <f>(E624/E613)*SUM(C645:D645)</f>
        <v>136284.82590857075</v>
      </c>
      <c r="F645" s="258">
        <f>(F625/F613)*BX65</f>
        <v>106.26619397077449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3252109.6189527251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689465.87</v>
      </c>
      <c r="D646" s="256">
        <f>(D616/D613)*BY91</f>
        <v>0</v>
      </c>
      <c r="E646" s="258">
        <f>(E624/E613)*SUM(C646:D646)</f>
        <v>316466.31802930584</v>
      </c>
      <c r="F646" s="258">
        <f>(F625/F613)*BY65</f>
        <v>193.92594275441689</v>
      </c>
      <c r="G646" s="256">
        <f>(G626/G613)*BY92</f>
        <v>0</v>
      </c>
      <c r="H646" s="258">
        <f>(H629/H613)*BY61</f>
        <v>0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1006126.1139720601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36328873.079999998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6856256.9799999995</v>
      </c>
      <c r="D670" s="256">
        <f>(D616/D613)*D91</f>
        <v>1766232.5275866152</v>
      </c>
      <c r="E670" s="258">
        <f>(E624/E613)*SUM(C670:D670)</f>
        <v>3957741.2391889081</v>
      </c>
      <c r="F670" s="258">
        <f>(F625/F613)*D65</f>
        <v>30763.309357563085</v>
      </c>
      <c r="G670" s="256">
        <f>(G626/G613)*D92</f>
        <v>757781.89470647532</v>
      </c>
      <c r="H670" s="258">
        <f>(H629/H613)*D61</f>
        <v>0</v>
      </c>
      <c r="I670" s="256">
        <f>(I630/I613)*D93</f>
        <v>192870.23335984271</v>
      </c>
      <c r="J670" s="256">
        <f>(J631/J613)*D94</f>
        <v>101007.1530325705</v>
      </c>
      <c r="K670" s="256">
        <f>(K645/K613)*D90</f>
        <v>162559.63013682413</v>
      </c>
      <c r="L670" s="256">
        <f>(L648/L613)*D95</f>
        <v>225863.53512431937</v>
      </c>
      <c r="M670" s="231">
        <f t="shared" si="18"/>
        <v>7194820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3558784.4399999995</v>
      </c>
      <c r="D671" s="256">
        <f>(D616/D613)*E91</f>
        <v>0</v>
      </c>
      <c r="E671" s="258">
        <f>(E624/E613)*SUM(C671:D671)</f>
        <v>1633489.7163028317</v>
      </c>
      <c r="F671" s="258">
        <f>(F625/F613)*E65</f>
        <v>15345.801735136181</v>
      </c>
      <c r="G671" s="256">
        <f>(G626/G613)*E92</f>
        <v>513597.17693313601</v>
      </c>
      <c r="H671" s="258">
        <f>(H629/H613)*E61</f>
        <v>0</v>
      </c>
      <c r="I671" s="256">
        <f>(I630/I613)*E93</f>
        <v>4626.7083261298103</v>
      </c>
      <c r="J671" s="256">
        <f>(J631/J613)*E94</f>
        <v>0</v>
      </c>
      <c r="K671" s="256">
        <f>(K645/K613)*E90</f>
        <v>82519.271106491942</v>
      </c>
      <c r="L671" s="256">
        <f>(L648/L613)*E95</f>
        <v>136066.5613083448</v>
      </c>
      <c r="M671" s="231">
        <f t="shared" si="18"/>
        <v>2385645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4766011.3899999997</v>
      </c>
      <c r="D681" s="256">
        <f>(D616/D613)*O91</f>
        <v>932078.64061210398</v>
      </c>
      <c r="E681" s="258">
        <f>(E624/E613)*SUM(C681:D681)</f>
        <v>2615435.5860824659</v>
      </c>
      <c r="F681" s="258">
        <f>(F625/F613)*O65</f>
        <v>12449.584923397548</v>
      </c>
      <c r="G681" s="256">
        <f>(G626/G613)*O92</f>
        <v>79646.993673447985</v>
      </c>
      <c r="H681" s="258">
        <f>(H629/H613)*O61</f>
        <v>0</v>
      </c>
      <c r="I681" s="256">
        <f>(I630/I613)*O93</f>
        <v>217364.57155700051</v>
      </c>
      <c r="J681" s="256">
        <f>(J631/J613)*O94</f>
        <v>44617.221874330775</v>
      </c>
      <c r="K681" s="256">
        <f>(K645/K613)*O90</f>
        <v>46585.982168926406</v>
      </c>
      <c r="L681" s="256">
        <f>(L648/L613)*O95</f>
        <v>160557.53352486927</v>
      </c>
      <c r="M681" s="231">
        <f t="shared" si="18"/>
        <v>4108736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4546455.5299999993</v>
      </c>
      <c r="D682" s="256">
        <f>(D616/D613)*P91</f>
        <v>324101.75033784396</v>
      </c>
      <c r="E682" s="258">
        <f>(E624/E613)*SUM(C682:D682)</f>
        <v>2235596.2728936053</v>
      </c>
      <c r="F682" s="258">
        <f>(F625/F613)*P65</f>
        <v>129360.21149449149</v>
      </c>
      <c r="G682" s="256">
        <f>(G626/G613)*P92</f>
        <v>0</v>
      </c>
      <c r="H682" s="258">
        <f>(H629/H613)*P61</f>
        <v>0</v>
      </c>
      <c r="I682" s="256">
        <f>(I630/I613)*P93</f>
        <v>199311.3371079842</v>
      </c>
      <c r="J682" s="256">
        <f>(J631/J613)*P94</f>
        <v>63311.47824658567</v>
      </c>
      <c r="K682" s="256">
        <f>(K645/K613)*P90</f>
        <v>491122.35736706259</v>
      </c>
      <c r="L682" s="256">
        <f>(L648/L613)*P95</f>
        <v>47203.3755584998</v>
      </c>
      <c r="M682" s="231">
        <f t="shared" si="18"/>
        <v>3490007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1044926.14</v>
      </c>
      <c r="D684" s="256">
        <f>(D616/D613)*R91</f>
        <v>320014.81524838466</v>
      </c>
      <c r="E684" s="258">
        <f>(E624/E613)*SUM(C684:D684)</f>
        <v>626510.83575008553</v>
      </c>
      <c r="F684" s="258">
        <f>(F625/F613)*R65</f>
        <v>7968.2347592598826</v>
      </c>
      <c r="G684" s="256">
        <f>(G626/G613)*R92</f>
        <v>0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70859.869393858971</v>
      </c>
      <c r="L684" s="256">
        <f>(L648/L613)*R95</f>
        <v>43893.766257496049</v>
      </c>
      <c r="M684" s="231">
        <f t="shared" si="18"/>
        <v>1069248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833181.64000000013</v>
      </c>
      <c r="D685" s="256">
        <f>(D616/D613)*S91</f>
        <v>141560.58346128889</v>
      </c>
      <c r="E685" s="258">
        <f>(E624/E613)*SUM(C685:D685)</f>
        <v>447408.77816982148</v>
      </c>
      <c r="F685" s="258">
        <f>(F625/F613)*S65</f>
        <v>11260.251074937405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600230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2646580.8600000003</v>
      </c>
      <c r="D687" s="256">
        <f>(D616/D613)*U91</f>
        <v>219623.45179669876</v>
      </c>
      <c r="E687" s="258">
        <f>(E624/E613)*SUM(C687:D687)</f>
        <v>1315593.9470564683</v>
      </c>
      <c r="F687" s="258">
        <f>(F625/F613)*U65</f>
        <v>50023.489405281056</v>
      </c>
      <c r="G687" s="256">
        <f>(G626/G613)*U92</f>
        <v>0</v>
      </c>
      <c r="H687" s="258">
        <f>(H629/H613)*U61</f>
        <v>0</v>
      </c>
      <c r="I687" s="256">
        <f>(I630/I613)*U93</f>
        <v>0</v>
      </c>
      <c r="J687" s="256">
        <f>(J631/J613)*U94</f>
        <v>0</v>
      </c>
      <c r="K687" s="256">
        <f>(K645/K613)*U90</f>
        <v>311303.89040865796</v>
      </c>
      <c r="L687" s="256">
        <f>(L648/L613)*U95</f>
        <v>0</v>
      </c>
      <c r="M687" s="231">
        <f t="shared" si="18"/>
        <v>1896545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27974.640954304461</v>
      </c>
      <c r="L688" s="256">
        <f>(L648/L613)*V95</f>
        <v>0</v>
      </c>
      <c r="M688" s="231">
        <f t="shared" si="18"/>
        <v>27975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565906.96</v>
      </c>
      <c r="D689" s="256">
        <f>(D616/D613)*W91</f>
        <v>39747.851871728424</v>
      </c>
      <c r="E689" s="258">
        <f>(E624/E613)*SUM(C689:D689)</f>
        <v>277996.8619908304</v>
      </c>
      <c r="F689" s="258">
        <f>(F625/F613)*W65</f>
        <v>5317.4590197717189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8837.4787914558128</v>
      </c>
      <c r="K689" s="256">
        <f>(K645/K613)*W90</f>
        <v>131472.63483113705</v>
      </c>
      <c r="L689" s="256">
        <f>(L648/L613)*W95</f>
        <v>0</v>
      </c>
      <c r="M689" s="231">
        <f t="shared" si="18"/>
        <v>463372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1073340.7399999998</v>
      </c>
      <c r="D690" s="256">
        <f>(D616/D613)*X91</f>
        <v>53146.783704721638</v>
      </c>
      <c r="E690" s="258">
        <f>(E624/E613)*SUM(C690:D690)</f>
        <v>517060.19753056602</v>
      </c>
      <c r="F690" s="258">
        <f>(F625/F613)*X65</f>
        <v>11310.938945726091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21064.36464253387</v>
      </c>
      <c r="K690" s="256">
        <f>(K645/K613)*X90</f>
        <v>469635.13565203635</v>
      </c>
      <c r="L690" s="256">
        <f>(L648/L613)*X95</f>
        <v>0</v>
      </c>
      <c r="M690" s="231">
        <f t="shared" si="18"/>
        <v>1072217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2729984.89</v>
      </c>
      <c r="D691" s="256">
        <f>(D616/D613)*Y91</f>
        <v>320549.47672017489</v>
      </c>
      <c r="E691" s="258">
        <f>(E624/E613)*SUM(C691:D691)</f>
        <v>1400201.8389362681</v>
      </c>
      <c r="F691" s="258">
        <f>(F625/F613)*Y65</f>
        <v>11557.787732924788</v>
      </c>
      <c r="G691" s="256">
        <f>(G626/G613)*Y92</f>
        <v>0</v>
      </c>
      <c r="H691" s="258">
        <f>(H629/H613)*Y61</f>
        <v>0</v>
      </c>
      <c r="I691" s="256">
        <f>(I630/I613)*Y93</f>
        <v>104055.57745237045</v>
      </c>
      <c r="J691" s="256">
        <f>(J631/J613)*Y94</f>
        <v>0</v>
      </c>
      <c r="K691" s="256">
        <f>(K645/K613)*Y90</f>
        <v>244976.57978300241</v>
      </c>
      <c r="L691" s="256">
        <f>(L648/L613)*Y95</f>
        <v>0</v>
      </c>
      <c r="M691" s="231">
        <f t="shared" si="18"/>
        <v>2081341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86977.110000000015</v>
      </c>
      <c r="D692" s="256">
        <f>(D616/D613)*Z91</f>
        <v>0</v>
      </c>
      <c r="E692" s="258">
        <f>(E624/E613)*SUM(C692:D692)</f>
        <v>39922.680660798949</v>
      </c>
      <c r="F692" s="258">
        <f>(F625/F613)*Z65</f>
        <v>1.861513031791806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10947.097116998159</v>
      </c>
      <c r="L692" s="256">
        <f>(L648/L613)*Z95</f>
        <v>0</v>
      </c>
      <c r="M692" s="231">
        <f t="shared" si="18"/>
        <v>50872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2387117.5399999996</v>
      </c>
      <c r="D694" s="256">
        <f>(D616/D613)*AB91</f>
        <v>86842.783742942265</v>
      </c>
      <c r="E694" s="258">
        <f>(E624/E613)*SUM(C694:D694)</f>
        <v>1135553.1124485079</v>
      </c>
      <c r="F694" s="258">
        <f>(F625/F613)*AB65</f>
        <v>54269.458049901084</v>
      </c>
      <c r="G694" s="256">
        <f>(G626/G613)*AB92</f>
        <v>0</v>
      </c>
      <c r="H694" s="258">
        <f>(H629/H613)*AB61</f>
        <v>0</v>
      </c>
      <c r="I694" s="256">
        <f>(I630/I613)*AB93</f>
        <v>0</v>
      </c>
      <c r="J694" s="256">
        <f>(J631/J613)*AB94</f>
        <v>1836.7012821239523</v>
      </c>
      <c r="K694" s="256">
        <f>(K645/K613)*AB90</f>
        <v>118966.36927968405</v>
      </c>
      <c r="L694" s="256">
        <f>(L648/L613)*AB95</f>
        <v>0</v>
      </c>
      <c r="M694" s="231">
        <f t="shared" si="18"/>
        <v>1397468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648828.8600000001</v>
      </c>
      <c r="D695" s="256">
        <f>(D616/D613)*AC91</f>
        <v>5332.2806301868668</v>
      </c>
      <c r="E695" s="258">
        <f>(E624/E613)*SUM(C695:D695)</f>
        <v>300261.37127438409</v>
      </c>
      <c r="F695" s="258">
        <f>(F625/F613)*AC65</f>
        <v>5203.140262040557</v>
      </c>
      <c r="G695" s="256">
        <f>(G626/G613)*AC92</f>
        <v>0</v>
      </c>
      <c r="H695" s="258">
        <f>(H629/H613)*AC61</f>
        <v>0</v>
      </c>
      <c r="I695" s="256">
        <f>(I630/I613)*AC93</f>
        <v>0</v>
      </c>
      <c r="J695" s="256">
        <f>(J631/J613)*AC94</f>
        <v>0</v>
      </c>
      <c r="K695" s="256">
        <f>(K645/K613)*AC90</f>
        <v>28133.711317165649</v>
      </c>
      <c r="L695" s="256">
        <f>(L648/L613)*AC95</f>
        <v>0</v>
      </c>
      <c r="M695" s="231">
        <f t="shared" si="18"/>
        <v>338931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0</v>
      </c>
      <c r="D697" s="256">
        <f>(D616/D613)*AE91</f>
        <v>0</v>
      </c>
      <c r="E697" s="258">
        <f>(E624/E613)*SUM(C697:D697)</f>
        <v>0</v>
      </c>
      <c r="F697" s="258">
        <f>(F625/F613)*AE65</f>
        <v>0</v>
      </c>
      <c r="G697" s="256">
        <f>(G626/G613)*AE92</f>
        <v>0</v>
      </c>
      <c r="H697" s="258">
        <f>(H629/H613)*AE61</f>
        <v>0</v>
      </c>
      <c r="I697" s="256">
        <f>(I630/I613)*AE93</f>
        <v>0</v>
      </c>
      <c r="J697" s="256">
        <f>(J631/J613)*AE94</f>
        <v>0</v>
      </c>
      <c r="K697" s="256">
        <f>(K645/K613)*AE90</f>
        <v>0</v>
      </c>
      <c r="L697" s="256">
        <f>(L648/L613)*AE95</f>
        <v>0</v>
      </c>
      <c r="M697" s="231">
        <f t="shared" si="18"/>
        <v>0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8123432.4800000004</v>
      </c>
      <c r="D699" s="256">
        <f>(D616/D613)*AG91</f>
        <v>1004680.5082096409</v>
      </c>
      <c r="E699" s="258">
        <f>(E624/E613)*SUM(C699:D699)</f>
        <v>4189823.5048736925</v>
      </c>
      <c r="F699" s="258">
        <f>(F625/F613)*AG65</f>
        <v>50839.850444790522</v>
      </c>
      <c r="G699" s="256">
        <f>(G626/G613)*AG92</f>
        <v>41826.026226647387</v>
      </c>
      <c r="H699" s="258">
        <f>(H629/H613)*AG61</f>
        <v>0</v>
      </c>
      <c r="I699" s="256">
        <f>(I630/I613)*AG93</f>
        <v>86546.661629957642</v>
      </c>
      <c r="J699" s="256">
        <f>(J631/J613)*AG94</f>
        <v>148499.6203590119</v>
      </c>
      <c r="K699" s="256">
        <f>(K645/K613)*AG90</f>
        <v>955345.97546715732</v>
      </c>
      <c r="L699" s="256">
        <f>(L648/L613)*AG95</f>
        <v>306722.16262824659</v>
      </c>
      <c r="M699" s="231">
        <f t="shared" si="18"/>
        <v>6784284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749692.1</v>
      </c>
      <c r="D701" s="256">
        <f>(D616/D613)*AI91</f>
        <v>0</v>
      </c>
      <c r="E701" s="258">
        <f>(E624/E613)*SUM(C701:D701)</f>
        <v>344110.28720342339</v>
      </c>
      <c r="F701" s="258">
        <f>(F625/F613)*AI65</f>
        <v>364.23773866269403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9257.1229234943276</v>
      </c>
      <c r="L701" s="256">
        <f>(L648/L613)*AI95</f>
        <v>43344.590426571747</v>
      </c>
      <c r="M701" s="231">
        <f t="shared" si="18"/>
        <v>397076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1124218.06</v>
      </c>
      <c r="D702" s="256">
        <f>(D616/D613)*AJ91</f>
        <v>283777.09477644169</v>
      </c>
      <c r="E702" s="258">
        <f>(E624/E613)*SUM(C702:D702)</f>
        <v>646272.80598415004</v>
      </c>
      <c r="F702" s="258">
        <f>(F625/F613)*AJ65</f>
        <v>2013.4289969345111</v>
      </c>
      <c r="G702" s="256">
        <f>(G626/G613)*AJ92</f>
        <v>0</v>
      </c>
      <c r="H702" s="258">
        <f>(H629/H613)*AJ61</f>
        <v>0</v>
      </c>
      <c r="I702" s="256">
        <f>(I630/I613)*AJ93</f>
        <v>874901.47249403712</v>
      </c>
      <c r="J702" s="256">
        <f>(J631/J613)*AJ94</f>
        <v>0</v>
      </c>
      <c r="K702" s="256">
        <f>(K645/K613)*AJ90</f>
        <v>9975.9485792441501</v>
      </c>
      <c r="L702" s="256">
        <f>(L648/L613)*AJ95</f>
        <v>14190.03723021762</v>
      </c>
      <c r="M702" s="231">
        <f t="shared" si="18"/>
        <v>1831131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1990221.2499999998</v>
      </c>
      <c r="D714" s="256">
        <f>(D616/D613)*AV91</f>
        <v>73800.48401231211</v>
      </c>
      <c r="E714" s="258">
        <f>(E624/E613)*SUM(C714:D714)</f>
        <v>947390.41759288183</v>
      </c>
      <c r="F714" s="258">
        <f>(F625/F613)*AV65</f>
        <v>9027.1432749462929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80473.402466679079</v>
      </c>
      <c r="L714" s="256">
        <f>(L648/L613)*AV95</f>
        <v>28284.551913494899</v>
      </c>
      <c r="M714" s="231">
        <f t="shared" si="18"/>
        <v>1138976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80060790.049999997</v>
      </c>
      <c r="D716" s="231">
        <f>SUM(D617:D648)+SUM(D669:D714)</f>
        <v>6596419.8799999999</v>
      </c>
      <c r="E716" s="231">
        <f>SUM(E625:E648)+SUM(E669:E714)</f>
        <v>25187128.662496537</v>
      </c>
      <c r="F716" s="231">
        <f>SUM(F626:F649)+SUM(F669:F714)</f>
        <v>421980.48401171097</v>
      </c>
      <c r="G716" s="231">
        <f>SUM(G627:G648)+SUM(G669:G714)</f>
        <v>1392852.0915397068</v>
      </c>
      <c r="H716" s="231">
        <f>SUM(H630:H648)+SUM(H669:H714)</f>
        <v>0</v>
      </c>
      <c r="I716" s="231">
        <f>SUM(I631:I648)+SUM(I669:I714)</f>
        <v>1679676.5619273223</v>
      </c>
      <c r="J716" s="231">
        <f>SUM(J632:J648)+SUM(J669:J714)</f>
        <v>389174.01822861249</v>
      </c>
      <c r="K716" s="231">
        <f>SUM(K669:K714)</f>
        <v>3252109.6189527251</v>
      </c>
      <c r="L716" s="231">
        <f>SUM(L669:L714)</f>
        <v>1006126.1139720603</v>
      </c>
      <c r="M716" s="231">
        <f>SUM(M669:M714)</f>
        <v>36328874</v>
      </c>
      <c r="N716" s="250" t="s">
        <v>669</v>
      </c>
    </row>
    <row r="717" spans="1:14" s="231" customFormat="1" ht="12.65" customHeight="1" x14ac:dyDescent="0.3">
      <c r="C717" s="253">
        <f>CE86</f>
        <v>80060790.049999982</v>
      </c>
      <c r="D717" s="231">
        <f>D616</f>
        <v>6596419.879999999</v>
      </c>
      <c r="E717" s="231">
        <f>E624</f>
        <v>25187128.662496541</v>
      </c>
      <c r="F717" s="231">
        <f>F625</f>
        <v>421980.48401171132</v>
      </c>
      <c r="G717" s="231">
        <f>G626</f>
        <v>1392852.0915397066</v>
      </c>
      <c r="H717" s="231">
        <f>H629</f>
        <v>0</v>
      </c>
      <c r="I717" s="231">
        <f>I630</f>
        <v>1679676.5619273225</v>
      </c>
      <c r="J717" s="231">
        <f>J631</f>
        <v>389174.01822861243</v>
      </c>
      <c r="K717" s="231">
        <f>K645</f>
        <v>3252109.6189527251</v>
      </c>
      <c r="L717" s="231">
        <f>L648</f>
        <v>1006126.1139720601</v>
      </c>
      <c r="M717" s="231">
        <f>C649</f>
        <v>36328873.079999998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212</v>
      </c>
      <c r="C2" s="12" t="str">
        <f>SUBSTITUTE(LEFT(data!C98,49),",","")</f>
        <v>MultiCare Covington Medical Center</v>
      </c>
      <c r="D2" s="12" t="str">
        <f>LEFT(data!C99,49)</f>
        <v>17700 SE 272nd St</v>
      </c>
      <c r="E2" s="12" t="str">
        <f>RIGHT(data!C100,100)</f>
        <v>Covington</v>
      </c>
      <c r="F2" s="12" t="str">
        <f>RIGHT(data!C101,100)</f>
        <v>WA</v>
      </c>
      <c r="G2" s="12" t="str">
        <f>RIGHT(data!C102,100)</f>
        <v>98042</v>
      </c>
      <c r="H2" s="12" t="str">
        <f>RIGHT(data!C103,100)</f>
        <v>King</v>
      </c>
      <c r="I2" s="12" t="str">
        <f>LEFT(data!C104,49)</f>
        <v>Bill Robertson</v>
      </c>
      <c r="J2" s="12" t="str">
        <f>LEFT(data!C105,49)</f>
        <v>James Lee</v>
      </c>
      <c r="K2" s="12" t="str">
        <f>LEFT(data!C107,49)</f>
        <v>(253) 403-1000</v>
      </c>
      <c r="L2" s="12" t="str">
        <f>LEFT(data!C107,49)</f>
        <v>(253) 403-1000</v>
      </c>
      <c r="M2" s="12" t="str">
        <f>LEFT(data!C109,49)</f>
        <v>Dan Wickens</v>
      </c>
      <c r="N2" s="12" t="str">
        <f>LEFT(data!C110,49)</f>
        <v>dan.wickens@multicare.org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212</v>
      </c>
      <c r="B2" s="224" t="str">
        <f>RIGHT(data!C96,4)</f>
        <v>2022</v>
      </c>
      <c r="C2" s="16" t="s">
        <v>1123</v>
      </c>
      <c r="D2" s="223">
        <f>ROUND(data!C181,0)</f>
        <v>2297441</v>
      </c>
      <c r="E2" s="223">
        <f>ROUND(data!C182,0)</f>
        <v>0</v>
      </c>
      <c r="F2" s="223">
        <f>ROUND(data!C183,0)</f>
        <v>0</v>
      </c>
      <c r="G2" s="223">
        <f>ROUND(data!C184,0)</f>
        <v>3429329</v>
      </c>
      <c r="H2" s="223">
        <f>ROUND(data!C185,0)</f>
        <v>0</v>
      </c>
      <c r="I2" s="223">
        <f>ROUND(data!C186,0)</f>
        <v>0</v>
      </c>
      <c r="J2" s="223">
        <f>ROUND(data!C187+data!C188,0)</f>
        <v>1540941</v>
      </c>
      <c r="K2" s="223">
        <f>ROUND(data!C191,0)</f>
        <v>0</v>
      </c>
      <c r="L2" s="223">
        <f>ROUND(data!C192,0)</f>
        <v>166339</v>
      </c>
      <c r="M2" s="223">
        <f>ROUND(data!C195,0)</f>
        <v>736046</v>
      </c>
      <c r="N2" s="223">
        <f>ROUND(data!C196,0)</f>
        <v>0</v>
      </c>
      <c r="O2" s="223">
        <f>ROUND(data!C199,0)</f>
        <v>31443</v>
      </c>
      <c r="P2" s="223">
        <f>ROUND(data!C200,0)</f>
        <v>882785</v>
      </c>
      <c r="Q2" s="223">
        <f>ROUND(data!C201,0)</f>
        <v>0</v>
      </c>
      <c r="R2" s="223">
        <f>ROUND(data!C204,0)</f>
        <v>3261423</v>
      </c>
      <c r="S2" s="223">
        <f>ROUND(data!C205,0)</f>
        <v>0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0</v>
      </c>
      <c r="X2" s="223">
        <f>ROUND(data!C212,0)</f>
        <v>0</v>
      </c>
      <c r="Y2" s="223">
        <f>ROUND(data!D212,0)</f>
        <v>0</v>
      </c>
      <c r="Z2" s="223">
        <f>ROUND(data!B213,0)</f>
        <v>117127417</v>
      </c>
      <c r="AA2" s="223">
        <f>ROUND(data!C213,0)</f>
        <v>-3880614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24981414</v>
      </c>
      <c r="AJ2" s="223">
        <f>ROUND(data!C216,0)</f>
        <v>648537</v>
      </c>
      <c r="AK2" s="223">
        <f>ROUND(data!D216,0)</f>
        <v>530126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11721</v>
      </c>
      <c r="AP2" s="223">
        <f>ROUND(data!C218,0)</f>
        <v>0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0</v>
      </c>
      <c r="AY2" s="223">
        <f>ROUND(data!C225,0)</f>
        <v>0</v>
      </c>
      <c r="AZ2" s="223">
        <f>ROUND(data!D225,0)</f>
        <v>0</v>
      </c>
      <c r="BA2" s="223">
        <f>ROUND(data!B226,0)</f>
        <v>14851329</v>
      </c>
      <c r="BB2" s="223">
        <f>ROUND(data!C226,0)</f>
        <v>704901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18789160</v>
      </c>
      <c r="BK2" s="223">
        <f>ROUND(data!C229,0)</f>
        <v>1156620</v>
      </c>
      <c r="BL2" s="223">
        <f>ROUND(data!D229,0)</f>
        <v>1406180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11721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75038909</v>
      </c>
      <c r="BW2" s="223">
        <f>ROUND(data!C240,0)</f>
        <v>76340102</v>
      </c>
      <c r="BX2" s="223">
        <f>ROUND(data!C241,0)</f>
        <v>4897989</v>
      </c>
      <c r="BY2" s="223">
        <f>ROUND(data!C242,0)</f>
        <v>52571511</v>
      </c>
      <c r="BZ2" s="223">
        <f>ROUND(data!C243,0)</f>
        <v>0</v>
      </c>
      <c r="CA2" s="223">
        <f>ROUND(data!C244,0)</f>
        <v>60122191</v>
      </c>
      <c r="CB2" s="223">
        <f>ROUND(data!C247,0)</f>
        <v>3615</v>
      </c>
      <c r="CC2" s="223">
        <f>ROUND(data!C249,0)</f>
        <v>2048950</v>
      </c>
      <c r="CD2" s="223">
        <f>ROUND(data!C250,0)</f>
        <v>7076677</v>
      </c>
      <c r="CE2" s="223">
        <f>ROUND(data!C254+data!C255,0)</f>
        <v>5606056</v>
      </c>
      <c r="CF2" s="223">
        <f>data!D237</f>
        <v>5412755.0199999996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212</v>
      </c>
      <c r="B2" s="16" t="str">
        <f>RIGHT(data!C96,4)</f>
        <v>2022</v>
      </c>
      <c r="C2" s="16" t="s">
        <v>1123</v>
      </c>
      <c r="D2" s="222">
        <f>ROUND(data!C127,0)</f>
        <v>2666</v>
      </c>
      <c r="E2" s="222">
        <f>ROUND(data!C128,0)</f>
        <v>0</v>
      </c>
      <c r="F2" s="222">
        <f>ROUND(data!C129,0)</f>
        <v>0</v>
      </c>
      <c r="G2" s="222">
        <f>ROUND(data!C130,0)</f>
        <v>254</v>
      </c>
      <c r="H2" s="222">
        <f>ROUND(data!D127,0)</f>
        <v>12056</v>
      </c>
      <c r="I2" s="222">
        <f>ROUND(data!D128,0)</f>
        <v>0</v>
      </c>
      <c r="J2" s="222">
        <f>ROUND(data!D129,0)</f>
        <v>0</v>
      </c>
      <c r="K2" s="222">
        <f>ROUND(data!D130,0)</f>
        <v>335</v>
      </c>
      <c r="L2" s="222">
        <f>ROUND(data!C132,0)</f>
        <v>0</v>
      </c>
      <c r="M2" s="222">
        <f>ROUND(data!C133,0)</f>
        <v>24</v>
      </c>
      <c r="N2" s="222">
        <f>ROUND(data!C134,0)</f>
        <v>21</v>
      </c>
      <c r="O2" s="222">
        <f>ROUND(data!C135,0)</f>
        <v>0</v>
      </c>
      <c r="P2" s="222">
        <f>ROUND(data!C136,0)</f>
        <v>13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58</v>
      </c>
      <c r="X2" s="222">
        <f>ROUND(data!C145,0)</f>
        <v>0</v>
      </c>
      <c r="Y2" s="222">
        <f>ROUND(data!B154,0)</f>
        <v>1076</v>
      </c>
      <c r="Z2" s="222">
        <f>ROUND(data!B155,0)</f>
        <v>7215</v>
      </c>
      <c r="AA2" s="222">
        <f>ROUND(data!B156,0)</f>
        <v>27095</v>
      </c>
      <c r="AB2" s="222">
        <f>ROUND(data!B157,0)</f>
        <v>24199102</v>
      </c>
      <c r="AC2" s="222">
        <f>ROUND(data!B158,0)</f>
        <v>83579017</v>
      </c>
      <c r="AD2" s="222">
        <f>ROUND(data!C154,0)</f>
        <v>670</v>
      </c>
      <c r="AE2" s="222">
        <f>ROUND(data!C155,0)</f>
        <v>2215</v>
      </c>
      <c r="AF2" s="222">
        <f>ROUND(data!C156,0)</f>
        <v>27415</v>
      </c>
      <c r="AG2" s="222">
        <f>ROUND(data!C157,0)</f>
        <v>24618720</v>
      </c>
      <c r="AH2" s="222">
        <f>ROUND(data!C158,0)</f>
        <v>85028298</v>
      </c>
      <c r="AI2" s="222">
        <f>ROUND(data!D154,0)</f>
        <v>920</v>
      </c>
      <c r="AJ2" s="222">
        <f>ROUND(data!D155,0)</f>
        <v>2627</v>
      </c>
      <c r="AK2" s="222">
        <f>ROUND(data!D156,0)</f>
        <v>54111</v>
      </c>
      <c r="AL2" s="222">
        <f>ROUND(data!D157,0)</f>
        <v>37921837</v>
      </c>
      <c r="AM2" s="222">
        <f>ROUND(data!D158,0)</f>
        <v>130974691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212</v>
      </c>
      <c r="B2" s="224" t="str">
        <f>RIGHT(data!C96,4)</f>
        <v>2022</v>
      </c>
      <c r="C2" s="16" t="s">
        <v>1123</v>
      </c>
      <c r="D2" s="222">
        <f>ROUND(data!C266,0)</f>
        <v>22739491</v>
      </c>
      <c r="E2" s="222">
        <f>ROUND(data!C267,0)</f>
        <v>0</v>
      </c>
      <c r="F2" s="222">
        <f>ROUND(data!C268,0)</f>
        <v>18027581</v>
      </c>
      <c r="G2" s="222">
        <f>ROUND(data!C269,0)</f>
        <v>4623429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1426343</v>
      </c>
      <c r="L2" s="222">
        <f>ROUND(data!C274,0)</f>
        <v>310509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0</v>
      </c>
      <c r="R2" s="222">
        <f>ROUND(data!C284,0)</f>
        <v>0</v>
      </c>
      <c r="S2" s="222">
        <f>ROUND(data!C285,0)</f>
        <v>113246802</v>
      </c>
      <c r="T2" s="222">
        <f>ROUND(data!C286,0)</f>
        <v>0</v>
      </c>
      <c r="U2" s="222">
        <f>ROUND(data!C287,0)</f>
        <v>0</v>
      </c>
      <c r="V2" s="222">
        <f>ROUND(data!C288,0)</f>
        <v>25099825</v>
      </c>
      <c r="W2" s="222">
        <f>ROUND(data!C289,0)</f>
        <v>11721</v>
      </c>
      <c r="X2" s="222">
        <f>ROUND(data!C290,0)</f>
        <v>0</v>
      </c>
      <c r="Y2" s="222">
        <f>ROUND(data!C291,0)</f>
        <v>0</v>
      </c>
      <c r="Z2" s="222">
        <f>ROUND(data!C292,0)</f>
        <v>34107551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1528261</v>
      </c>
      <c r="AK2" s="222">
        <f>ROUND(data!C316,0)</f>
        <v>0</v>
      </c>
      <c r="AL2" s="222">
        <f>ROUND(data!C317,0)</f>
        <v>0</v>
      </c>
      <c r="AM2" s="222">
        <f>ROUND(data!C318,0)</f>
        <v>0</v>
      </c>
      <c r="AN2" s="222">
        <f>ROUND(data!C319,0)</f>
        <v>1069947</v>
      </c>
      <c r="AO2" s="222">
        <f>ROUND(data!C320,0)</f>
        <v>0</v>
      </c>
      <c r="AP2" s="222">
        <f>ROUND(data!C321,0)</f>
        <v>0</v>
      </c>
      <c r="AQ2" s="222">
        <f>ROUND(data!C322,0)</f>
        <v>4268108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135264977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332.16</v>
      </c>
      <c r="BL2" s="222">
        <f>ROUND(data!C358,0)</f>
        <v>86739659</v>
      </c>
      <c r="BM2" s="222">
        <f>ROUND(data!C359,0)</f>
        <v>299582006</v>
      </c>
      <c r="BN2" s="222">
        <f>ROUND(data!C363,0)</f>
        <v>274576758</v>
      </c>
      <c r="BO2" s="222">
        <f>ROUND(data!C364,0)</f>
        <v>9125626</v>
      </c>
      <c r="BP2" s="222">
        <f>ROUND(data!C365,0)</f>
        <v>0</v>
      </c>
      <c r="BQ2" s="222">
        <f>ROUND(data!D381,0)</f>
        <v>6333328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6333328</v>
      </c>
      <c r="CC2" s="222">
        <f>ROUND(data!C382,0)</f>
        <v>0</v>
      </c>
      <c r="CD2" s="222">
        <f>ROUND(data!C389,0)</f>
        <v>44554713</v>
      </c>
      <c r="CE2" s="222">
        <f>ROUND(data!C390,0)</f>
        <v>7267710</v>
      </c>
      <c r="CF2" s="222">
        <f>ROUND(data!C391,0)</f>
        <v>4828543</v>
      </c>
      <c r="CG2" s="222">
        <f>ROUND(data!C392,0)</f>
        <v>8449610</v>
      </c>
      <c r="CH2" s="222">
        <f>ROUND(data!C393,0)</f>
        <v>815453</v>
      </c>
      <c r="CI2" s="222">
        <f>ROUND(data!C394,0)</f>
        <v>29098284</v>
      </c>
      <c r="CJ2" s="222">
        <f>ROUND(data!C395,0)</f>
        <v>3932483</v>
      </c>
      <c r="CK2" s="222">
        <f>ROUND(data!C396,0)</f>
        <v>166339</v>
      </c>
      <c r="CL2" s="222">
        <f>ROUND(data!C397,0)</f>
        <v>736046</v>
      </c>
      <c r="CM2" s="222">
        <f>ROUND(data!C398,0)</f>
        <v>914227</v>
      </c>
      <c r="CN2" s="222">
        <f>ROUND(data!C399,0)</f>
        <v>3261423</v>
      </c>
      <c r="CO2" s="222">
        <f>ROUND(data!C362,0)</f>
        <v>5412755</v>
      </c>
      <c r="CP2" s="222">
        <f>ROUND(data!D415,0)</f>
        <v>1270582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1270582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212</v>
      </c>
      <c r="B2" s="224" t="str">
        <f>RIGHT(data!$C$96,4)</f>
        <v>2022</v>
      </c>
      <c r="C2" s="16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212</v>
      </c>
      <c r="B3" s="224" t="str">
        <f>RIGHT(data!$C$96,4)</f>
        <v>2022</v>
      </c>
      <c r="C3" s="16">
        <f>data!D$55</f>
        <v>6030</v>
      </c>
      <c r="D3" s="16" t="s">
        <v>1123</v>
      </c>
      <c r="E3" s="222">
        <f>ROUND(data!D59,0)</f>
        <v>5946</v>
      </c>
      <c r="F3" s="212">
        <f>ROUND(data!D60,2)</f>
        <v>44.8</v>
      </c>
      <c r="G3" s="222">
        <f>ROUND(data!D61,0)</f>
        <v>7352759</v>
      </c>
      <c r="H3" s="222">
        <f>ROUND(data!D62,0)</f>
        <v>806296</v>
      </c>
      <c r="I3" s="222">
        <f>ROUND(data!D63,0)</f>
        <v>11325</v>
      </c>
      <c r="J3" s="222">
        <f>ROUND(data!D64,0)</f>
        <v>463915</v>
      </c>
      <c r="K3" s="222">
        <f>ROUND(data!D65,0)</f>
        <v>185030</v>
      </c>
      <c r="L3" s="222">
        <f>ROUND(data!D66,0)</f>
        <v>165239</v>
      </c>
      <c r="M3" s="66">
        <f>ROUND(data!D67,0)</f>
        <v>720720</v>
      </c>
      <c r="N3" s="222">
        <f>ROUND(data!D68,0)</f>
        <v>29982</v>
      </c>
      <c r="O3" s="222">
        <f>ROUND(data!D69,0)</f>
        <v>111562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111562</v>
      </c>
      <c r="AD3" s="222">
        <f>ROUND(data!D84,0)</f>
        <v>0</v>
      </c>
      <c r="AE3" s="222">
        <f>ROUND(data!D89,0)</f>
        <v>21448351</v>
      </c>
      <c r="AF3" s="222">
        <f>ROUND(data!D87,0)</f>
        <v>19253832</v>
      </c>
      <c r="AG3" s="222">
        <f>IF(data!D90&gt;0,ROUND(data!D90,0),0)</f>
        <v>30805</v>
      </c>
      <c r="AH3" s="222">
        <f>IF(data!D91&gt;0,ROUND(data!D91,0),0)</f>
        <v>20805</v>
      </c>
      <c r="AI3" s="222">
        <f>IF(data!D92&gt;0,ROUND(data!D92,0),0)</f>
        <v>3480</v>
      </c>
      <c r="AJ3" s="222">
        <f>IF(data!D93&gt;0,ROUND(data!D93,0),0)</f>
        <v>129857</v>
      </c>
      <c r="AK3" s="212">
        <f>IF(data!D94&gt;0,ROUND(data!D94,2),0)</f>
        <v>24.04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212</v>
      </c>
      <c r="B4" s="224" t="str">
        <f>RIGHT(data!$C$96,4)</f>
        <v>2022</v>
      </c>
      <c r="C4" s="16">
        <f>data!E$55</f>
        <v>6070</v>
      </c>
      <c r="D4" s="16" t="s">
        <v>1123</v>
      </c>
      <c r="E4" s="222">
        <f>ROUND(data!E59,0)</f>
        <v>5480</v>
      </c>
      <c r="F4" s="212">
        <f>ROUND(data!E60,2)</f>
        <v>33.4</v>
      </c>
      <c r="G4" s="222">
        <f>ROUND(data!E61,0)</f>
        <v>5679079</v>
      </c>
      <c r="H4" s="222">
        <f>ROUND(data!E62,0)</f>
        <v>417931</v>
      </c>
      <c r="I4" s="222">
        <f>ROUND(data!E63,0)</f>
        <v>2240</v>
      </c>
      <c r="J4" s="222">
        <f>ROUND(data!E64,0)</f>
        <v>355466</v>
      </c>
      <c r="K4" s="222">
        <f>ROUND(data!E65,0)</f>
        <v>580</v>
      </c>
      <c r="L4" s="222">
        <f>ROUND(data!E66,0)</f>
        <v>17872</v>
      </c>
      <c r="M4" s="66">
        <f>ROUND(data!E67,0)</f>
        <v>233203</v>
      </c>
      <c r="N4" s="222">
        <f>ROUND(data!E68,0)</f>
        <v>101548</v>
      </c>
      <c r="O4" s="222">
        <f>ROUND(data!E69,0)</f>
        <v>55000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55000</v>
      </c>
      <c r="AD4" s="222">
        <f>ROUND(data!E84,0)</f>
        <v>0</v>
      </c>
      <c r="AE4" s="222">
        <f>ROUND(data!E89,0)</f>
        <v>16145689</v>
      </c>
      <c r="AF4" s="222">
        <f>ROUND(data!E87,0)</f>
        <v>14358701</v>
      </c>
      <c r="AG4" s="222">
        <f>IF(data!E90&gt;0,ROUND(data!E90,0),0)</f>
        <v>0</v>
      </c>
      <c r="AH4" s="222">
        <f>IF(data!E91&gt;0,ROUND(data!E91,0),0)</f>
        <v>19589</v>
      </c>
      <c r="AI4" s="222">
        <f>IF(data!E92&gt;0,ROUND(data!E92,0),0)</f>
        <v>83</v>
      </c>
      <c r="AJ4" s="222">
        <f>IF(data!E93&gt;0,ROUND(data!E93,0),0)</f>
        <v>0</v>
      </c>
      <c r="AK4" s="212">
        <f>IF(data!E94&gt;0,ROUND(data!E94,2),0)</f>
        <v>18.8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212</v>
      </c>
      <c r="B5" s="224" t="str">
        <f>RIGHT(data!$C$96,4)</f>
        <v>2022</v>
      </c>
      <c r="C5" s="16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212</v>
      </c>
      <c r="B6" s="224" t="str">
        <f>RIGHT(data!$C$96,4)</f>
        <v>2022</v>
      </c>
      <c r="C6" s="16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212</v>
      </c>
      <c r="B7" s="224" t="str">
        <f>RIGHT(data!$C$96,4)</f>
        <v>2022</v>
      </c>
      <c r="C7" s="16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212</v>
      </c>
      <c r="B8" s="224" t="str">
        <f>RIGHT(data!$C$96,4)</f>
        <v>2022</v>
      </c>
      <c r="C8" s="16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212</v>
      </c>
      <c r="B9" s="224" t="str">
        <f>RIGHT(data!$C$96,4)</f>
        <v>2022</v>
      </c>
      <c r="C9" s="16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212</v>
      </c>
      <c r="B10" s="224" t="str">
        <f>RIGHT(data!$C$96,4)</f>
        <v>2022</v>
      </c>
      <c r="C10" s="16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212</v>
      </c>
      <c r="B11" s="224" t="str">
        <f>RIGHT(data!$C$96,4)</f>
        <v>2022</v>
      </c>
      <c r="C11" s="16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212</v>
      </c>
      <c r="B12" s="224" t="str">
        <f>RIGHT(data!$C$96,4)</f>
        <v>2022</v>
      </c>
      <c r="C12" s="16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212</v>
      </c>
      <c r="B13" s="224" t="str">
        <f>RIGHT(data!$C$96,4)</f>
        <v>2022</v>
      </c>
      <c r="C13" s="16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212</v>
      </c>
      <c r="B14" s="224" t="str">
        <f>RIGHT(data!$C$96,4)</f>
        <v>2022</v>
      </c>
      <c r="C14" s="16">
        <f>data!O$55</f>
        <v>7010</v>
      </c>
      <c r="D14" s="16" t="s">
        <v>1123</v>
      </c>
      <c r="E14" s="222">
        <f>ROUND(data!O59,0)</f>
        <v>0</v>
      </c>
      <c r="F14" s="212">
        <f>ROUND(data!O60,2)</f>
        <v>17.239999999999998</v>
      </c>
      <c r="G14" s="222">
        <f>ROUND(data!O61,0)</f>
        <v>3554202</v>
      </c>
      <c r="H14" s="222">
        <f>ROUND(data!O62,0)</f>
        <v>176508</v>
      </c>
      <c r="I14" s="222">
        <f>ROUND(data!O63,0)</f>
        <v>16859</v>
      </c>
      <c r="J14" s="222">
        <f>ROUND(data!O64,0)</f>
        <v>135031</v>
      </c>
      <c r="K14" s="222">
        <f>ROUND(data!O65,0)</f>
        <v>70286</v>
      </c>
      <c r="L14" s="222">
        <f>ROUND(data!O66,0)</f>
        <v>93058</v>
      </c>
      <c r="M14" s="66">
        <f>ROUND(data!O67,0)</f>
        <v>464942</v>
      </c>
      <c r="N14" s="222">
        <f>ROUND(data!O68,0)</f>
        <v>0</v>
      </c>
      <c r="O14" s="222">
        <f>ROUND(data!O69,0)</f>
        <v>80306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80306</v>
      </c>
      <c r="AD14" s="222">
        <f>ROUND(data!O84,0)</f>
        <v>1050</v>
      </c>
      <c r="AE14" s="222">
        <f>ROUND(data!O89,0)</f>
        <v>4734348</v>
      </c>
      <c r="AF14" s="222">
        <f>ROUND(data!O87,0)</f>
        <v>4148789</v>
      </c>
      <c r="AG14" s="222">
        <f>IF(data!O90&gt;0,ROUND(data!O90,0),0)</f>
        <v>0</v>
      </c>
      <c r="AH14" s="222">
        <f>IF(data!O91&gt;0,ROUND(data!O91,0),0)</f>
        <v>1786</v>
      </c>
      <c r="AI14" s="222">
        <f>IF(data!O92&gt;0,ROUND(data!O92,0),0)</f>
        <v>3922</v>
      </c>
      <c r="AJ14" s="222">
        <f>IF(data!O93&gt;0,ROUND(data!O93,0),0)</f>
        <v>26384</v>
      </c>
      <c r="AK14" s="212">
        <f>IF(data!O94&gt;0,ROUND(data!O94,2),0)</f>
        <v>11.28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212</v>
      </c>
      <c r="B15" s="224" t="str">
        <f>RIGHT(data!$C$96,4)</f>
        <v>2022</v>
      </c>
      <c r="C15" s="16">
        <f>data!P$55</f>
        <v>7020</v>
      </c>
      <c r="D15" s="16" t="s">
        <v>1123</v>
      </c>
      <c r="E15" s="222">
        <f>ROUND(data!P59,0)</f>
        <v>240235</v>
      </c>
      <c r="F15" s="212">
        <f>ROUND(data!P60,2)</f>
        <v>12.58</v>
      </c>
      <c r="G15" s="222">
        <f>ROUND(data!P61,0)</f>
        <v>1919981</v>
      </c>
      <c r="H15" s="222">
        <f>ROUND(data!P62,0)</f>
        <v>248038</v>
      </c>
      <c r="I15" s="222">
        <f>ROUND(data!P63,0)</f>
        <v>0</v>
      </c>
      <c r="J15" s="222">
        <f>ROUND(data!P64,0)</f>
        <v>3587377</v>
      </c>
      <c r="K15" s="222">
        <f>ROUND(data!P65,0)</f>
        <v>34634</v>
      </c>
      <c r="L15" s="222">
        <f>ROUND(data!P66,0)</f>
        <v>1892397</v>
      </c>
      <c r="M15" s="66">
        <f>ROUND(data!P67,0)</f>
        <v>485085</v>
      </c>
      <c r="N15" s="222">
        <f>ROUND(data!P68,0)</f>
        <v>22368</v>
      </c>
      <c r="O15" s="222">
        <f>ROUND(data!P69,0)</f>
        <v>53621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53621</v>
      </c>
      <c r="AD15" s="222">
        <f>ROUND(data!P84,0)</f>
        <v>0</v>
      </c>
      <c r="AE15" s="222">
        <f>ROUND(data!P89,0)</f>
        <v>55168448</v>
      </c>
      <c r="AF15" s="222">
        <f>ROUND(data!P87,0)</f>
        <v>9857799</v>
      </c>
      <c r="AG15" s="222">
        <f>IF(data!P90&gt;0,ROUND(data!P90,0),0)</f>
        <v>5653</v>
      </c>
      <c r="AH15" s="222">
        <f>IF(data!P91&gt;0,ROUND(data!P91,0),0)</f>
        <v>0</v>
      </c>
      <c r="AI15" s="222">
        <f>IF(data!P92&gt;0,ROUND(data!P92,0),0)</f>
        <v>3596</v>
      </c>
      <c r="AJ15" s="222">
        <f>IF(data!P93&gt;0,ROUND(data!P93,0),0)</f>
        <v>44209</v>
      </c>
      <c r="AK15" s="212">
        <f>IF(data!P94&gt;0,ROUND(data!P94,2),0)</f>
        <v>4.47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212</v>
      </c>
      <c r="B16" s="224" t="str">
        <f>RIGHT(data!$C$96,4)</f>
        <v>2022</v>
      </c>
      <c r="C16" s="16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212</v>
      </c>
      <c r="B17" s="224" t="str">
        <f>RIGHT(data!$C$96,4)</f>
        <v>2022</v>
      </c>
      <c r="C17" s="16">
        <f>data!R$55</f>
        <v>7040</v>
      </c>
      <c r="D17" s="16" t="s">
        <v>1123</v>
      </c>
      <c r="E17" s="222">
        <f>ROUND(data!R59,0)</f>
        <v>130005</v>
      </c>
      <c r="F17" s="212">
        <f>ROUND(data!R60,2)</f>
        <v>4.8099999999999996</v>
      </c>
      <c r="G17" s="222">
        <f>ROUND(data!R61,0)</f>
        <v>828060</v>
      </c>
      <c r="H17" s="222">
        <f>ROUND(data!R62,0)</f>
        <v>147215</v>
      </c>
      <c r="I17" s="222">
        <f>ROUND(data!R63,0)</f>
        <v>0</v>
      </c>
      <c r="J17" s="222">
        <f>ROUND(data!R64,0)</f>
        <v>117694</v>
      </c>
      <c r="K17" s="222">
        <f>ROUND(data!R65,0)</f>
        <v>33433</v>
      </c>
      <c r="L17" s="222">
        <f>ROUND(data!R66,0)</f>
        <v>210995</v>
      </c>
      <c r="M17" s="66">
        <f>ROUND(data!R67,0)</f>
        <v>141566</v>
      </c>
      <c r="N17" s="222">
        <f>ROUND(data!R68,0)</f>
        <v>0</v>
      </c>
      <c r="O17" s="222">
        <f>ROUND(data!R69,0)</f>
        <v>5105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5105</v>
      </c>
      <c r="AD17" s="222">
        <f>ROUND(data!R84,0)</f>
        <v>0</v>
      </c>
      <c r="AE17" s="222">
        <f>ROUND(data!R89,0)</f>
        <v>7591527</v>
      </c>
      <c r="AF17" s="222">
        <f>ROUND(data!R87,0)</f>
        <v>1377456</v>
      </c>
      <c r="AG17" s="222">
        <f>IF(data!R90&gt;0,ROUND(data!R90,0),0)</f>
        <v>5581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4.1100000000000003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212</v>
      </c>
      <c r="B18" s="224" t="str">
        <f>RIGHT(data!$C$96,4)</f>
        <v>2022</v>
      </c>
      <c r="C18" s="16">
        <f>data!S$55</f>
        <v>7050</v>
      </c>
      <c r="D18" s="16" t="s">
        <v>1123</v>
      </c>
      <c r="E18" s="222"/>
      <c r="F18" s="212">
        <f>ROUND(data!S60,2)</f>
        <v>6.29</v>
      </c>
      <c r="G18" s="222">
        <f>ROUND(data!S61,0)</f>
        <v>499902</v>
      </c>
      <c r="H18" s="222">
        <f>ROUND(data!S62,0)</f>
        <v>121637</v>
      </c>
      <c r="I18" s="222">
        <f>ROUND(data!S63,0)</f>
        <v>0</v>
      </c>
      <c r="J18" s="222">
        <f>ROUND(data!S64,0)</f>
        <v>125541</v>
      </c>
      <c r="K18" s="222">
        <f>ROUND(data!S65,0)</f>
        <v>14857</v>
      </c>
      <c r="L18" s="222">
        <f>ROUND(data!S66,0)</f>
        <v>-912919</v>
      </c>
      <c r="M18" s="66">
        <f>ROUND(data!S67,0)</f>
        <v>97445</v>
      </c>
      <c r="N18" s="222">
        <f>ROUND(data!S68,0)</f>
        <v>0</v>
      </c>
      <c r="O18" s="222">
        <f>ROUND(data!S69,0)</f>
        <v>2258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2258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2469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212</v>
      </c>
      <c r="B19" s="224" t="str">
        <f>RIGHT(data!$C$96,4)</f>
        <v>2022</v>
      </c>
      <c r="C19" s="16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212</v>
      </c>
      <c r="B20" s="224" t="str">
        <f>RIGHT(data!$C$96,4)</f>
        <v>2022</v>
      </c>
      <c r="C20" s="16">
        <f>data!U$55</f>
        <v>7070</v>
      </c>
      <c r="D20" s="16" t="s">
        <v>1123</v>
      </c>
      <c r="E20" s="222">
        <f>ROUND(data!U59,0)</f>
        <v>0</v>
      </c>
      <c r="F20" s="212">
        <f>ROUND(data!U60,2)</f>
        <v>17.32</v>
      </c>
      <c r="G20" s="222">
        <f>ROUND(data!U61,0)</f>
        <v>1513014</v>
      </c>
      <c r="H20" s="222">
        <f>ROUND(data!U62,0)</f>
        <v>401092</v>
      </c>
      <c r="I20" s="222">
        <f>ROUND(data!U63,0)</f>
        <v>0</v>
      </c>
      <c r="J20" s="222">
        <f>ROUND(data!U64,0)</f>
        <v>624122</v>
      </c>
      <c r="K20" s="222">
        <f>ROUND(data!U65,0)</f>
        <v>23356</v>
      </c>
      <c r="L20" s="222">
        <f>ROUND(data!U66,0)</f>
        <v>6073185</v>
      </c>
      <c r="M20" s="66">
        <f>ROUND(data!U67,0)</f>
        <v>211914</v>
      </c>
      <c r="N20" s="222">
        <f>ROUND(data!U68,0)</f>
        <v>0</v>
      </c>
      <c r="O20" s="222">
        <f>ROUND(data!U69,0)</f>
        <v>26166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26166</v>
      </c>
      <c r="AD20" s="222">
        <f>ROUND(data!U84,0)</f>
        <v>5984704</v>
      </c>
      <c r="AE20" s="222">
        <f>ROUND(data!U89,0)</f>
        <v>21974819</v>
      </c>
      <c r="AF20" s="222">
        <f>ROUND(data!U87,0)</f>
        <v>3448738</v>
      </c>
      <c r="AG20" s="222">
        <f>IF(data!U90&gt;0,ROUND(data!U90,0),0)</f>
        <v>3830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212</v>
      </c>
      <c r="B21" s="224" t="str">
        <f>RIGHT(data!$C$96,4)</f>
        <v>2022</v>
      </c>
      <c r="C21" s="16">
        <f>data!V$55</f>
        <v>7110</v>
      </c>
      <c r="D21" s="16" t="s">
        <v>1123</v>
      </c>
      <c r="E21" s="222">
        <f>ROUND(data!V59,0)</f>
        <v>11728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125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3354253</v>
      </c>
      <c r="AF21" s="222">
        <f>ROUND(data!V87,0)</f>
        <v>424327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212</v>
      </c>
      <c r="B22" s="224" t="str">
        <f>RIGHT(data!$C$96,4)</f>
        <v>2022</v>
      </c>
      <c r="C22" s="16">
        <f>data!W$55</f>
        <v>7120</v>
      </c>
      <c r="D22" s="16" t="s">
        <v>1123</v>
      </c>
      <c r="E22" s="222">
        <f>ROUND(data!W59,0)</f>
        <v>28318</v>
      </c>
      <c r="F22" s="212">
        <f>ROUND(data!W60,2)</f>
        <v>3.13</v>
      </c>
      <c r="G22" s="222">
        <f>ROUND(data!W61,0)</f>
        <v>433509</v>
      </c>
      <c r="H22" s="222">
        <f>ROUND(data!W62,0)</f>
        <v>88250</v>
      </c>
      <c r="I22" s="222">
        <f>ROUND(data!W63,0)</f>
        <v>0</v>
      </c>
      <c r="J22" s="222">
        <f>ROUND(data!W64,0)</f>
        <v>66770</v>
      </c>
      <c r="K22" s="222">
        <f>ROUND(data!W65,0)</f>
        <v>4139</v>
      </c>
      <c r="L22" s="222">
        <f>ROUND(data!W66,0)</f>
        <v>71024</v>
      </c>
      <c r="M22" s="66">
        <f>ROUND(data!W67,0)</f>
        <v>14302</v>
      </c>
      <c r="N22" s="222">
        <f>ROUND(data!W68,0)</f>
        <v>0</v>
      </c>
      <c r="O22" s="222">
        <f>ROUND(data!W69,0)</f>
        <v>635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635</v>
      </c>
      <c r="AD22" s="222">
        <f>ROUND(data!W84,0)</f>
        <v>0</v>
      </c>
      <c r="AE22" s="222">
        <f>ROUND(data!W89,0)</f>
        <v>14794502</v>
      </c>
      <c r="AF22" s="222">
        <f>ROUND(data!W87,0)</f>
        <v>1320044</v>
      </c>
      <c r="AG22" s="222">
        <f>IF(data!W90&gt;0,ROUND(data!W90,0),0)</f>
        <v>693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9434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212</v>
      </c>
      <c r="B23" s="224" t="str">
        <f>RIGHT(data!$C$96,4)</f>
        <v>2022</v>
      </c>
      <c r="C23" s="16">
        <f>data!X$55</f>
        <v>7130</v>
      </c>
      <c r="D23" s="16" t="s">
        <v>1123</v>
      </c>
      <c r="E23" s="222">
        <f>ROUND(data!X59,0)</f>
        <v>106782</v>
      </c>
      <c r="F23" s="212">
        <f>ROUND(data!X60,2)</f>
        <v>6.55</v>
      </c>
      <c r="G23" s="222">
        <f>ROUND(data!X61,0)</f>
        <v>701596</v>
      </c>
      <c r="H23" s="222">
        <f>ROUND(data!X62,0)</f>
        <v>164829</v>
      </c>
      <c r="I23" s="222">
        <f>ROUND(data!X63,0)</f>
        <v>0</v>
      </c>
      <c r="J23" s="222">
        <f>ROUND(data!X64,0)</f>
        <v>203290</v>
      </c>
      <c r="K23" s="222">
        <f>ROUND(data!X65,0)</f>
        <v>5656</v>
      </c>
      <c r="L23" s="222">
        <f>ROUND(data!X66,0)</f>
        <v>153083</v>
      </c>
      <c r="M23" s="66">
        <f>ROUND(data!X67,0)</f>
        <v>132167</v>
      </c>
      <c r="N23" s="222">
        <f>ROUND(data!X68,0)</f>
        <v>0</v>
      </c>
      <c r="O23" s="222">
        <f>ROUND(data!X69,0)</f>
        <v>1088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1088</v>
      </c>
      <c r="AD23" s="222">
        <f>ROUND(data!X84,0)</f>
        <v>0</v>
      </c>
      <c r="AE23" s="222">
        <f>ROUND(data!X89,0)</f>
        <v>58745710</v>
      </c>
      <c r="AF23" s="222">
        <f>ROUND(data!X87,0)</f>
        <v>7050143</v>
      </c>
      <c r="AG23" s="222">
        <f>IF(data!X90&gt;0,ROUND(data!X90,0),0)</f>
        <v>927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18430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212</v>
      </c>
      <c r="B24" s="224" t="str">
        <f>RIGHT(data!$C$96,4)</f>
        <v>2022</v>
      </c>
      <c r="C24" s="16">
        <f>data!Y$55</f>
        <v>7140</v>
      </c>
      <c r="D24" s="16" t="s">
        <v>1123</v>
      </c>
      <c r="E24" s="222">
        <f>ROUND(data!Y59,0)</f>
        <v>104847</v>
      </c>
      <c r="F24" s="212">
        <f>ROUND(data!Y60,2)</f>
        <v>17.11</v>
      </c>
      <c r="G24" s="222">
        <f>ROUND(data!Y61,0)</f>
        <v>2087618</v>
      </c>
      <c r="H24" s="222">
        <f>ROUND(data!Y62,0)</f>
        <v>457961</v>
      </c>
      <c r="I24" s="222">
        <f>ROUND(data!Y63,0)</f>
        <v>0</v>
      </c>
      <c r="J24" s="222">
        <f>ROUND(data!Y64,0)</f>
        <v>166200</v>
      </c>
      <c r="K24" s="222">
        <f>ROUND(data!Y65,0)</f>
        <v>33493</v>
      </c>
      <c r="L24" s="222">
        <f>ROUND(data!Y66,0)</f>
        <v>102597</v>
      </c>
      <c r="M24" s="66">
        <f>ROUND(data!Y67,0)</f>
        <v>152034</v>
      </c>
      <c r="N24" s="222">
        <f>ROUND(data!Y68,0)</f>
        <v>0</v>
      </c>
      <c r="O24" s="222">
        <f>ROUND(data!Y69,0)</f>
        <v>5115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5115</v>
      </c>
      <c r="AD24" s="222">
        <f>ROUND(data!Y84,0)</f>
        <v>0</v>
      </c>
      <c r="AE24" s="222">
        <f>ROUND(data!Y89,0)</f>
        <v>28255034</v>
      </c>
      <c r="AF24" s="222">
        <f>ROUND(data!Y87,0)</f>
        <v>1386175</v>
      </c>
      <c r="AG24" s="222">
        <f>IF(data!Y90&gt;0,ROUND(data!Y90,0),0)</f>
        <v>5591</v>
      </c>
      <c r="AH24" s="222">
        <f>IF(data!Y91&gt;0,ROUND(data!Y91,0),0)</f>
        <v>0</v>
      </c>
      <c r="AI24" s="222">
        <f>IF(data!Y92&gt;0,ROUND(data!Y92,0),0)</f>
        <v>1877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212</v>
      </c>
      <c r="B25" s="224" t="str">
        <f>RIGHT(data!$C$96,4)</f>
        <v>2022</v>
      </c>
      <c r="C25" s="16">
        <f>data!Z$55</f>
        <v>7150</v>
      </c>
      <c r="D25" s="16" t="s">
        <v>1123</v>
      </c>
      <c r="E25" s="222">
        <f>ROUND(data!Z59,0)</f>
        <v>2368</v>
      </c>
      <c r="F25" s="212">
        <f>ROUND(data!Z60,2)</f>
        <v>1.01</v>
      </c>
      <c r="G25" s="222">
        <f>ROUND(data!Z61,0)</f>
        <v>60285</v>
      </c>
      <c r="H25" s="222">
        <f>ROUND(data!Z62,0)</f>
        <v>22125</v>
      </c>
      <c r="I25" s="222">
        <f>ROUND(data!Z63,0)</f>
        <v>0</v>
      </c>
      <c r="J25" s="222">
        <f>ROUND(data!Z64,0)</f>
        <v>59</v>
      </c>
      <c r="K25" s="222">
        <f>ROUND(data!Z65,0)</f>
        <v>0</v>
      </c>
      <c r="L25" s="222">
        <f>ROUND(data!Z66,0)</f>
        <v>4947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1256691</v>
      </c>
      <c r="AF25" s="222">
        <f>ROUND(data!Z87,0)</f>
        <v>766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212</v>
      </c>
      <c r="B26" s="224" t="str">
        <f>RIGHT(data!$C$96,4)</f>
        <v>2022</v>
      </c>
      <c r="C26" s="16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212</v>
      </c>
      <c r="B27" s="224" t="str">
        <f>RIGHT(data!$C$96,4)</f>
        <v>2022</v>
      </c>
      <c r="C27" s="16">
        <f>data!AB$55</f>
        <v>7170</v>
      </c>
      <c r="D27" s="16" t="s">
        <v>1123</v>
      </c>
      <c r="E27" s="222"/>
      <c r="F27" s="212">
        <f>ROUND(data!AB60,2)</f>
        <v>10.71</v>
      </c>
      <c r="G27" s="222">
        <f>ROUND(data!AB61,0)</f>
        <v>1458610</v>
      </c>
      <c r="H27" s="222">
        <f>ROUND(data!AB62,0)</f>
        <v>293392</v>
      </c>
      <c r="I27" s="222">
        <f>ROUND(data!AB63,0)</f>
        <v>0</v>
      </c>
      <c r="J27" s="222">
        <f>ROUND(data!AB64,0)</f>
        <v>900730</v>
      </c>
      <c r="K27" s="222">
        <f>ROUND(data!AB65,0)</f>
        <v>9868</v>
      </c>
      <c r="L27" s="222">
        <f>ROUND(data!AB66,0)</f>
        <v>57557</v>
      </c>
      <c r="M27" s="66">
        <f>ROUND(data!AB67,0)</f>
        <v>64833</v>
      </c>
      <c r="N27" s="222">
        <f>ROUND(data!AB68,0)</f>
        <v>0</v>
      </c>
      <c r="O27" s="222">
        <f>ROUND(data!AB69,0)</f>
        <v>1721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1721</v>
      </c>
      <c r="AD27" s="222">
        <f>ROUND(data!AB84,0)</f>
        <v>14</v>
      </c>
      <c r="AE27" s="222">
        <f>ROUND(data!AB89,0)</f>
        <v>14740828</v>
      </c>
      <c r="AF27" s="222">
        <f>ROUND(data!AB87,0)</f>
        <v>7792000</v>
      </c>
      <c r="AG27" s="222">
        <f>IF(data!AB90&gt;0,ROUND(data!AB90,0),0)</f>
        <v>1515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2403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212</v>
      </c>
      <c r="B28" s="224" t="str">
        <f>RIGHT(data!$C$96,4)</f>
        <v>2022</v>
      </c>
      <c r="C28" s="16">
        <f>data!AC$55</f>
        <v>7180</v>
      </c>
      <c r="D28" s="16" t="s">
        <v>1123</v>
      </c>
      <c r="E28" s="222">
        <f>ROUND(data!AC59,0)</f>
        <v>9179</v>
      </c>
      <c r="F28" s="212">
        <f>ROUND(data!AC60,2)</f>
        <v>5</v>
      </c>
      <c r="G28" s="222">
        <f>ROUND(data!AC61,0)</f>
        <v>545425</v>
      </c>
      <c r="H28" s="222">
        <f>ROUND(data!AC62,0)</f>
        <v>126142</v>
      </c>
      <c r="I28" s="222">
        <f>ROUND(data!AC63,0)</f>
        <v>0</v>
      </c>
      <c r="J28" s="222">
        <f>ROUND(data!AC64,0)</f>
        <v>71572</v>
      </c>
      <c r="K28" s="222">
        <f>ROUND(data!AC65,0)</f>
        <v>1134</v>
      </c>
      <c r="L28" s="222">
        <f>ROUND(data!AC66,0)</f>
        <v>4821</v>
      </c>
      <c r="M28" s="66">
        <f>ROUND(data!AC67,0)</f>
        <v>24951</v>
      </c>
      <c r="N28" s="222">
        <f>ROUND(data!AC68,0)</f>
        <v>0</v>
      </c>
      <c r="O28" s="222">
        <f>ROUND(data!AC69,0)</f>
        <v>1046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1046</v>
      </c>
      <c r="AD28" s="222">
        <f>ROUND(data!AC84,0)</f>
        <v>0</v>
      </c>
      <c r="AE28" s="222">
        <f>ROUND(data!AC89,0)</f>
        <v>3802472</v>
      </c>
      <c r="AF28" s="222">
        <f>ROUND(data!AC87,0)</f>
        <v>3230262</v>
      </c>
      <c r="AG28" s="222">
        <f>IF(data!AC90&gt;0,ROUND(data!AC90,0),0)</f>
        <v>93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212</v>
      </c>
      <c r="B29" s="224" t="str">
        <f>RIGHT(data!$C$96,4)</f>
        <v>2022</v>
      </c>
      <c r="C29" s="16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212</v>
      </c>
      <c r="B30" s="224" t="str">
        <f>RIGHT(data!$C$96,4)</f>
        <v>2022</v>
      </c>
      <c r="C30" s="16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212</v>
      </c>
      <c r="B31" s="224" t="str">
        <f>RIGHT(data!$C$96,4)</f>
        <v>2022</v>
      </c>
      <c r="C31" s="16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212</v>
      </c>
      <c r="B32" s="224" t="str">
        <f>RIGHT(data!$C$96,4)</f>
        <v>2022</v>
      </c>
      <c r="C32" s="16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52.58</v>
      </c>
      <c r="G32" s="222">
        <f>ROUND(data!AG61,0)</f>
        <v>6888096</v>
      </c>
      <c r="H32" s="222">
        <f>ROUND(data!AG62,0)</f>
        <v>1229604</v>
      </c>
      <c r="I32" s="222">
        <f>ROUND(data!AG63,0)</f>
        <v>316868</v>
      </c>
      <c r="J32" s="222">
        <f>ROUND(data!AG64,0)</f>
        <v>861080</v>
      </c>
      <c r="K32" s="222">
        <f>ROUND(data!AG65,0)</f>
        <v>106182</v>
      </c>
      <c r="L32" s="222">
        <f>ROUND(data!AG66,0)</f>
        <v>420102</v>
      </c>
      <c r="M32" s="66">
        <f>ROUND(data!AG67,0)</f>
        <v>415101</v>
      </c>
      <c r="N32" s="222">
        <f>ROUND(data!AG68,0)</f>
        <v>6788</v>
      </c>
      <c r="O32" s="222">
        <f>ROUND(data!AG69,0)</f>
        <v>187939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187939</v>
      </c>
      <c r="AD32" s="222">
        <f>ROUND(data!AG84,0)</f>
        <v>78564</v>
      </c>
      <c r="AE32" s="222">
        <f>ROUND(data!AG89,0)</f>
        <v>127230040</v>
      </c>
      <c r="AF32" s="222">
        <f>ROUND(data!AG87,0)</f>
        <v>9984646</v>
      </c>
      <c r="AG32" s="222">
        <f>IF(data!AG90&gt;0,ROUND(data!AG90,0),0)</f>
        <v>17523</v>
      </c>
      <c r="AH32" s="222">
        <f>IF(data!AG91&gt;0,ROUND(data!AG91,0),0)</f>
        <v>1613</v>
      </c>
      <c r="AI32" s="222">
        <f>IF(data!AG92&gt;0,ROUND(data!AG92,0),0)</f>
        <v>1562</v>
      </c>
      <c r="AJ32" s="222">
        <f>IF(data!AG93&gt;0,ROUND(data!AG93,0),0)</f>
        <v>129107</v>
      </c>
      <c r="AK32" s="212">
        <f>IF(data!AG94&gt;0,ROUND(data!AG94,2),0)</f>
        <v>30.72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212</v>
      </c>
      <c r="B33" s="224" t="str">
        <f>RIGHT(data!$C$96,4)</f>
        <v>2022</v>
      </c>
      <c r="C33" s="16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212</v>
      </c>
      <c r="B34" s="224" t="str">
        <f>RIGHT(data!$C$96,4)</f>
        <v>2022</v>
      </c>
      <c r="C34" s="16">
        <f>data!AI$55</f>
        <v>7250</v>
      </c>
      <c r="D34" s="16" t="s">
        <v>1123</v>
      </c>
      <c r="E34" s="222">
        <f>ROUND(data!AI59,0)</f>
        <v>267585</v>
      </c>
      <c r="F34" s="212">
        <f>ROUND(data!AI60,2)</f>
        <v>5.33</v>
      </c>
      <c r="G34" s="222">
        <f>ROUND(data!AI61,0)</f>
        <v>735997</v>
      </c>
      <c r="H34" s="222">
        <f>ROUND(data!AI62,0)</f>
        <v>141181</v>
      </c>
      <c r="I34" s="222">
        <f>ROUND(data!AI63,0)</f>
        <v>0</v>
      </c>
      <c r="J34" s="222">
        <f>ROUND(data!AI64,0)</f>
        <v>6731</v>
      </c>
      <c r="K34" s="222">
        <f>ROUND(data!AI65,0)</f>
        <v>125</v>
      </c>
      <c r="L34" s="222">
        <f>ROUND(data!AI66,0)</f>
        <v>3930</v>
      </c>
      <c r="M34" s="66">
        <f>ROUND(data!AI67,0)</f>
        <v>41952</v>
      </c>
      <c r="N34" s="222">
        <f>ROUND(data!AI68,0)</f>
        <v>0</v>
      </c>
      <c r="O34" s="222">
        <f>ROUND(data!AI69,0)</f>
        <v>8958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8958</v>
      </c>
      <c r="AD34" s="222">
        <f>ROUND(data!AI84,0)</f>
        <v>0</v>
      </c>
      <c r="AE34" s="222">
        <f>ROUND(data!AI89,0)</f>
        <v>1023694</v>
      </c>
      <c r="AF34" s="222">
        <f>ROUND(data!AI87,0)</f>
        <v>9868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4.03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212</v>
      </c>
      <c r="B35" s="224" t="str">
        <f>RIGHT(data!$C$96,4)</f>
        <v>2022</v>
      </c>
      <c r="C35" s="16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6.52</v>
      </c>
      <c r="G35" s="222">
        <f>ROUND(data!AJ61,0)</f>
        <v>1372755</v>
      </c>
      <c r="H35" s="222">
        <f>ROUND(data!AJ62,0)</f>
        <v>197381</v>
      </c>
      <c r="I35" s="222">
        <f>ROUND(data!AJ63,0)</f>
        <v>0</v>
      </c>
      <c r="J35" s="222">
        <f>ROUND(data!AJ64,0)</f>
        <v>27691</v>
      </c>
      <c r="K35" s="222">
        <f>ROUND(data!AJ65,0)</f>
        <v>0</v>
      </c>
      <c r="L35" s="222">
        <f>ROUND(data!AJ66,0)</f>
        <v>-139016</v>
      </c>
      <c r="M35" s="66">
        <f>ROUND(data!AJ67,0)</f>
        <v>0</v>
      </c>
      <c r="N35" s="222">
        <f>ROUND(data!AJ68,0)</f>
        <v>0</v>
      </c>
      <c r="O35" s="222">
        <f>ROUND(data!AJ69,0)</f>
        <v>7793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7793</v>
      </c>
      <c r="AD35" s="222">
        <f>ROUND(data!AJ84,0)</f>
        <v>156</v>
      </c>
      <c r="AE35" s="222">
        <f>ROUND(data!AJ89,0)</f>
        <v>1454330</v>
      </c>
      <c r="AF35" s="222">
        <f>ROUND(data!AJ87,0)</f>
        <v>0</v>
      </c>
      <c r="AG35" s="222">
        <f>IF(data!AJ90&gt;0,ROUND(data!AJ90,0),0)</f>
        <v>4949</v>
      </c>
      <c r="AH35" s="222">
        <f>IF(data!AJ91&gt;0,ROUND(data!AJ91,0),0)</f>
        <v>0</v>
      </c>
      <c r="AI35" s="222">
        <f>IF(data!AJ92&gt;0,ROUND(data!AJ92,0),0)</f>
        <v>15785</v>
      </c>
      <c r="AJ35" s="222">
        <f>IF(data!AJ93&gt;0,ROUND(data!AJ93,0),0)</f>
        <v>0</v>
      </c>
      <c r="AK35" s="212">
        <f>IF(data!AJ94&gt;0,ROUND(data!AJ94,2),0)</f>
        <v>1.21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212</v>
      </c>
      <c r="B36" s="224" t="str">
        <f>RIGHT(data!$C$96,4)</f>
        <v>2022</v>
      </c>
      <c r="C36" s="16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212</v>
      </c>
      <c r="B37" s="224" t="str">
        <f>RIGHT(data!$C$96,4)</f>
        <v>2022</v>
      </c>
      <c r="C37" s="16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212</v>
      </c>
      <c r="B38" s="224" t="str">
        <f>RIGHT(data!$C$96,4)</f>
        <v>2022</v>
      </c>
      <c r="C38" s="16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212</v>
      </c>
      <c r="B39" s="224" t="str">
        <f>RIGHT(data!$C$96,4)</f>
        <v>2022</v>
      </c>
      <c r="C39" s="16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212</v>
      </c>
      <c r="B40" s="224" t="str">
        <f>RIGHT(data!$C$96,4)</f>
        <v>2022</v>
      </c>
      <c r="C40" s="16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212</v>
      </c>
      <c r="B41" s="224" t="str">
        <f>RIGHT(data!$C$96,4)</f>
        <v>2022</v>
      </c>
      <c r="C41" s="16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212</v>
      </c>
      <c r="B42" s="224" t="str">
        <f>RIGHT(data!$C$96,4)</f>
        <v>2022</v>
      </c>
      <c r="C42" s="16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212</v>
      </c>
      <c r="B43" s="224" t="str">
        <f>RIGHT(data!$C$96,4)</f>
        <v>2022</v>
      </c>
      <c r="C43" s="16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212</v>
      </c>
      <c r="B44" s="224" t="str">
        <f>RIGHT(data!$C$96,4)</f>
        <v>2022</v>
      </c>
      <c r="C44" s="16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212</v>
      </c>
      <c r="B45" s="224" t="str">
        <f>RIGHT(data!$C$96,4)</f>
        <v>2022</v>
      </c>
      <c r="C45" s="16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212</v>
      </c>
      <c r="B46" s="224" t="str">
        <f>RIGHT(data!$C$96,4)</f>
        <v>2022</v>
      </c>
      <c r="C46" s="16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212</v>
      </c>
      <c r="B47" s="224" t="str">
        <f>RIGHT(data!$C$96,4)</f>
        <v>2022</v>
      </c>
      <c r="C47" s="16">
        <f>data!AV$55</f>
        <v>7490</v>
      </c>
      <c r="D47" s="16" t="s">
        <v>1123</v>
      </c>
      <c r="E47" s="222"/>
      <c r="F47" s="212">
        <f>ROUND(data!AV60,2)</f>
        <v>5.01</v>
      </c>
      <c r="G47" s="222">
        <f>ROUND(data!AV61,0)</f>
        <v>867253</v>
      </c>
      <c r="H47" s="222">
        <f>ROUND(data!AV62,0)</f>
        <v>138836</v>
      </c>
      <c r="I47" s="222">
        <f>ROUND(data!AV63,0)</f>
        <v>321260</v>
      </c>
      <c r="J47" s="222">
        <f>ROUND(data!AV64,0)</f>
        <v>13954</v>
      </c>
      <c r="K47" s="222">
        <f>ROUND(data!AV65,0)</f>
        <v>8192</v>
      </c>
      <c r="L47" s="222">
        <f>ROUND(data!AV66,0)</f>
        <v>118344</v>
      </c>
      <c r="M47" s="66">
        <f>ROUND(data!AV67,0)</f>
        <v>47714</v>
      </c>
      <c r="N47" s="222">
        <f>ROUND(data!AV68,0)</f>
        <v>0</v>
      </c>
      <c r="O47" s="222">
        <f>ROUND(data!AV69,0)</f>
        <v>1656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1656</v>
      </c>
      <c r="AD47" s="222">
        <f>ROUND(data!AV84,0)</f>
        <v>1600</v>
      </c>
      <c r="AE47" s="222">
        <f>ROUND(data!AV89,0)</f>
        <v>4600928</v>
      </c>
      <c r="AF47" s="222">
        <f>ROUND(data!AV87,0)</f>
        <v>3096113</v>
      </c>
      <c r="AG47" s="222">
        <f>IF(data!AV90&gt;0,ROUND(data!AV90,0),0)</f>
        <v>1287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110</v>
      </c>
      <c r="AK47" s="212">
        <f>IF(data!AV94&gt;0,ROUND(data!AV94,2),0)</f>
        <v>0.41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212</v>
      </c>
      <c r="B48" s="224" t="str">
        <f>RIGHT(data!$C$96,4)</f>
        <v>2022</v>
      </c>
      <c r="C48" s="16">
        <f>data!AW$55</f>
        <v>8200</v>
      </c>
      <c r="D48" s="16" t="s">
        <v>1123</v>
      </c>
      <c r="E48" s="222"/>
      <c r="F48" s="212">
        <f>ROUND(data!AW60,2)</f>
        <v>4.33</v>
      </c>
      <c r="G48" s="222">
        <f>ROUND(data!AW61,0)</f>
        <v>397635</v>
      </c>
      <c r="H48" s="222">
        <f>ROUND(data!AW62,0)</f>
        <v>104831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212</v>
      </c>
      <c r="B49" s="224" t="str">
        <f>RIGHT(data!$C$96,4)</f>
        <v>2022</v>
      </c>
      <c r="C49" s="16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212</v>
      </c>
      <c r="B50" s="224" t="str">
        <f>RIGHT(data!$C$96,4)</f>
        <v>2022</v>
      </c>
      <c r="C50" s="16">
        <f>data!AY$55</f>
        <v>8320</v>
      </c>
      <c r="D50" s="16" t="s">
        <v>1123</v>
      </c>
      <c r="E50" s="222">
        <f>ROUND(data!AY59,0)</f>
        <v>43793</v>
      </c>
      <c r="F50" s="212">
        <f>ROUND(data!AY60,2)</f>
        <v>10.69</v>
      </c>
      <c r="G50" s="222">
        <f>ROUND(data!AY61,0)</f>
        <v>616803</v>
      </c>
      <c r="H50" s="222">
        <f>ROUND(data!AY62,0)</f>
        <v>229614</v>
      </c>
      <c r="I50" s="222">
        <f>ROUND(data!AY63,0)</f>
        <v>0</v>
      </c>
      <c r="J50" s="222">
        <f>ROUND(data!AY64,0)</f>
        <v>214245</v>
      </c>
      <c r="K50" s="222">
        <f>ROUND(data!AY65,0)</f>
        <v>23312</v>
      </c>
      <c r="L50" s="222">
        <f>ROUND(data!AY66,0)</f>
        <v>19413</v>
      </c>
      <c r="M50" s="66">
        <f>ROUND(data!AY67,0)</f>
        <v>81006</v>
      </c>
      <c r="N50" s="222">
        <f>ROUND(data!AY68,0)</f>
        <v>0</v>
      </c>
      <c r="O50" s="222">
        <f>ROUND(data!AY69,0)</f>
        <v>8551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8551</v>
      </c>
      <c r="AD50" s="222">
        <f>ROUND(data!AY84,0)</f>
        <v>186397</v>
      </c>
      <c r="AE50" s="222"/>
      <c r="AF50" s="222"/>
      <c r="AG50" s="222">
        <f>IF(data!AY90&gt;0,ROUND(data!AY90,0),0)</f>
        <v>3906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212</v>
      </c>
      <c r="B51" s="224" t="str">
        <f>RIGHT(data!$C$96,4)</f>
        <v>2022</v>
      </c>
      <c r="C51" s="16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212</v>
      </c>
      <c r="B52" s="224" t="str">
        <f>RIGHT(data!$C$96,4)</f>
        <v>2022</v>
      </c>
      <c r="C52" s="16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6281</v>
      </c>
      <c r="K52" s="222">
        <f>ROUND(data!BA65,0)</f>
        <v>0</v>
      </c>
      <c r="L52" s="222">
        <f>ROUND(data!BA66,0)</f>
        <v>-967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212</v>
      </c>
      <c r="B53" s="224" t="str">
        <f>RIGHT(data!$C$96,4)</f>
        <v>2022</v>
      </c>
      <c r="C53" s="16">
        <f>data!BB$55</f>
        <v>8360</v>
      </c>
      <c r="D53" s="16" t="s">
        <v>1123</v>
      </c>
      <c r="E53" s="222"/>
      <c r="F53" s="212">
        <f>ROUND(data!BB60,2)</f>
        <v>3.61</v>
      </c>
      <c r="G53" s="222">
        <f>ROUND(data!BB61,0)</f>
        <v>414567</v>
      </c>
      <c r="H53" s="222">
        <f>ROUND(data!BB62,0)</f>
        <v>94232</v>
      </c>
      <c r="I53" s="222">
        <f>ROUND(data!BB63,0)</f>
        <v>0</v>
      </c>
      <c r="J53" s="222">
        <f>ROUND(data!BB64,0)</f>
        <v>70</v>
      </c>
      <c r="K53" s="222">
        <f>ROUND(data!BB65,0)</f>
        <v>579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212</v>
      </c>
      <c r="B54" s="224" t="str">
        <f>RIGHT(data!$C$96,4)</f>
        <v>2022</v>
      </c>
      <c r="C54" s="16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212</v>
      </c>
      <c r="B55" s="224" t="str">
        <f>RIGHT(data!$C$96,4)</f>
        <v>2022</v>
      </c>
      <c r="C55" s="16">
        <f>data!BD$55</f>
        <v>8420</v>
      </c>
      <c r="D55" s="16" t="s">
        <v>1123</v>
      </c>
      <c r="E55" s="222"/>
      <c r="F55" s="212">
        <f>ROUND(data!BD60,2)</f>
        <v>2.74</v>
      </c>
      <c r="G55" s="222">
        <f>ROUND(data!BD61,0)</f>
        <v>146149</v>
      </c>
      <c r="H55" s="222">
        <f>ROUND(data!BD62,0)</f>
        <v>58551</v>
      </c>
      <c r="I55" s="222">
        <f>ROUND(data!BD63,0)</f>
        <v>0</v>
      </c>
      <c r="J55" s="222">
        <f>ROUND(data!BD64,0)</f>
        <v>37809</v>
      </c>
      <c r="K55" s="222">
        <f>ROUND(data!BD65,0)</f>
        <v>8087</v>
      </c>
      <c r="L55" s="222">
        <f>ROUND(data!BD66,0)</f>
        <v>2013</v>
      </c>
      <c r="M55" s="66">
        <f>ROUND(data!BD67,0)</f>
        <v>27499</v>
      </c>
      <c r="N55" s="222">
        <f>ROUND(data!BD68,0)</f>
        <v>0</v>
      </c>
      <c r="O55" s="222">
        <f>ROUND(data!BD69,0)</f>
        <v>1220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1220</v>
      </c>
      <c r="AD55" s="222">
        <f>ROUND(data!BD84,0)</f>
        <v>0</v>
      </c>
      <c r="AE55" s="222"/>
      <c r="AF55" s="222"/>
      <c r="AG55" s="222">
        <f>IF(data!BD90&gt;0,ROUND(data!BD90,0),0)</f>
        <v>1333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2145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212</v>
      </c>
      <c r="B56" s="224" t="str">
        <f>RIGHT(data!$C$96,4)</f>
        <v>2022</v>
      </c>
      <c r="C56" s="16">
        <f>data!BE$55</f>
        <v>8430</v>
      </c>
      <c r="D56" s="16" t="s">
        <v>1123</v>
      </c>
      <c r="E56" s="222">
        <f>ROUND(data!BE59,0)</f>
        <v>107673</v>
      </c>
      <c r="F56" s="212">
        <f>ROUND(data!BE60,2)</f>
        <v>6.59</v>
      </c>
      <c r="G56" s="222">
        <f>ROUND(data!BE61,0)</f>
        <v>630133</v>
      </c>
      <c r="H56" s="222">
        <f>ROUND(data!BE62,0)</f>
        <v>163305</v>
      </c>
      <c r="I56" s="222">
        <f>ROUND(data!BE63,0)</f>
        <v>0</v>
      </c>
      <c r="J56" s="222">
        <f>ROUND(data!BE64,0)</f>
        <v>3000</v>
      </c>
      <c r="K56" s="222">
        <f>ROUND(data!BE65,0)</f>
        <v>99824</v>
      </c>
      <c r="L56" s="222">
        <f>ROUND(data!BE66,0)</f>
        <v>328934</v>
      </c>
      <c r="M56" s="66">
        <f>ROUND(data!BE67,0)</f>
        <v>184048</v>
      </c>
      <c r="N56" s="222">
        <f>ROUND(data!BE68,0)</f>
        <v>0</v>
      </c>
      <c r="O56" s="222">
        <f>ROUND(data!BE69,0)</f>
        <v>13901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13901</v>
      </c>
      <c r="AD56" s="222">
        <f>ROUND(data!BE84,0)</f>
        <v>0</v>
      </c>
      <c r="AE56" s="222"/>
      <c r="AF56" s="222"/>
      <c r="AG56" s="222">
        <f>IF(data!BE90&gt;0,ROUND(data!BE90,0),0)</f>
        <v>8882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212</v>
      </c>
      <c r="B57" s="224" t="str">
        <f>RIGHT(data!$C$96,4)</f>
        <v>2022</v>
      </c>
      <c r="C57" s="16">
        <f>data!BF$55</f>
        <v>8460</v>
      </c>
      <c r="D57" s="16" t="s">
        <v>1123</v>
      </c>
      <c r="E57" s="222"/>
      <c r="F57" s="212">
        <f>ROUND(data!BF60,2)</f>
        <v>14.25</v>
      </c>
      <c r="G57" s="222">
        <f>ROUND(data!BF61,0)</f>
        <v>730006</v>
      </c>
      <c r="H57" s="222">
        <f>ROUND(data!BF62,0)</f>
        <v>300392</v>
      </c>
      <c r="I57" s="222">
        <f>ROUND(data!BF63,0)</f>
        <v>0</v>
      </c>
      <c r="J57" s="222">
        <f>ROUND(data!BF64,0)</f>
        <v>46959</v>
      </c>
      <c r="K57" s="222">
        <f>ROUND(data!BF65,0)</f>
        <v>29372</v>
      </c>
      <c r="L57" s="222">
        <f>ROUND(data!BF66,0)</f>
        <v>29027</v>
      </c>
      <c r="M57" s="66">
        <f>ROUND(data!BF67,0)</f>
        <v>59971</v>
      </c>
      <c r="N57" s="222">
        <f>ROUND(data!BF68,0)</f>
        <v>0</v>
      </c>
      <c r="O57" s="222">
        <f>ROUND(data!BF69,0)</f>
        <v>115000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115000</v>
      </c>
      <c r="AD57" s="222">
        <f>ROUND(data!BF84,0)</f>
        <v>0</v>
      </c>
      <c r="AE57" s="222"/>
      <c r="AF57" s="222"/>
      <c r="AG57" s="222">
        <f>IF(data!BF90&gt;0,ROUND(data!BF90,0),0)</f>
        <v>2349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17004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212</v>
      </c>
      <c r="B58" s="224" t="str">
        <f>RIGHT(data!$C$96,4)</f>
        <v>2022</v>
      </c>
      <c r="C58" s="16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212</v>
      </c>
      <c r="B59" s="224" t="str">
        <f>RIGHT(data!$C$96,4)</f>
        <v>2022</v>
      </c>
      <c r="C59" s="16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212</v>
      </c>
      <c r="B60" s="224" t="str">
        <f>RIGHT(data!$C$96,4)</f>
        <v>2022</v>
      </c>
      <c r="C60" s="16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212</v>
      </c>
      <c r="B61" s="224" t="str">
        <f>RIGHT(data!$C$96,4)</f>
        <v>2022</v>
      </c>
      <c r="C61" s="16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212</v>
      </c>
      <c r="B62" s="224" t="str">
        <f>RIGHT(data!$C$96,4)</f>
        <v>2022</v>
      </c>
      <c r="C62" s="16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212</v>
      </c>
      <c r="B63" s="224" t="str">
        <f>RIGHT(data!$C$96,4)</f>
        <v>2022</v>
      </c>
      <c r="C63" s="16">
        <f>data!BL$55</f>
        <v>8560</v>
      </c>
      <c r="D63" s="16" t="s">
        <v>1123</v>
      </c>
      <c r="E63" s="222"/>
      <c r="F63" s="212">
        <f>ROUND(data!BL60,2)</f>
        <v>15.91</v>
      </c>
      <c r="G63" s="222">
        <f>ROUND(data!BL61,0)</f>
        <v>964603</v>
      </c>
      <c r="H63" s="222">
        <f>ROUND(data!BL62,0)</f>
        <v>346596</v>
      </c>
      <c r="I63" s="222">
        <f>ROUND(data!BL63,0)</f>
        <v>0</v>
      </c>
      <c r="J63" s="222">
        <f>ROUND(data!BL64,0)</f>
        <v>1669</v>
      </c>
      <c r="K63" s="222">
        <f>ROUND(data!BL65,0)</f>
        <v>0</v>
      </c>
      <c r="L63" s="222">
        <f>ROUND(data!BL66,0)</f>
        <v>339</v>
      </c>
      <c r="M63" s="66">
        <f>ROUND(data!BL67,0)</f>
        <v>0</v>
      </c>
      <c r="N63" s="222">
        <f>ROUND(data!BL68,0)</f>
        <v>0</v>
      </c>
      <c r="O63" s="222">
        <f>ROUND(data!BL69,0)</f>
        <v>-850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-850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212</v>
      </c>
      <c r="B64" s="224" t="str">
        <f>RIGHT(data!$C$96,4)</f>
        <v>2022</v>
      </c>
      <c r="C64" s="16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212</v>
      </c>
      <c r="B65" s="224" t="str">
        <f>RIGHT(data!$C$96,4)</f>
        <v>2022</v>
      </c>
      <c r="C65" s="16">
        <f>data!BN$55</f>
        <v>8610</v>
      </c>
      <c r="D65" s="16" t="s">
        <v>1123</v>
      </c>
      <c r="E65" s="222"/>
      <c r="F65" s="212">
        <f>ROUND(data!BN60,2)</f>
        <v>4.8899999999999997</v>
      </c>
      <c r="G65" s="222">
        <f>ROUND(data!BN61,0)</f>
        <v>654942</v>
      </c>
      <c r="H65" s="222">
        <f>ROUND(data!BN62,0)</f>
        <v>259422</v>
      </c>
      <c r="I65" s="222">
        <f>ROUND(data!BN63,0)</f>
        <v>1290490</v>
      </c>
      <c r="J65" s="222">
        <f>ROUND(data!BN64,0)</f>
        <v>48419</v>
      </c>
      <c r="K65" s="222">
        <f>ROUND(data!BN65,0)</f>
        <v>118719</v>
      </c>
      <c r="L65" s="222">
        <f>ROUND(data!BN66,0)</f>
        <v>-1355731</v>
      </c>
      <c r="M65" s="66">
        <f>ROUND(data!BN67,0)</f>
        <v>323323</v>
      </c>
      <c r="N65" s="222">
        <f>ROUND(data!BN68,0)</f>
        <v>3370</v>
      </c>
      <c r="O65" s="222">
        <f>ROUND(data!BN69,0)</f>
        <v>1764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1764</v>
      </c>
      <c r="AD65" s="222">
        <f>ROUND(data!BN84,0)</f>
        <v>80844</v>
      </c>
      <c r="AE65" s="222"/>
      <c r="AF65" s="222"/>
      <c r="AG65" s="222">
        <f>IF(data!BN90&gt;0,ROUND(data!BN90,0),0)</f>
        <v>10118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212</v>
      </c>
      <c r="B66" s="224" t="str">
        <f>RIGHT(data!$C$96,4)</f>
        <v>2022</v>
      </c>
      <c r="C66" s="16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212</v>
      </c>
      <c r="B67" s="224" t="str">
        <f>RIGHT(data!$C$96,4)</f>
        <v>2022</v>
      </c>
      <c r="C67" s="16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212</v>
      </c>
      <c r="B68" s="224" t="str">
        <f>RIGHT(data!$C$96,4)</f>
        <v>2022</v>
      </c>
      <c r="C68" s="16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212</v>
      </c>
      <c r="B69" s="224" t="str">
        <f>RIGHT(data!$C$96,4)</f>
        <v>2022</v>
      </c>
      <c r="C69" s="16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212</v>
      </c>
      <c r="B70" s="224" t="str">
        <f>RIGHT(data!$C$96,4)</f>
        <v>2022</v>
      </c>
      <c r="C70" s="16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212</v>
      </c>
      <c r="B71" s="224" t="str">
        <f>RIGHT(data!$C$96,4)</f>
        <v>2022</v>
      </c>
      <c r="C71" s="16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212</v>
      </c>
      <c r="B72" s="224" t="str">
        <f>RIGHT(data!$C$96,4)</f>
        <v>2022</v>
      </c>
      <c r="C72" s="16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212</v>
      </c>
      <c r="B73" s="224" t="str">
        <f>RIGHT(data!$C$96,4)</f>
        <v>2022</v>
      </c>
      <c r="C73" s="16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212</v>
      </c>
      <c r="B74" s="224" t="str">
        <f>RIGHT(data!$C$96,4)</f>
        <v>2022</v>
      </c>
      <c r="C74" s="16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212</v>
      </c>
      <c r="B75" s="224" t="str">
        <f>RIGHT(data!$C$96,4)</f>
        <v>2022</v>
      </c>
      <c r="C75" s="16">
        <f>data!BX$55</f>
        <v>8710</v>
      </c>
      <c r="D75" s="16" t="s">
        <v>1123</v>
      </c>
      <c r="E75" s="222"/>
      <c r="F75" s="212">
        <f>ROUND(data!BX60,2)</f>
        <v>1.6</v>
      </c>
      <c r="G75" s="222">
        <f>ROUND(data!BX61,0)</f>
        <v>310328</v>
      </c>
      <c r="H75" s="222">
        <f>ROUND(data!BX62,0)</f>
        <v>35486</v>
      </c>
      <c r="I75" s="222">
        <f>ROUND(data!BX63,0)</f>
        <v>0</v>
      </c>
      <c r="J75" s="222">
        <f>ROUND(data!BX64,0)</f>
        <v>755</v>
      </c>
      <c r="K75" s="222">
        <f>ROUND(data!BX65,0)</f>
        <v>0</v>
      </c>
      <c r="L75" s="222">
        <f>ROUND(data!BX66,0)</f>
        <v>16027</v>
      </c>
      <c r="M75" s="66">
        <f>ROUND(data!BX67,0)</f>
        <v>0</v>
      </c>
      <c r="N75" s="222">
        <f>ROUND(data!BX68,0)</f>
        <v>0</v>
      </c>
      <c r="O75" s="222">
        <f>ROUND(data!BX69,0)</f>
        <v>8473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8473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0.38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212</v>
      </c>
      <c r="B76" s="224" t="str">
        <f>RIGHT(data!$C$96,4)</f>
        <v>2022</v>
      </c>
      <c r="C76" s="16">
        <f>data!BY$55</f>
        <v>8720</v>
      </c>
      <c r="D76" s="16" t="s">
        <v>1123</v>
      </c>
      <c r="E76" s="222"/>
      <c r="F76" s="212">
        <f>ROUND(data!BY60,2)</f>
        <v>1.06</v>
      </c>
      <c r="G76" s="222">
        <f>ROUND(data!BY61,0)</f>
        <v>159529</v>
      </c>
      <c r="H76" s="222">
        <f>ROUND(data!BY62,0)</f>
        <v>36401</v>
      </c>
      <c r="I76" s="222">
        <f>ROUND(data!BY63,0)</f>
        <v>150332</v>
      </c>
      <c r="J76" s="222">
        <f>ROUND(data!BY64,0)</f>
        <v>1747</v>
      </c>
      <c r="K76" s="222">
        <f>ROUND(data!BY65,0)</f>
        <v>0</v>
      </c>
      <c r="L76" s="222">
        <f>ROUND(data!BY66,0)</f>
        <v>54204</v>
      </c>
      <c r="M76" s="66">
        <f>ROUND(data!BY67,0)</f>
        <v>4567</v>
      </c>
      <c r="N76" s="222">
        <f>ROUND(data!BY68,0)</f>
        <v>0</v>
      </c>
      <c r="O76" s="222">
        <f>ROUND(data!BY69,0)</f>
        <v>34654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34654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1.52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212</v>
      </c>
      <c r="B77" s="224" t="str">
        <f>RIGHT(data!$C$96,4)</f>
        <v>2022</v>
      </c>
      <c r="C77" s="16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212</v>
      </c>
      <c r="B78" s="224" t="str">
        <f>RIGHT(data!$C$96,4)</f>
        <v>2022</v>
      </c>
      <c r="C78" s="16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212</v>
      </c>
      <c r="B79" s="224" t="str">
        <f>RIGHT(data!$C$96,4)</f>
        <v>2022</v>
      </c>
      <c r="C79" s="16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212</v>
      </c>
      <c r="B80" s="224" t="str">
        <f>RIGHT(data!$C$96,4)</f>
        <v>2022</v>
      </c>
      <c r="C80" s="16">
        <f>data!CC$55</f>
        <v>8790</v>
      </c>
      <c r="D80" s="16" t="s">
        <v>1123</v>
      </c>
      <c r="E80" s="222"/>
      <c r="F80" s="212">
        <f>ROUND(data!CC60,2)</f>
        <v>17.09</v>
      </c>
      <c r="G80" s="222">
        <f>ROUND(data!CC61,0)</f>
        <v>3031880</v>
      </c>
      <c r="H80" s="222">
        <f>ROUND(data!CC62,0)</f>
        <v>460462</v>
      </c>
      <c r="I80" s="222">
        <f>ROUND(data!CC63,0)</f>
        <v>2719169</v>
      </c>
      <c r="J80" s="222">
        <f>ROUND(data!CC64,0)</f>
        <v>361306</v>
      </c>
      <c r="K80" s="222">
        <f>ROUND(data!CC65,0)</f>
        <v>4595</v>
      </c>
      <c r="L80" s="222">
        <f>ROUND(data!CC66,0)</f>
        <v>21667811</v>
      </c>
      <c r="M80" s="66">
        <f>ROUND(data!CC67,0)</f>
        <v>4140</v>
      </c>
      <c r="N80" s="222">
        <f>ROUND(data!CC68,0)</f>
        <v>2283</v>
      </c>
      <c r="O80" s="222">
        <f>ROUND(data!CC69,0)</f>
        <v>537900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537900</v>
      </c>
      <c r="AD80" s="222">
        <f>ROUND(data!CC84,0)</f>
        <v>0</v>
      </c>
      <c r="AE80" s="222"/>
      <c r="AF80" s="222"/>
      <c r="AG80" s="222">
        <f>IF(data!CC90&gt;0,ROUND(data!CC90,0),0)</f>
        <v>169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2450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MultiCare Covington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H-212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17700 SE 272nd St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Covington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212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6856256.9799999995</v>
      </c>
      <c r="C16" s="275">
        <f>data!D85</f>
        <v>9846828.410000002</v>
      </c>
      <c r="D16" s="275">
        <f>'Prior Year'!D60</f>
        <v>5349</v>
      </c>
      <c r="E16" s="1">
        <f>data!D59</f>
        <v>5946</v>
      </c>
      <c r="F16" s="238">
        <f t="shared" si="0"/>
        <v>1281.7829463451112</v>
      </c>
      <c r="G16" s="238">
        <f t="shared" si="1"/>
        <v>1656.0424503868151</v>
      </c>
      <c r="H16" s="6">
        <f t="shared" si="2"/>
        <v>0.29198352584489529</v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3558784.4399999995</v>
      </c>
      <c r="C17" s="275">
        <f>data!E85</f>
        <v>6862918.5199999996</v>
      </c>
      <c r="D17" s="275">
        <f>'Prior Year'!E60</f>
        <v>3161</v>
      </c>
      <c r="E17" s="1">
        <f>data!E59</f>
        <v>5480</v>
      </c>
      <c r="F17" s="238">
        <f t="shared" si="0"/>
        <v>1125.8413286934513</v>
      </c>
      <c r="G17" s="238">
        <f t="shared" si="1"/>
        <v>1252.3573941605839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4766011.3899999997</v>
      </c>
      <c r="C27" s="275">
        <f>data!O85</f>
        <v>4590141.1000000006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4546455.5299999993</v>
      </c>
      <c r="C28" s="275">
        <f>data!P85</f>
        <v>8243500.4200000009</v>
      </c>
      <c r="D28" s="275">
        <f>'Prior Year'!P60</f>
        <v>239600</v>
      </c>
      <c r="E28" s="1">
        <f>data!P59</f>
        <v>240235</v>
      </c>
      <c r="F28" s="238">
        <f t="shared" si="0"/>
        <v>18.975190025041734</v>
      </c>
      <c r="G28" s="238">
        <f t="shared" si="1"/>
        <v>34.314318979332739</v>
      </c>
      <c r="H28" s="6">
        <f t="shared" si="2"/>
        <v>0.80837814715150769</v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1044926.14</v>
      </c>
      <c r="C30" s="275">
        <f>data!R85</f>
        <v>1484067.4700000002</v>
      </c>
      <c r="D30" s="275">
        <f>'Prior Year'!R60</f>
        <v>136800</v>
      </c>
      <c r="E30" s="1">
        <f>data!R59</f>
        <v>130005</v>
      </c>
      <c r="F30" s="238">
        <f t="shared" si="0"/>
        <v>7.6383489766081869</v>
      </c>
      <c r="G30" s="238">
        <f>IFERROR(IF(C30=0,"",IF(E30=0,"",C30/E30)),"")</f>
        <v>11.415464559055422</v>
      </c>
      <c r="H30" s="6">
        <f t="shared" si="2"/>
        <v>0.49449371768877537</v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833181.64000000013</v>
      </c>
      <c r="C31" s="275">
        <f>data!S85</f>
        <v>-51279.029999999955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2646580.8600000003</v>
      </c>
      <c r="C33" s="275">
        <f>data!U85</f>
        <v>2888143.75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125.13</v>
      </c>
      <c r="D34" s="275">
        <f>'Prior Year'!V60</f>
        <v>11063</v>
      </c>
      <c r="E34" s="1">
        <f>data!V59</f>
        <v>11728</v>
      </c>
      <c r="F34" s="238" t="str">
        <f t="shared" si="0"/>
        <v/>
      </c>
      <c r="G34" s="238">
        <f t="shared" si="5"/>
        <v>1.0669338335607093E-2</v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565906.96</v>
      </c>
      <c r="C35" s="275">
        <f>data!W85</f>
        <v>678628.72000000009</v>
      </c>
      <c r="D35" s="275">
        <f>'Prior Year'!W60</f>
        <v>26985.93</v>
      </c>
      <c r="E35" s="1">
        <f>data!W59</f>
        <v>28317.65</v>
      </c>
      <c r="F35" s="238">
        <f t="shared" si="0"/>
        <v>20.970444968915281</v>
      </c>
      <c r="G35" s="238">
        <f t="shared" si="5"/>
        <v>23.964867141164611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1073340.7399999998</v>
      </c>
      <c r="C36" s="275">
        <f>data!X85</f>
        <v>1361708.9699999997</v>
      </c>
      <c r="D36" s="275">
        <f>'Prior Year'!X60</f>
        <v>90627.199999999997</v>
      </c>
      <c r="E36" s="1">
        <f>data!X59</f>
        <v>106781.65</v>
      </c>
      <c r="F36" s="238">
        <f t="shared" si="0"/>
        <v>11.843472379153276</v>
      </c>
      <c r="G36" s="238">
        <f t="shared" si="5"/>
        <v>12.752275039765726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2729984.89</v>
      </c>
      <c r="C37" s="275">
        <f>data!Y85</f>
        <v>3005018.12</v>
      </c>
      <c r="D37" s="275">
        <f>'Prior Year'!Y60</f>
        <v>101068.62000000001</v>
      </c>
      <c r="E37" s="1">
        <f>data!Y59</f>
        <v>104847.2</v>
      </c>
      <c r="F37" s="238">
        <f t="shared" si="0"/>
        <v>27.011201795374269</v>
      </c>
      <c r="G37" s="238">
        <f t="shared" si="5"/>
        <v>28.660928665715442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86977.110000000015</v>
      </c>
      <c r="C38" s="275">
        <f>data!Z85</f>
        <v>87415.700000000012</v>
      </c>
      <c r="D38" s="275">
        <f>'Prior Year'!Z60</f>
        <v>2331</v>
      </c>
      <c r="E38" s="1">
        <f>data!Z59</f>
        <v>2367.6300000000006</v>
      </c>
      <c r="F38" s="238">
        <f t="shared" si="0"/>
        <v>37.313217503217508</v>
      </c>
      <c r="G38" s="238">
        <f t="shared" si="5"/>
        <v>36.921182786161687</v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2387117.5399999996</v>
      </c>
      <c r="C40" s="275">
        <f>data!AB85</f>
        <v>2786696.89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648828.8600000001</v>
      </c>
      <c r="C41" s="275">
        <f>data!AC85</f>
        <v>775090.62999999977</v>
      </c>
      <c r="D41" s="275">
        <f>'Prior Year'!AC60</f>
        <v>6964.1700000000019</v>
      </c>
      <c r="E41" s="1">
        <f>data!AC59</f>
        <v>9178.64</v>
      </c>
      <c r="F41" s="238">
        <f t="shared" si="0"/>
        <v>93.166717641872609</v>
      </c>
      <c r="G41" s="238">
        <f t="shared" si="5"/>
        <v>84.445040877515609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0</v>
      </c>
      <c r="C43" s="275">
        <f>data!AE85</f>
        <v>0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8123432.4800000004</v>
      </c>
      <c r="C45" s="275">
        <f>data!AG85</f>
        <v>10353196.060000002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749692.1</v>
      </c>
      <c r="C47" s="275">
        <f>data!AI85</f>
        <v>938874.3</v>
      </c>
      <c r="D47" s="275">
        <f>'Prior Year'!AI60</f>
        <v>276600</v>
      </c>
      <c r="E47" s="1">
        <f>data!AI59</f>
        <v>267585</v>
      </c>
      <c r="F47" s="238">
        <f t="shared" si="0"/>
        <v>2.7103835864063628</v>
      </c>
      <c r="G47" s="238">
        <f t="shared" si="5"/>
        <v>3.5086955546835585</v>
      </c>
      <c r="H47" s="6">
        <f t="shared" si="2"/>
        <v>0.29453837172016661</v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1124218.06</v>
      </c>
      <c r="C48" s="275">
        <f>data!AJ85</f>
        <v>1466448.17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1990221.2499999998</v>
      </c>
      <c r="C60" s="275">
        <f>data!AV85</f>
        <v>1515609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214943.8</v>
      </c>
      <c r="C61" s="275">
        <f>data!AW85</f>
        <v>502465.78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722530.15999999992</v>
      </c>
      <c r="C63" s="275">
        <f>data!AY85</f>
        <v>1006547.5099999998</v>
      </c>
      <c r="D63" s="275">
        <f>'Prior Year'!AY60</f>
        <v>33734</v>
      </c>
      <c r="E63" s="1">
        <f>data!AY59</f>
        <v>43793</v>
      </c>
      <c r="F63" s="238">
        <f>IF(B63=0,"",IF(D63=0,"",B63/D63))</f>
        <v>21.418454971245627</v>
      </c>
      <c r="G63" s="238">
        <f t="shared" si="5"/>
        <v>22.984210033567003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266384.3</v>
      </c>
      <c r="C65" s="275">
        <f>data!BA85</f>
        <v>5314.8100000000231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435489.52</v>
      </c>
      <c r="C66" s="275">
        <f>data!BB85</f>
        <v>509448.13000000012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212801.78000000003</v>
      </c>
      <c r="C68" s="275">
        <f>data!BD85</f>
        <v>281328.03000000003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1312487.17</v>
      </c>
      <c r="C69" s="275">
        <f>data!BE85</f>
        <v>1423144.37</v>
      </c>
      <c r="D69" s="275">
        <f>'Prior Year'!BE60</f>
        <v>123929.36499999999</v>
      </c>
      <c r="E69" s="1">
        <f>data!BE59</f>
        <v>107673.035</v>
      </c>
      <c r="F69" s="238">
        <f>IF(B69=0,"",IF(D69=0,"",B69/D69))</f>
        <v>10.590606754097385</v>
      </c>
      <c r="G69" s="238">
        <f t="shared" si="5"/>
        <v>13.217277380543793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1015068.5999999999</v>
      </c>
      <c r="C70" s="275">
        <f>data!BF85</f>
        <v>1310727.49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1281566.47</v>
      </c>
      <c r="C76" s="275">
        <f>data!BL85</f>
        <v>1312356.51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2335859.8299999996</v>
      </c>
      <c r="C78" s="275">
        <f>data!BN85</f>
        <v>1263873.1600000001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296915.44</v>
      </c>
      <c r="C88" s="275">
        <f>data!BX85</f>
        <v>371069.48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689465.87</v>
      </c>
      <c r="C89" s="275">
        <f>data!BY85</f>
        <v>441434.63999999996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22261427.430000003</v>
      </c>
      <c r="C93" s="275">
        <f>data!CC85</f>
        <v>28789547.310000002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5283932.709999999</v>
      </c>
      <c r="C94" s="275">
        <f>data!CD85</f>
        <v>4911696.6899999995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2" t="s">
        <v>1348</v>
      </c>
    </row>
    <row r="3" spans="1:4" x14ac:dyDescent="0.35">
      <c r="A3" s="11" t="s">
        <v>789</v>
      </c>
    </row>
    <row r="4" spans="1:4" x14ac:dyDescent="0.35">
      <c r="A4" s="320" t="s">
        <v>1346</v>
      </c>
    </row>
    <row r="5" spans="1:4" x14ac:dyDescent="0.35">
      <c r="A5" s="321" t="s">
        <v>1344</v>
      </c>
    </row>
    <row r="6" spans="1:4" x14ac:dyDescent="0.35">
      <c r="A6" s="319"/>
    </row>
    <row r="7" spans="1:4" x14ac:dyDescent="0.35">
      <c r="A7" s="320" t="s">
        <v>1347</v>
      </c>
    </row>
    <row r="8" spans="1:4" x14ac:dyDescent="0.35">
      <c r="A8" s="321" t="s">
        <v>1345</v>
      </c>
    </row>
    <row r="11" spans="1:4" x14ac:dyDescent="0.35">
      <c r="A11" s="13" t="s">
        <v>790</v>
      </c>
      <c r="D11" s="276">
        <f>data!C380</f>
        <v>6333328.2400000012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1270581.8100000003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H-212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MultiCare Covington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98042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Bill Robertson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James Lee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(253) 403-1000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(253) 459-7859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2666</v>
      </c>
      <c r="G23" s="81">
        <f>data!D127</f>
        <v>12056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254</v>
      </c>
      <c r="G26" s="81">
        <f>data!D130</f>
        <v>335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24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21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13</v>
      </c>
      <c r="E34" s="78" t="s">
        <v>324</v>
      </c>
      <c r="F34" s="81"/>
      <c r="G34" s="81">
        <f>data!E143</f>
        <v>58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58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MultiCare Covington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1075.9278489548215</v>
      </c>
      <c r="C7" s="141">
        <f>data!B155</f>
        <v>7214.8847001763679</v>
      </c>
      <c r="D7" s="141">
        <f>data!B156</f>
        <v>27095</v>
      </c>
      <c r="E7" s="141">
        <f>data!B157</f>
        <v>24199101.513393253</v>
      </c>
      <c r="F7" s="141">
        <f>data!B158</f>
        <v>83579016.672976837</v>
      </c>
      <c r="G7" s="141">
        <f>data!B157+data!B158</f>
        <v>107778118.18637009</v>
      </c>
    </row>
    <row r="8" spans="1:7" ht="20.149999999999999" customHeight="1" x14ac:dyDescent="0.35">
      <c r="A8" s="77" t="s">
        <v>331</v>
      </c>
      <c r="B8" s="141">
        <f>data!C154</f>
        <v>669.64598786244096</v>
      </c>
      <c r="C8" s="141">
        <f>data!C155</f>
        <v>2215.0573192239858</v>
      </c>
      <c r="D8" s="141">
        <f>data!C156</f>
        <v>27415</v>
      </c>
      <c r="E8" s="141">
        <f>data!C157</f>
        <v>24618720.026170172</v>
      </c>
      <c r="F8" s="141">
        <f>data!C158</f>
        <v>85028297.864522785</v>
      </c>
      <c r="G8" s="141">
        <f>data!C157+data!C158</f>
        <v>109647017.89069295</v>
      </c>
    </row>
    <row r="9" spans="1:7" ht="20.149999999999999" customHeight="1" x14ac:dyDescent="0.35">
      <c r="A9" s="77" t="s">
        <v>829</v>
      </c>
      <c r="B9" s="141">
        <f>data!D154</f>
        <v>920.4261631827377</v>
      </c>
      <c r="C9" s="141">
        <f>data!D155</f>
        <v>2627.0579805996472</v>
      </c>
      <c r="D9" s="141">
        <f>data!D156</f>
        <v>54111</v>
      </c>
      <c r="E9" s="141">
        <f>data!D157</f>
        <v>37921837.040436581</v>
      </c>
      <c r="F9" s="141">
        <f>data!D158</f>
        <v>130974691.29250036</v>
      </c>
      <c r="G9" s="141">
        <f>data!D157+data!D158</f>
        <v>168896528.33293694</v>
      </c>
    </row>
    <row r="10" spans="1:7" ht="20.149999999999999" customHeight="1" x14ac:dyDescent="0.35">
      <c r="A10" s="92" t="s">
        <v>215</v>
      </c>
      <c r="B10" s="141">
        <f>data!E154</f>
        <v>2666</v>
      </c>
      <c r="C10" s="141">
        <f>data!E155</f>
        <v>12057.000000000002</v>
      </c>
      <c r="D10" s="141">
        <f>data!E156</f>
        <v>108621</v>
      </c>
      <c r="E10" s="141">
        <f>data!E157</f>
        <v>86739658.580000013</v>
      </c>
      <c r="F10" s="141">
        <f>data!E158</f>
        <v>299582005.82999998</v>
      </c>
      <c r="G10" s="141">
        <f>E10+F10</f>
        <v>386321664.40999997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MultiCare Covington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2297440.91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3429328.7099999995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1526965.57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13975.260000000002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7267710.4499999993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0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166338.53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166338.53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736046.10000000009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736046.10000000009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31442.77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882784.70000000007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914227.47000000009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3261423.1199999992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3261423.1199999992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MultiCare Covington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0</v>
      </c>
      <c r="D7" s="81">
        <f>data!C225</f>
        <v>0</v>
      </c>
      <c r="E7" s="81">
        <f>data!D225</f>
        <v>0</v>
      </c>
      <c r="F7" s="81">
        <f>data!E211</f>
        <v>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0</v>
      </c>
      <c r="D8" s="81">
        <f>data!C226</f>
        <v>704900.73999999964</v>
      </c>
      <c r="E8" s="81">
        <f>data!D226</f>
        <v>0</v>
      </c>
      <c r="F8" s="81">
        <f>data!E212</f>
        <v>0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117127416.66</v>
      </c>
      <c r="D9" s="81">
        <f>data!C227</f>
        <v>0</v>
      </c>
      <c r="E9" s="81">
        <f>data!D227</f>
        <v>0</v>
      </c>
      <c r="F9" s="81">
        <f>data!E213</f>
        <v>113246802.45999999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0</v>
      </c>
      <c r="E10" s="81">
        <f>data!D228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data!C229</f>
        <v>1156620.3300000015</v>
      </c>
      <c r="E11" s="81">
        <f>data!D229</f>
        <v>1406180.26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24981413.630000003</v>
      </c>
      <c r="D12" s="81">
        <f>data!C230</f>
        <v>0</v>
      </c>
      <c r="E12" s="81">
        <f>data!D230</f>
        <v>0</v>
      </c>
      <c r="F12" s="81">
        <f>data!E216</f>
        <v>25099824.640000004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11721.03</v>
      </c>
      <c r="D14" s="81">
        <f>data!C232</f>
        <v>0</v>
      </c>
      <c r="E14" s="81">
        <f>data!D232</f>
        <v>0</v>
      </c>
      <c r="F14" s="81">
        <f>data!E218</f>
        <v>11721.03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data!C233</f>
        <v>1861521.0700000012</v>
      </c>
      <c r="E15" s="81">
        <f>data!D233</f>
        <v>1406180.26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142120551.31999999</v>
      </c>
      <c r="D16" s="81">
        <f>data!C234</f>
        <v>0</v>
      </c>
      <c r="E16" s="81">
        <f>data!D234</f>
        <v>0</v>
      </c>
      <c r="F16" s="81">
        <f>data!E220</f>
        <v>138358348.13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0</v>
      </c>
      <c r="D24" s="81">
        <f>data!C225</f>
        <v>0</v>
      </c>
      <c r="E24" s="81">
        <f>data!D225</f>
        <v>0</v>
      </c>
      <c r="F24" s="81">
        <f>data!E225</f>
        <v>0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14851329.140000001</v>
      </c>
      <c r="D25" s="81">
        <f>data!C226</f>
        <v>704900.73999999964</v>
      </c>
      <c r="E25" s="81">
        <f>data!D226</f>
        <v>0</v>
      </c>
      <c r="F25" s="81">
        <f>data!E226</f>
        <v>15556229.880000001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18789159.91</v>
      </c>
      <c r="D28" s="81">
        <f>data!C229</f>
        <v>1156620.3300000015</v>
      </c>
      <c r="E28" s="81">
        <f>data!D229</f>
        <v>1406180.26</v>
      </c>
      <c r="F28" s="81">
        <f>data!E229</f>
        <v>18539599.98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11721.03</v>
      </c>
      <c r="D30" s="81">
        <f>data!C231</f>
        <v>0</v>
      </c>
      <c r="E30" s="81">
        <f>data!D231</f>
        <v>0</v>
      </c>
      <c r="F30" s="81">
        <f>data!E231</f>
        <v>11721.03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33652210.079999998</v>
      </c>
      <c r="D32" s="81">
        <f>data!C233</f>
        <v>1861521.0700000012</v>
      </c>
      <c r="E32" s="81">
        <f>data!D233</f>
        <v>1406180.26</v>
      </c>
      <c r="F32" s="81">
        <f>data!E233</f>
        <v>34107550.890000001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MultiCare Covington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5412755.0199999996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75038908.588462204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76340102.155705452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4897988.6100000003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52571510.788896628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60122191.416935734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268970701.56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3615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2048949.8706868819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7076676.5993131176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9125626.4699999988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5606056.1799999997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5606056.1799999997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