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5BF6C612-B5B7-4752-9A90-B8273B5DBC46}" xr6:coauthVersionLast="47" xr6:coauthVersionMax="47" xr10:uidLastSave="{00000000-0000-0000-0000-000000000000}"/>
  <workbookProtection workbookAlgorithmName="SHA-512" workbookHashValue="Wu2zyGnqSaGNt5NzFvoc0Yjs2DMT/FJNs8Cr6X/fgqIKTtELeqFtIJhcKxQkuVnFmbqOlkv6q3Z07y8saCU/og==" workbookSaltValue="dVhdoH4o0mgeoF5ieGlmp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85" i="25" l="1"/>
  <c r="CE84" i="24"/>
  <c r="CE83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CE61" i="25"/>
  <c r="H613" i="25" s="1"/>
  <c r="B54" i="25"/>
  <c r="CD53" i="25"/>
  <c r="CC53" i="25"/>
  <c r="CC68" i="25" s="1"/>
  <c r="CB53" i="25"/>
  <c r="CB68" i="25" s="1"/>
  <c r="CA53" i="25"/>
  <c r="CA68" i="25" s="1"/>
  <c r="BZ53" i="25"/>
  <c r="BZ68" i="25" s="1"/>
  <c r="BY53" i="25"/>
  <c r="BY68" i="25" s="1"/>
  <c r="BX53" i="25"/>
  <c r="BX68" i="25" s="1"/>
  <c r="BW53" i="25"/>
  <c r="BW68" i="25" s="1"/>
  <c r="BV53" i="25"/>
  <c r="BV68" i="25" s="1"/>
  <c r="BU53" i="25"/>
  <c r="BU68" i="25" s="1"/>
  <c r="BT53" i="25"/>
  <c r="BT68" i="25" s="1"/>
  <c r="BS53" i="25"/>
  <c r="BS68" i="25" s="1"/>
  <c r="BR53" i="25"/>
  <c r="BR68" i="25" s="1"/>
  <c r="BQ53" i="25"/>
  <c r="BQ68" i="25" s="1"/>
  <c r="BP53" i="25"/>
  <c r="BP68" i="25" s="1"/>
  <c r="BO53" i="25"/>
  <c r="BO68" i="25" s="1"/>
  <c r="BN53" i="25"/>
  <c r="BN68" i="25" s="1"/>
  <c r="BM53" i="25"/>
  <c r="BM68" i="25" s="1"/>
  <c r="BL53" i="25"/>
  <c r="BL68" i="25" s="1"/>
  <c r="BK53" i="25"/>
  <c r="BK68" i="25" s="1"/>
  <c r="BJ53" i="25"/>
  <c r="BJ68" i="25" s="1"/>
  <c r="BI53" i="25"/>
  <c r="BI68" i="25" s="1"/>
  <c r="BH53" i="25"/>
  <c r="BH68" i="25" s="1"/>
  <c r="BG53" i="25"/>
  <c r="BG68" i="25" s="1"/>
  <c r="BF53" i="25"/>
  <c r="BF68" i="25" s="1"/>
  <c r="BE53" i="25"/>
  <c r="BE68" i="25" s="1"/>
  <c r="BD53" i="25"/>
  <c r="BD68" i="25" s="1"/>
  <c r="BC53" i="25"/>
  <c r="BC68" i="25" s="1"/>
  <c r="BB53" i="25"/>
  <c r="BB68" i="25" s="1"/>
  <c r="BA53" i="25"/>
  <c r="BA68" i="25" s="1"/>
  <c r="AZ53" i="25"/>
  <c r="AZ68" i="25" s="1"/>
  <c r="AY53" i="25"/>
  <c r="AY68" i="25" s="1"/>
  <c r="AX53" i="25"/>
  <c r="AX68" i="25" s="1"/>
  <c r="AW53" i="25"/>
  <c r="AW68" i="25" s="1"/>
  <c r="AV53" i="25"/>
  <c r="AV68" i="25" s="1"/>
  <c r="AU53" i="25"/>
  <c r="AU68" i="25" s="1"/>
  <c r="AT53" i="25"/>
  <c r="AT68" i="25" s="1"/>
  <c r="AS53" i="25"/>
  <c r="AS68" i="25" s="1"/>
  <c r="AR53" i="25"/>
  <c r="AR68" i="25" s="1"/>
  <c r="AQ53" i="25"/>
  <c r="AQ68" i="25" s="1"/>
  <c r="AP53" i="25"/>
  <c r="AP68" i="25" s="1"/>
  <c r="AO53" i="25"/>
  <c r="AO68" i="25" s="1"/>
  <c r="AN53" i="25"/>
  <c r="AN68" i="25" s="1"/>
  <c r="AM53" i="25"/>
  <c r="AM68" i="25" s="1"/>
  <c r="AL53" i="25"/>
  <c r="AL68" i="25" s="1"/>
  <c r="AK53" i="25"/>
  <c r="AK68" i="25" s="1"/>
  <c r="AJ53" i="25"/>
  <c r="AJ68" i="25" s="1"/>
  <c r="AI53" i="25"/>
  <c r="AI68" i="25" s="1"/>
  <c r="AH53" i="25"/>
  <c r="AH68" i="25" s="1"/>
  <c r="AG53" i="25"/>
  <c r="AG68" i="25" s="1"/>
  <c r="AF53" i="25"/>
  <c r="AF68" i="25" s="1"/>
  <c r="AE53" i="25"/>
  <c r="AE68" i="25" s="1"/>
  <c r="AD53" i="25"/>
  <c r="AD68" i="25" s="1"/>
  <c r="AC53" i="25"/>
  <c r="AC68" i="25" s="1"/>
  <c r="AB53" i="25"/>
  <c r="AB68" i="25" s="1"/>
  <c r="AA53" i="25"/>
  <c r="AA68" i="25" s="1"/>
  <c r="Z53" i="25"/>
  <c r="Z68" i="25" s="1"/>
  <c r="Y53" i="25"/>
  <c r="Y68" i="25" s="1"/>
  <c r="X53" i="25"/>
  <c r="X68" i="25" s="1"/>
  <c r="W53" i="25"/>
  <c r="W68" i="25" s="1"/>
  <c r="V53" i="25"/>
  <c r="V68" i="25" s="1"/>
  <c r="U53" i="25"/>
  <c r="U68" i="25" s="1"/>
  <c r="T53" i="25"/>
  <c r="T68" i="25" s="1"/>
  <c r="S53" i="25"/>
  <c r="S68" i="25" s="1"/>
  <c r="R53" i="25"/>
  <c r="R68" i="25" s="1"/>
  <c r="Q53" i="25"/>
  <c r="Q68" i="25" s="1"/>
  <c r="P53" i="25"/>
  <c r="P68" i="25" s="1"/>
  <c r="O53" i="25"/>
  <c r="O68" i="25" s="1"/>
  <c r="N53" i="25"/>
  <c r="N68" i="25" s="1"/>
  <c r="M53" i="25"/>
  <c r="M68" i="25" s="1"/>
  <c r="L53" i="25"/>
  <c r="L68" i="25" s="1"/>
  <c r="K53" i="25"/>
  <c r="K68" i="25" s="1"/>
  <c r="J53" i="25"/>
  <c r="J68" i="25" s="1"/>
  <c r="I53" i="25"/>
  <c r="I68" i="25" s="1"/>
  <c r="H53" i="25"/>
  <c r="H68" i="25" s="1"/>
  <c r="G53" i="25"/>
  <c r="G68" i="25" s="1"/>
  <c r="F53" i="25"/>
  <c r="F68" i="25" s="1"/>
  <c r="E53" i="25"/>
  <c r="E68" i="25" s="1"/>
  <c r="D53" i="25"/>
  <c r="D68" i="25" s="1"/>
  <c r="C53" i="25"/>
  <c r="C68" i="25" s="1"/>
  <c r="CE52" i="25"/>
  <c r="B50" i="25"/>
  <c r="AP49" i="25"/>
  <c r="AP63" i="25" s="1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F90" i="32" l="1"/>
  <c r="E58" i="32"/>
  <c r="AU48" i="24"/>
  <c r="AU62" i="24" s="1"/>
  <c r="H46" i="31" s="1"/>
  <c r="G48" i="24"/>
  <c r="G62" i="24" s="1"/>
  <c r="G12" i="32" s="1"/>
  <c r="W48" i="24"/>
  <c r="W62" i="24" s="1"/>
  <c r="BK48" i="24"/>
  <c r="BK62" i="24" s="1"/>
  <c r="H62" i="31" s="1"/>
  <c r="H48" i="24"/>
  <c r="H62" i="24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BL48" i="24"/>
  <c r="BL62" i="24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J48" i="24"/>
  <c r="J62" i="24" s="1"/>
  <c r="H9" i="31" s="1"/>
  <c r="R48" i="24"/>
  <c r="R62" i="24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K48" i="24"/>
  <c r="K62" i="24" s="1"/>
  <c r="H10" i="31" s="1"/>
  <c r="S48" i="24"/>
  <c r="S62" i="24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BW48" i="24"/>
  <c r="BW62" i="24" s="1"/>
  <c r="E332" i="32" s="1"/>
  <c r="I48" i="24"/>
  <c r="I62" i="24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AR48" i="24"/>
  <c r="AR62" i="24" s="1"/>
  <c r="H43" i="31" s="1"/>
  <c r="AZ48" i="24"/>
  <c r="AZ62" i="24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G332" i="32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H45" i="31" s="1"/>
  <c r="BB48" i="24"/>
  <c r="BB62" i="24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AP86" i="25"/>
  <c r="C708" i="2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E15" i="6"/>
  <c r="H74" i="31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CB52" i="24" s="1"/>
  <c r="CB67" i="24" s="1"/>
  <c r="D612" i="24"/>
  <c r="H2" i="31"/>
  <c r="C12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G76" i="32"/>
  <c r="F300" i="32"/>
  <c r="H76" i="31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D204" i="32"/>
  <c r="AV52" i="24"/>
  <c r="AV67" i="24" s="1"/>
  <c r="D22" i="7"/>
  <c r="D258" i="24"/>
  <c r="H17" i="31"/>
  <c r="D76" i="32"/>
  <c r="H37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C44" i="32"/>
  <c r="H53" i="31"/>
  <c r="E236" i="32"/>
  <c r="X52" i="24"/>
  <c r="X67" i="24" s="1"/>
  <c r="H23" i="31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L52" i="24"/>
  <c r="L67" i="24" s="1"/>
  <c r="BX52" i="24"/>
  <c r="BX67" i="24" s="1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CB86" i="25" s="1"/>
  <c r="BT49" i="25"/>
  <c r="BT63" i="25" s="1"/>
  <c r="BT86" i="25" s="1"/>
  <c r="BL49" i="25"/>
  <c r="BL63" i="25" s="1"/>
  <c r="BL86" i="25" s="1"/>
  <c r="BD49" i="25"/>
  <c r="BD63" i="25" s="1"/>
  <c r="BD86" i="25" s="1"/>
  <c r="AV49" i="25"/>
  <c r="AV63" i="25" s="1"/>
  <c r="AV86" i="25" s="1"/>
  <c r="AN49" i="25"/>
  <c r="AN63" i="25" s="1"/>
  <c r="AN86" i="25" s="1"/>
  <c r="AF49" i="25"/>
  <c r="AF63" i="25" s="1"/>
  <c r="AF86" i="25" s="1"/>
  <c r="X49" i="25"/>
  <c r="X63" i="25" s="1"/>
  <c r="X86" i="25" s="1"/>
  <c r="P49" i="25"/>
  <c r="P63" i="25" s="1"/>
  <c r="P86" i="25" s="1"/>
  <c r="H49" i="25"/>
  <c r="H63" i="25" s="1"/>
  <c r="H86" i="25" s="1"/>
  <c r="CA49" i="25"/>
  <c r="CA63" i="25" s="1"/>
  <c r="CA86" i="25" s="1"/>
  <c r="BS49" i="25"/>
  <c r="BS63" i="25" s="1"/>
  <c r="BS86" i="25" s="1"/>
  <c r="BK49" i="25"/>
  <c r="BK63" i="25" s="1"/>
  <c r="BK86" i="25" s="1"/>
  <c r="BC49" i="25"/>
  <c r="BC63" i="25" s="1"/>
  <c r="BC86" i="25" s="1"/>
  <c r="AU49" i="25"/>
  <c r="AU63" i="25" s="1"/>
  <c r="AU86" i="25" s="1"/>
  <c r="AM49" i="25"/>
  <c r="AM63" i="25" s="1"/>
  <c r="AM86" i="25" s="1"/>
  <c r="AE49" i="25"/>
  <c r="AE63" i="25" s="1"/>
  <c r="AE86" i="25" s="1"/>
  <c r="W49" i="25"/>
  <c r="W63" i="25" s="1"/>
  <c r="W86" i="25" s="1"/>
  <c r="O49" i="25"/>
  <c r="O63" i="25" s="1"/>
  <c r="O86" i="25" s="1"/>
  <c r="G49" i="25"/>
  <c r="G63" i="25" s="1"/>
  <c r="G86" i="25" s="1"/>
  <c r="BZ49" i="25"/>
  <c r="BZ63" i="25" s="1"/>
  <c r="BZ86" i="25" s="1"/>
  <c r="BR49" i="25"/>
  <c r="BR63" i="25" s="1"/>
  <c r="BR86" i="25" s="1"/>
  <c r="BJ49" i="25"/>
  <c r="BJ63" i="25" s="1"/>
  <c r="BJ86" i="25" s="1"/>
  <c r="BB49" i="25"/>
  <c r="BB63" i="25" s="1"/>
  <c r="BB86" i="25" s="1"/>
  <c r="AT49" i="25"/>
  <c r="AT63" i="25" s="1"/>
  <c r="AT86" i="25" s="1"/>
  <c r="AL49" i="25"/>
  <c r="AL63" i="25" s="1"/>
  <c r="AL86" i="25" s="1"/>
  <c r="AD49" i="25"/>
  <c r="AD63" i="25" s="1"/>
  <c r="AD86" i="25" s="1"/>
  <c r="V49" i="25"/>
  <c r="V63" i="25" s="1"/>
  <c r="V86" i="25" s="1"/>
  <c r="N49" i="25"/>
  <c r="N63" i="25" s="1"/>
  <c r="N86" i="25" s="1"/>
  <c r="F49" i="25"/>
  <c r="F63" i="25" s="1"/>
  <c r="F86" i="25" s="1"/>
  <c r="BX49" i="25"/>
  <c r="BX63" i="25" s="1"/>
  <c r="BX86" i="25" s="1"/>
  <c r="BP49" i="25"/>
  <c r="BP63" i="25" s="1"/>
  <c r="BP86" i="25" s="1"/>
  <c r="BH49" i="25"/>
  <c r="BH63" i="25" s="1"/>
  <c r="BH86" i="25" s="1"/>
  <c r="AZ49" i="25"/>
  <c r="AZ63" i="25" s="1"/>
  <c r="AZ86" i="25" s="1"/>
  <c r="AR49" i="25"/>
  <c r="AR63" i="25" s="1"/>
  <c r="AR86" i="25" s="1"/>
  <c r="AJ49" i="25"/>
  <c r="AJ63" i="25" s="1"/>
  <c r="AJ86" i="25" s="1"/>
  <c r="AB49" i="25"/>
  <c r="AB63" i="25" s="1"/>
  <c r="AB86" i="25" s="1"/>
  <c r="T49" i="25"/>
  <c r="T63" i="25" s="1"/>
  <c r="T86" i="25" s="1"/>
  <c r="L49" i="25"/>
  <c r="L63" i="25" s="1"/>
  <c r="L86" i="25" s="1"/>
  <c r="D49" i="25"/>
  <c r="D63" i="25" s="1"/>
  <c r="D86" i="25" s="1"/>
  <c r="BW49" i="25"/>
  <c r="BW63" i="25" s="1"/>
  <c r="BW86" i="25" s="1"/>
  <c r="BO49" i="25"/>
  <c r="BO63" i="25" s="1"/>
  <c r="BO86" i="25" s="1"/>
  <c r="BG49" i="25"/>
  <c r="BG63" i="25" s="1"/>
  <c r="BG86" i="25" s="1"/>
  <c r="AY49" i="25"/>
  <c r="AY63" i="25" s="1"/>
  <c r="AY86" i="25" s="1"/>
  <c r="AQ49" i="25"/>
  <c r="AQ63" i="25" s="1"/>
  <c r="AQ86" i="25" s="1"/>
  <c r="AI49" i="25"/>
  <c r="AI63" i="25" s="1"/>
  <c r="AI86" i="25" s="1"/>
  <c r="AA49" i="25"/>
  <c r="AA63" i="25" s="1"/>
  <c r="AA86" i="25" s="1"/>
  <c r="S49" i="25"/>
  <c r="S63" i="25" s="1"/>
  <c r="S86" i="25" s="1"/>
  <c r="K49" i="25"/>
  <c r="K63" i="25" s="1"/>
  <c r="K86" i="25" s="1"/>
  <c r="C49" i="25"/>
  <c r="CC49" i="25"/>
  <c r="CC63" i="25" s="1"/>
  <c r="CC86" i="25" s="1"/>
  <c r="BF49" i="25"/>
  <c r="BF63" i="25" s="1"/>
  <c r="BF86" i="25" s="1"/>
  <c r="AK49" i="25"/>
  <c r="AK63" i="25" s="1"/>
  <c r="AK86" i="25" s="1"/>
  <c r="Q49" i="25"/>
  <c r="Q63" i="25" s="1"/>
  <c r="Q86" i="25" s="1"/>
  <c r="BY49" i="25"/>
  <c r="BY63" i="25" s="1"/>
  <c r="BY86" i="25" s="1"/>
  <c r="BE49" i="25"/>
  <c r="BE63" i="25" s="1"/>
  <c r="BE86" i="25" s="1"/>
  <c r="AH49" i="25"/>
  <c r="AH63" i="25" s="1"/>
  <c r="AH86" i="25" s="1"/>
  <c r="M49" i="25"/>
  <c r="M63" i="25" s="1"/>
  <c r="M86" i="25" s="1"/>
  <c r="BQ49" i="25"/>
  <c r="BQ63" i="25" s="1"/>
  <c r="BQ86" i="25" s="1"/>
  <c r="AW49" i="25"/>
  <c r="AW63" i="25" s="1"/>
  <c r="AW86" i="25" s="1"/>
  <c r="Z49" i="25"/>
  <c r="Z63" i="25" s="1"/>
  <c r="Z86" i="25" s="1"/>
  <c r="E49" i="25"/>
  <c r="E63" i="25" s="1"/>
  <c r="E86" i="25" s="1"/>
  <c r="BN49" i="25"/>
  <c r="BN63" i="25" s="1"/>
  <c r="BN86" i="25" s="1"/>
  <c r="AS49" i="25"/>
  <c r="AS63" i="25" s="1"/>
  <c r="AS86" i="25" s="1"/>
  <c r="Y49" i="25"/>
  <c r="Y63" i="25" s="1"/>
  <c r="Y86" i="25" s="1"/>
  <c r="BI49" i="25"/>
  <c r="BI63" i="25" s="1"/>
  <c r="BI86" i="25" s="1"/>
  <c r="R49" i="25"/>
  <c r="R63" i="25" s="1"/>
  <c r="R86" i="25" s="1"/>
  <c r="BA49" i="25"/>
  <c r="BA63" i="25" s="1"/>
  <c r="BA86" i="25" s="1"/>
  <c r="J49" i="25"/>
  <c r="J63" i="25" s="1"/>
  <c r="J86" i="25" s="1"/>
  <c r="AX49" i="25"/>
  <c r="AX63" i="25" s="1"/>
  <c r="AX86" i="25" s="1"/>
  <c r="I49" i="25"/>
  <c r="I63" i="25" s="1"/>
  <c r="I86" i="25" s="1"/>
  <c r="CD49" i="25"/>
  <c r="AO49" i="25"/>
  <c r="AO63" i="25" s="1"/>
  <c r="AO86" i="25" s="1"/>
  <c r="BV49" i="25"/>
  <c r="BV63" i="25" s="1"/>
  <c r="BV86" i="25" s="1"/>
  <c r="AG49" i="25"/>
  <c r="AG63" i="25" s="1"/>
  <c r="AG86" i="25" s="1"/>
  <c r="U49" i="25"/>
  <c r="U63" i="25" s="1"/>
  <c r="U86" i="25" s="1"/>
  <c r="BU49" i="25"/>
  <c r="BU63" i="25" s="1"/>
  <c r="BU86" i="25" s="1"/>
  <c r="BM49" i="25"/>
  <c r="BM63" i="25" s="1"/>
  <c r="BM86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15" i="6"/>
  <c r="D367" i="24"/>
  <c r="AC49" i="25"/>
  <c r="AC63" i="25" s="1"/>
  <c r="AC86" i="25" s="1"/>
  <c r="CE68" i="25"/>
  <c r="E234" i="25"/>
  <c r="CE70" i="25"/>
  <c r="CE53" i="25"/>
  <c r="D342" i="25"/>
  <c r="D351" i="25" s="1"/>
  <c r="D44" i="32" l="1"/>
  <c r="D332" i="32"/>
  <c r="G268" i="32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X85" i="24"/>
  <c r="C689" i="24" s="1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52" i="24"/>
  <c r="E67" i="24" s="1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AV85" i="24"/>
  <c r="C60" i="15" s="1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B54" i="15"/>
  <c r="F54" i="15" s="1"/>
  <c r="D350" i="24"/>
  <c r="M79" i="31"/>
  <c r="C369" i="32"/>
  <c r="CB85" i="24"/>
  <c r="C699" i="25"/>
  <c r="B45" i="15"/>
  <c r="C648" i="25"/>
  <c r="B91" i="15"/>
  <c r="C628" i="25"/>
  <c r="B79" i="15"/>
  <c r="B84" i="15"/>
  <c r="C641" i="25"/>
  <c r="M47" i="31"/>
  <c r="F209" i="32"/>
  <c r="C707" i="25"/>
  <c r="B53" i="15"/>
  <c r="C700" i="25"/>
  <c r="B46" i="15"/>
  <c r="C644" i="25"/>
  <c r="B87" i="15"/>
  <c r="C637" i="25"/>
  <c r="B72" i="15"/>
  <c r="C712" i="25"/>
  <c r="B58" i="15"/>
  <c r="C697" i="25"/>
  <c r="B43" i="15"/>
  <c r="C682" i="25"/>
  <c r="B28" i="15"/>
  <c r="C623" i="25"/>
  <c r="B92" i="15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624" i="25"/>
  <c r="B81" i="15"/>
  <c r="C710" i="25"/>
  <c r="B56" i="15"/>
  <c r="C50" i="8"/>
  <c r="D352" i="24"/>
  <c r="C103" i="8" s="1"/>
  <c r="C643" i="25"/>
  <c r="B86" i="15"/>
  <c r="C629" i="25"/>
  <c r="B64" i="15"/>
  <c r="M75" i="31"/>
  <c r="F337" i="32"/>
  <c r="C691" i="25"/>
  <c r="B37" i="15"/>
  <c r="C677" i="25"/>
  <c r="B23" i="15"/>
  <c r="C711" i="25"/>
  <c r="B57" i="15"/>
  <c r="C615" i="25"/>
  <c r="B69" i="15"/>
  <c r="C685" i="25"/>
  <c r="B31" i="15"/>
  <c r="C670" i="25"/>
  <c r="B16" i="15"/>
  <c r="C622" i="25"/>
  <c r="B80" i="15"/>
  <c r="C633" i="25"/>
  <c r="B66" i="15"/>
  <c r="C705" i="25"/>
  <c r="B51" i="15"/>
  <c r="C690" i="25"/>
  <c r="B36" i="15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695" i="25"/>
  <c r="B41" i="15"/>
  <c r="C619" i="25"/>
  <c r="B71" i="15"/>
  <c r="B76" i="15"/>
  <c r="C638" i="25"/>
  <c r="C121" i="8"/>
  <c r="D384" i="24"/>
  <c r="C679" i="25"/>
  <c r="B25" i="15"/>
  <c r="C689" i="25"/>
  <c r="B35" i="15"/>
  <c r="C675" i="25"/>
  <c r="B21" i="15"/>
  <c r="C693" i="25"/>
  <c r="B39" i="15"/>
  <c r="C618" i="25"/>
  <c r="B74" i="15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C639" i="25"/>
  <c r="B77" i="15"/>
  <c r="C617" i="25"/>
  <c r="B62" i="15"/>
  <c r="C671" i="25"/>
  <c r="B17" i="15"/>
  <c r="C683" i="25"/>
  <c r="B29" i="15"/>
  <c r="C701" i="25"/>
  <c r="B47" i="15"/>
  <c r="C686" i="25"/>
  <c r="B32" i="15"/>
  <c r="C672" i="25"/>
  <c r="B18" i="15"/>
  <c r="C627" i="25"/>
  <c r="B82" i="15"/>
  <c r="C634" i="25"/>
  <c r="B67" i="15"/>
  <c r="C706" i="25"/>
  <c r="B52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621" i="25"/>
  <c r="B93" i="15"/>
  <c r="C681" i="25"/>
  <c r="B27" i="15"/>
  <c r="M23" i="31"/>
  <c r="C113" i="32"/>
  <c r="CE49" i="25"/>
  <c r="C63" i="25"/>
  <c r="C674" i="25"/>
  <c r="B20" i="15"/>
  <c r="C620" i="25"/>
  <c r="B78" i="15"/>
  <c r="C645" i="25"/>
  <c r="B88" i="15"/>
  <c r="C698" i="25"/>
  <c r="B44" i="15"/>
  <c r="Y52" i="24"/>
  <c r="Y67" i="24" s="1"/>
  <c r="BN52" i="24"/>
  <c r="BN67" i="24" s="1"/>
  <c r="BX85" i="24"/>
  <c r="C642" i="25"/>
  <c r="B85" i="15"/>
  <c r="C676" i="25"/>
  <c r="B22" i="15"/>
  <c r="C692" i="25"/>
  <c r="B38" i="15"/>
  <c r="C703" i="25"/>
  <c r="B49" i="15"/>
  <c r="C709" i="25"/>
  <c r="B55" i="15"/>
  <c r="C694" i="25"/>
  <c r="B40" i="15"/>
  <c r="C680" i="25"/>
  <c r="B26" i="15"/>
  <c r="B90" i="15"/>
  <c r="C647" i="25"/>
  <c r="C636" i="25"/>
  <c r="B75" i="15"/>
  <c r="C714" i="25"/>
  <c r="B60" i="15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C684" i="25"/>
  <c r="B30" i="15"/>
  <c r="C696" i="25"/>
  <c r="B42" i="15"/>
  <c r="C635" i="25"/>
  <c r="B73" i="15"/>
  <c r="C704" i="25"/>
  <c r="B50" i="15"/>
  <c r="C646" i="25"/>
  <c r="B89" i="15"/>
  <c r="C678" i="25"/>
  <c r="B24" i="15"/>
  <c r="C713" i="25"/>
  <c r="B59" i="15"/>
  <c r="M11" i="31"/>
  <c r="E49" i="32"/>
  <c r="AQ52" i="24"/>
  <c r="AQ67" i="24" s="1"/>
  <c r="C687" i="25"/>
  <c r="B33" i="15"/>
  <c r="C631" i="25"/>
  <c r="B65" i="15"/>
  <c r="C632" i="25"/>
  <c r="B61" i="15"/>
  <c r="B70" i="15"/>
  <c r="C630" i="25"/>
  <c r="C626" i="25"/>
  <c r="B63" i="15"/>
  <c r="C702" i="25"/>
  <c r="B48" i="15"/>
  <c r="C688" i="25"/>
  <c r="B34" i="15"/>
  <c r="C673" i="25"/>
  <c r="B19" i="15"/>
  <c r="C640" i="25"/>
  <c r="B83" i="15"/>
  <c r="C625" i="25"/>
  <c r="B68" i="15"/>
  <c r="H52" i="24"/>
  <c r="H67" i="24" s="1"/>
  <c r="S85" i="24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E85" i="24" l="1"/>
  <c r="E17" i="32"/>
  <c r="M61" i="31"/>
  <c r="M63" i="31"/>
  <c r="BL85" i="24"/>
  <c r="C637" i="24" s="1"/>
  <c r="M22" i="31"/>
  <c r="AD85" i="24"/>
  <c r="C695" i="24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H54" i="15"/>
  <c r="I54" i="15" s="1"/>
  <c r="M70" i="31"/>
  <c r="H305" i="32"/>
  <c r="BS85" i="24"/>
  <c r="M55" i="31"/>
  <c r="G241" i="32"/>
  <c r="BD85" i="24"/>
  <c r="H80" i="15"/>
  <c r="I80" i="15" s="1"/>
  <c r="F80" i="15"/>
  <c r="M6" i="31"/>
  <c r="G17" i="32"/>
  <c r="G85" i="24"/>
  <c r="F38" i="15"/>
  <c r="M54" i="31"/>
  <c r="F241" i="32"/>
  <c r="BC85" i="24"/>
  <c r="F32" i="15"/>
  <c r="F74" i="15"/>
  <c r="M80" i="31"/>
  <c r="D369" i="32"/>
  <c r="CC85" i="24"/>
  <c r="E53" i="32"/>
  <c r="C24" i="15"/>
  <c r="G24" i="15" s="1"/>
  <c r="C677" i="24"/>
  <c r="M21" i="31"/>
  <c r="H81" i="32"/>
  <c r="V85" i="24"/>
  <c r="F83" i="15"/>
  <c r="H83" i="15"/>
  <c r="I83" i="15" s="1"/>
  <c r="F63" i="15"/>
  <c r="F33" i="15"/>
  <c r="F50" i="15"/>
  <c r="M28" i="31"/>
  <c r="H113" i="32"/>
  <c r="AC85" i="24"/>
  <c r="F93" i="15"/>
  <c r="M69" i="31"/>
  <c r="G305" i="32"/>
  <c r="BR85" i="24"/>
  <c r="M35" i="31"/>
  <c r="H145" i="32"/>
  <c r="AJ85" i="24"/>
  <c r="F76" i="15"/>
  <c r="M16" i="31"/>
  <c r="C81" i="32"/>
  <c r="Q85" i="24"/>
  <c r="F36" i="15"/>
  <c r="H36" i="15" s="1"/>
  <c r="I36" i="15" s="1"/>
  <c r="H16" i="15"/>
  <c r="I16" i="15" s="1"/>
  <c r="F16" i="15"/>
  <c r="H23" i="15"/>
  <c r="I23" i="15" s="1"/>
  <c r="F23" i="15"/>
  <c r="F81" i="15"/>
  <c r="H81" i="15"/>
  <c r="I81" i="15" s="1"/>
  <c r="M59" i="31"/>
  <c r="D273" i="32"/>
  <c r="BH85" i="24"/>
  <c r="F43" i="15"/>
  <c r="F46" i="15"/>
  <c r="H46" i="15"/>
  <c r="I46" i="15" s="1"/>
  <c r="F79" i="15"/>
  <c r="H79" i="15"/>
  <c r="I79" i="15" s="1"/>
  <c r="M60" i="31"/>
  <c r="E273" i="32"/>
  <c r="BI85" i="24"/>
  <c r="M32" i="31"/>
  <c r="E145" i="32"/>
  <c r="AG85" i="24"/>
  <c r="M68" i="31"/>
  <c r="F305" i="32"/>
  <c r="BQ85" i="24"/>
  <c r="F56" i="15"/>
  <c r="F28" i="15"/>
  <c r="F87" i="15"/>
  <c r="H87" i="15"/>
  <c r="I87" i="15" s="1"/>
  <c r="H26" i="15"/>
  <c r="I26" i="15" s="1"/>
  <c r="F26" i="15"/>
  <c r="M76" i="31"/>
  <c r="G337" i="32"/>
  <c r="BY85" i="24"/>
  <c r="H25" i="15"/>
  <c r="I25" i="15" s="1"/>
  <c r="F25" i="15"/>
  <c r="M31" i="31"/>
  <c r="D145" i="32"/>
  <c r="AF85" i="24"/>
  <c r="M45" i="31"/>
  <c r="D209" i="32"/>
  <c r="AT85" i="24"/>
  <c r="H84" i="15"/>
  <c r="I84" i="15" s="1"/>
  <c r="F84" i="15"/>
  <c r="F45" i="15"/>
  <c r="M19" i="31"/>
  <c r="F81" i="32"/>
  <c r="T85" i="24"/>
  <c r="F42" i="15"/>
  <c r="M17" i="31"/>
  <c r="D81" i="32"/>
  <c r="R85" i="24"/>
  <c r="F40" i="15"/>
  <c r="H22" i="15"/>
  <c r="I22" i="15" s="1"/>
  <c r="F22" i="15"/>
  <c r="F78" i="15"/>
  <c r="M5" i="31"/>
  <c r="F17" i="32"/>
  <c r="F85" i="24"/>
  <c r="F47" i="15"/>
  <c r="H47" i="15"/>
  <c r="I47" i="15" s="1"/>
  <c r="F77" i="15"/>
  <c r="H77" i="15"/>
  <c r="I77" i="15" s="1"/>
  <c r="M12" i="31"/>
  <c r="F49" i="32"/>
  <c r="M85" i="24"/>
  <c r="F39" i="15"/>
  <c r="C138" i="8"/>
  <c r="D417" i="24"/>
  <c r="H71" i="15"/>
  <c r="I71" i="15" s="1"/>
  <c r="F71" i="15"/>
  <c r="M38" i="31"/>
  <c r="D177" i="32"/>
  <c r="AM85" i="24"/>
  <c r="M43" i="31"/>
  <c r="I177" i="32"/>
  <c r="AR85" i="24"/>
  <c r="F65" i="15"/>
  <c r="M65" i="31"/>
  <c r="C305" i="32"/>
  <c r="BN85" i="24"/>
  <c r="H27" i="15"/>
  <c r="I27" i="15" s="1"/>
  <c r="F27" i="15"/>
  <c r="M30" i="31"/>
  <c r="C145" i="32"/>
  <c r="AE85" i="24"/>
  <c r="M3" i="31"/>
  <c r="D17" i="32"/>
  <c r="D85" i="24"/>
  <c r="F88" i="15"/>
  <c r="M66" i="31"/>
  <c r="D305" i="32"/>
  <c r="BO85" i="24"/>
  <c r="H19" i="15"/>
  <c r="I19" i="15" s="1"/>
  <c r="F19" i="15"/>
  <c r="F59" i="15"/>
  <c r="H59" i="15"/>
  <c r="I59" i="15" s="1"/>
  <c r="M53" i="31"/>
  <c r="E241" i="32"/>
  <c r="BB85" i="24"/>
  <c r="F31" i="15"/>
  <c r="F37" i="15"/>
  <c r="F53" i="15"/>
  <c r="H53" i="15"/>
  <c r="I53" i="15" s="1"/>
  <c r="C67" i="24"/>
  <c r="CE52" i="24"/>
  <c r="E85" i="32"/>
  <c r="C31" i="15"/>
  <c r="G31" i="15" s="1"/>
  <c r="C684" i="24"/>
  <c r="F70" i="15"/>
  <c r="H30" i="15"/>
  <c r="I30" i="15" s="1"/>
  <c r="F30" i="15"/>
  <c r="M62" i="31"/>
  <c r="G273" i="32"/>
  <c r="BK85" i="24"/>
  <c r="F75" i="15"/>
  <c r="F55" i="15"/>
  <c r="H55" i="15"/>
  <c r="I55" i="15" s="1"/>
  <c r="F85" i="15"/>
  <c r="H85" i="15"/>
  <c r="I85" i="15" s="1"/>
  <c r="F20" i="15"/>
  <c r="M50" i="31"/>
  <c r="I209" i="32"/>
  <c r="AY85" i="24"/>
  <c r="F82" i="15"/>
  <c r="F29" i="15"/>
  <c r="H94" i="15"/>
  <c r="I94" i="15" s="1"/>
  <c r="G94" i="15"/>
  <c r="H21" i="15"/>
  <c r="I21" i="15" s="1"/>
  <c r="F21" i="15"/>
  <c r="F41" i="15"/>
  <c r="M15" i="31"/>
  <c r="I49" i="32"/>
  <c r="P85" i="24"/>
  <c r="M49" i="31"/>
  <c r="H209" i="32"/>
  <c r="AX85" i="24"/>
  <c r="M52" i="31"/>
  <c r="D241" i="32"/>
  <c r="BA85" i="24"/>
  <c r="F48" i="15"/>
  <c r="M57" i="31"/>
  <c r="I241" i="32"/>
  <c r="BF85" i="24"/>
  <c r="F86" i="15"/>
  <c r="M24" i="31"/>
  <c r="D113" i="32"/>
  <c r="Y85" i="24"/>
  <c r="F52" i="15"/>
  <c r="H52" i="15"/>
  <c r="I52" i="15" s="1"/>
  <c r="M40" i="31"/>
  <c r="F177" i="32"/>
  <c r="AO85" i="24"/>
  <c r="M39" i="31"/>
  <c r="E177" i="32"/>
  <c r="AN85" i="24"/>
  <c r="F51" i="15"/>
  <c r="H51" i="15"/>
  <c r="I51" i="15" s="1"/>
  <c r="M26" i="31"/>
  <c r="F113" i="32"/>
  <c r="AA85" i="24"/>
  <c r="M25" i="31"/>
  <c r="E113" i="32"/>
  <c r="Z85" i="24"/>
  <c r="F34" i="15"/>
  <c r="H24" i="15"/>
  <c r="I24" i="15" s="1"/>
  <c r="F24" i="15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F69" i="15"/>
  <c r="F64" i="15"/>
  <c r="M72" i="31"/>
  <c r="C337" i="32"/>
  <c r="BU85" i="24"/>
  <c r="F92" i="15"/>
  <c r="F72" i="15"/>
  <c r="F89" i="15"/>
  <c r="F90" i="15"/>
  <c r="M51" i="31"/>
  <c r="C241" i="32"/>
  <c r="AZ85" i="24"/>
  <c r="F57" i="15"/>
  <c r="H57" i="15"/>
  <c r="I57" i="15" s="1"/>
  <c r="M58" i="31"/>
  <c r="C273" i="32"/>
  <c r="BG85" i="24"/>
  <c r="E21" i="32"/>
  <c r="C17" i="15"/>
  <c r="G17" i="15" s="1"/>
  <c r="C670" i="24"/>
  <c r="M42" i="31"/>
  <c r="H177" i="32"/>
  <c r="AQ85" i="24"/>
  <c r="F73" i="15"/>
  <c r="F58" i="15"/>
  <c r="H58" i="15"/>
  <c r="I58" i="15" s="1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49" i="15"/>
  <c r="F341" i="32"/>
  <c r="C88" i="15"/>
  <c r="G88" i="15" s="1"/>
  <c r="C644" i="24"/>
  <c r="F44" i="15"/>
  <c r="H44" i="15"/>
  <c r="I44" i="15" s="1"/>
  <c r="C86" i="25"/>
  <c r="CE63" i="25"/>
  <c r="M9" i="31"/>
  <c r="C49" i="32"/>
  <c r="J85" i="24"/>
  <c r="H18" i="15"/>
  <c r="I18" i="15" s="1"/>
  <c r="F18" i="15"/>
  <c r="F17" i="15"/>
  <c r="M36" i="31"/>
  <c r="I145" i="32"/>
  <c r="AK85" i="24"/>
  <c r="F35" i="15"/>
  <c r="M34" i="31"/>
  <c r="G145" i="32"/>
  <c r="AI85" i="24"/>
  <c r="M44" i="31"/>
  <c r="C209" i="32"/>
  <c r="AS85" i="24"/>
  <c r="D616" i="25"/>
  <c r="C649" i="25"/>
  <c r="M717" i="25" s="1"/>
  <c r="M8" i="31"/>
  <c r="I17" i="32"/>
  <c r="I85" i="24"/>
  <c r="F91" i="15"/>
  <c r="H91" i="15" s="1"/>
  <c r="I91" i="15" s="1"/>
  <c r="C92" i="15"/>
  <c r="G92" i="15" s="1"/>
  <c r="C373" i="32"/>
  <c r="C622" i="24"/>
  <c r="C42" i="15" l="1"/>
  <c r="G42" i="15" s="1"/>
  <c r="C74" i="15"/>
  <c r="G74" i="15" s="1"/>
  <c r="H74" i="15" s="1"/>
  <c r="I74" i="15" s="1"/>
  <c r="H277" i="32"/>
  <c r="I117" i="32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35" i="15"/>
  <c r="I35" i="15" s="1"/>
  <c r="H50" i="15"/>
  <c r="I50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I31" i="15" s="1"/>
  <c r="D309" i="32"/>
  <c r="C627" i="24"/>
  <c r="C79" i="15"/>
  <c r="G79" i="15" s="1"/>
  <c r="G245" i="32"/>
  <c r="C68" i="15"/>
  <c r="G68" i="15" s="1"/>
  <c r="C624" i="24"/>
  <c r="H76" i="15" l="1"/>
  <c r="I76" i="15" s="1"/>
  <c r="H69" i="15"/>
  <c r="I69" i="15" s="1"/>
  <c r="H40" i="15"/>
  <c r="I40" i="15" s="1"/>
  <c r="G20" i="15"/>
  <c r="H20" i="15" s="1"/>
  <c r="I20" i="15" s="1"/>
  <c r="G72" i="15"/>
  <c r="H72" i="15" s="1"/>
  <c r="I72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I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I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C177" i="8" s="1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H15" i="15" l="1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<sst xmlns="http://schemas.openxmlformats.org/spreadsheetml/2006/main" count="5780" uniqueCount="1378">
  <si>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</si>
  <si>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</si>
  <si>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</si>
  <si>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</si>
  <si>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</si>
  <si>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</si>
  <si>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</si>
  <si>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</si>
  <si>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</si>
  <si>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</si>
  <si>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</si>
  <si>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</si>
  <si>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</si>
  <si>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</si>
  <si>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</si>
  <si>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</si>
  <si>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</si>
  <si>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</si>
  <si>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</si>
  <si>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</si>
  <si>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</si>
  <si>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</si>
  <si>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</si>
  <si>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</si>
  <si>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</si>
  <si>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</si>
  <si>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</si>
  <si>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</si>
  <si>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</si>
  <si>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</si>
  <si>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</si>
  <si>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</si>
  <si>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</si>
  <si>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</si>
  <si>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</si>
  <si>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</si>
  <si>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</si>
  <si>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</si>
  <si>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</si>
  <si>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</si>
  <si>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</si>
  <si>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</si>
  <si>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</si>
  <si>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</si>
  <si>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</si>
  <si>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</si>
  <si>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</si>
  <si>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</si>
  <si>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</si>
  <si>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</si>
  <si>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</si>
  <si>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</si>
  <si>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</si>
  <si>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</si>
  <si>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</si>
  <si>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</si>
  <si>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</si>
  <si>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</si>
  <si>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</si>
  <si>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</si>
  <si>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</si>
  <si>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</si>
  <si>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</si>
  <si>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</si>
  <si>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</si>
  <si>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</si>
  <si>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</si>
  <si>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</si>
  <si>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</si>
  <si>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</si>
  <si>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</si>
  <si>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</si>
  <si>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</si>
  <si>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</si>
  <si>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</si>
  <si>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</si>
  <si>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</si>
  <si>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</si>
  <si>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</si>
  <si>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</si>
  <si>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</si>
  <si>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</si>
  <si>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</si>
  <si>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</si>
  <si>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</si>
  <si>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</si>
  <si>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</si>
  <si>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</si>
  <si>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</si>
  <si>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</si>
  <si>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</si>
  <si>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</si>
  <si>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</si>
  <si>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</si>
  <si>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</si>
  <si>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</si>
  <si>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</si>
  <si>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</si>
  <si>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</si>
  <si>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</si>
  <si>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</si>
  <si>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</si>
  <si>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</si>
  <si>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</si>
  <si>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</si>
  <si>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</si>
  <si>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</si>
  <si>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</si>
  <si>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</si>
  <si>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</si>
  <si>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</si>
  <si>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</si>
  <si>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</si>
  <si>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</si>
  <si>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</si>
  <si>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</si>
  <si>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</si>
  <si>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</si>
  <si>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</si>
  <si>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</si>
  <si>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</si>
  <si>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</si>
  <si>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</si>
  <si>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</si>
  <si>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</si>
  <si>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</si>
  <si>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</si>
  <si>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</si>
  <si>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</si>
  <si>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</si>
  <si>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</si>
  <si>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</si>
  <si>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</si>
  <si>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</si>
  <si>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</si>
  <si>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</si>
  <si>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</si>
  <si>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</si>
  <si>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</si>
  <si>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</si>
  <si>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</si>
  <si>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</si>
  <si>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</si>
  <si>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</si>
  <si>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</si>
  <si>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</si>
  <si>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</si>
  <si>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</si>
  <si>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</si>
  <si>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</si>
  <si>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</si>
  <si>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</si>
  <si>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</si>
  <si>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</si>
  <si>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</si>
  <si>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</si>
  <si>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</si>
  <si>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</si>
  <si>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</si>
  <si>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</si>
  <si>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</si>
  <si>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</si>
  <si>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</si>
  <si>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</si>
  <si>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</si>
  <si>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</si>
  <si>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</si>
  <si>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</si>
  <si>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</si>
  <si>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</si>
  <si>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</si>
  <si>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</si>
  <si>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</si>
  <si>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</si>
  <si>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</si>
  <si>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</si>
  <si>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</si>
  <si>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</si>
  <si>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</si>
  <si>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</si>
  <si>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</si>
  <si>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</si>
  <si>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</si>
  <si>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</si>
  <si>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</si>
  <si>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</si>
  <si>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</si>
  <si>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</si>
  <si>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</si>
  <si>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</si>
  <si>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</si>
  <si>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</si>
  <si>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</si>
  <si>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</si>
  <si>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</si>
  <si>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</si>
  <si>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</si>
  <si>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</si>
  <si>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</si>
  <si>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</si>
  <si>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</si>
  <si>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</si>
  <si>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</si>
  <si>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</si>
  <si>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</si>
  <si>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</si>
  <si>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</si>
  <si>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</si>
  <si>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</si>
  <si>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</si>
  <si>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</si>
  <si>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</si>
  <si>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</si>
  <si>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</si>
  <si>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</si>
  <si>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</si>
  <si>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</si>
  <si>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</si>
  <si>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</si>
  <si>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</si>
  <si>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</si>
  <si>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</si>
  <si>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</si>
  <si>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</si>
  <si>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</si>
  <si>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</si>
  <si>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</si>
  <si>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</si>
  <si>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</si>
  <si>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</si>
  <si>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</si>
  <si>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</si>
  <si>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</si>
  <si>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</si>
  <si>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</si>
  <si>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</si>
  <si>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</si>
  <si>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</si>
  <si>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</si>
  <si>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</si>
  <si>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</si>
  <si>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</si>
  <si>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</si>
  <si>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</si>
  <si>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</si>
  <si>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</si>
  <si>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</si>
  <si>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</si>
  <si>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</si>
  <si>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</si>
  <si>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</si>
  <si>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</si>
  <si>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</si>
  <si>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</si>
  <si>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</si>
  <si>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</si>
  <si>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</si>
  <si>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</si>
  <si>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</si>
  <si>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</si>
  <si>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</si>
  <si>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</si>
  <si>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</si>
  <si>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</si>
  <si>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</si>
  <si>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</si>
  <si>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</si>
  <si>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</si>
  <si>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</si>
  <si>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</si>
  <si>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</si>
  <si>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</si>
  <si>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</si>
  <si>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</si>
  <si>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</si>
  <si>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</si>
  <si>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</si>
  <si>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</si>
  <si>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</si>
  <si>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</si>
  <si>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</si>
  <si>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</si>
  <si>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</si>
  <si>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</si>
  <si>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</si>
  <si>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</si>
  <si>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</si>
  <si>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</si>
  <si>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</si>
  <si>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</si>
  <si>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</si>
  <si>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</si>
  <si>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</si>
  <si>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</si>
  <si>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</si>
  <si>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</si>
  <si>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</si>
  <si>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</si>
  <si>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</si>
  <si>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</si>
  <si>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</si>
  <si>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</si>
  <si>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</si>
  <si>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</si>
  <si>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</si>
  <si>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</si>
  <si>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</si>
  <si>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</si>
  <si>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</si>
  <si>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</si>
  <si>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</si>
  <si>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</si>
  <si>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</si>
  <si>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</si>
  <si>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</si>
  <si>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</si>
  <si>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</si>
  <si>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</si>
  <si>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</si>
  <si>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</si>
  <si>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</si>
  <si>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</si>
  <si>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</si>
  <si>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</si>
  <si>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</si>
  <si>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</si>
  <si>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</si>
  <si>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</si>
  <si>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</si>
  <si>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</si>
  <si>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</si>
  <si>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</si>
  <si>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</si>
  <si>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</si>
  <si>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</si>
  <si>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</si>
  <si>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</si>
  <si>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</si>
  <si>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</si>
  <si>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</si>
  <si>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</si>
  <si>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</si>
  <si>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</si>
  <si>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</si>
  <si>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</si>
  <si>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</si>
  <si>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</si>
  <si>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</si>
  <si>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</si>
  <si>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</si>
  <si>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</si>
  <si>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</si>
  <si>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</si>
  <si>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</si>
  <si>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</si>
  <si>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</si>
  <si>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</si>
  <si>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</si>
  <si>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</si>
  <si>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</si>
  <si>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</si>
  <si>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</si>
  <si>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</si>
  <si>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</si>
  <si>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</si>
  <si>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</si>
  <si>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</si>
  <si>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</si>
  <si>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</si>
  <si>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</si>
  <si>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</si>
  <si>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</si>
  <si>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</si>
  <si>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</si>
  <si>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</si>
  <si>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</si>
  <si>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</si>
  <si>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</si>
  <si>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</si>
  <si>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</si>
  <si>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</si>
  <si>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</si>
  <si>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</si>
  <si>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</si>
  <si>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</si>
  <si>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</si>
  <si>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</si>
  <si>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</si>
  <si>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</si>
  <si>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</si>
  <si>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</si>
  <si>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</si>
  <si>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</si>
  <si>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</si>
  <si>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</si>
  <si>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</si>
  <si>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</si>
  <si>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</si>
  <si>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</si>
  <si>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</si>
  <si>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</si>
  <si>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</si>
  <si>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</si>
  <si>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</si>
  <si>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</si>
  <si>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</si>
  <si>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</si>
  <si>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</si>
  <si>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</si>
  <si>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</si>
  <si>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</si>
  <si>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</si>
  <si>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</si>
  <si>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</si>
  <si>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</si>
  <si>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</si>
  <si>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</si>
  <si>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</si>
  <si>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</si>
  <si>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</si>
  <si>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</si>
  <si>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</si>
  <si>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</si>
  <si>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</si>
  <si>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</si>
  <si>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</si>
  <si>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</si>
  <si>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</si>
  <si>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</si>
  <si>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</si>
  <si>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</si>
  <si>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</si>
  <si>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</si>
  <si>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</si>
  <si>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</si>
  <si>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</si>
  <si>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</si>
  <si>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</si>
  <si>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</si>
  <si>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</si>
  <si>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</si>
  <si>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</si>
  <si>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</si>
  <si>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</si>
  <si>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</si>
  <si>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</si>
  <si>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</si>
  <si>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</si>
  <si>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</si>
  <si>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</si>
  <si>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</si>
  <si>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</si>
  <si>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</si>
  <si>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</si>
  <si>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</si>
  <si>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</si>
  <si>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</si>
  <si>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</si>
  <si>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</si>
  <si>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</si>
  <si>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</si>
  <si>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</si>
  <si>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</si>
  <si>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</si>
  <si>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</si>
  <si>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</si>
  <si>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</si>
  <si>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</si>
  <si>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</si>
  <si>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</si>
  <si>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</si>
  <si>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</si>
  <si>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</si>
  <si>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</si>
  <si>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</si>
  <si>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</si>
  <si>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</si>
  <si>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</si>
  <si>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</si>
  <si>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</si>
  <si>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</si>
  <si>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</si>
  <si>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</si>
  <si>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</si>
  <si>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</si>
  <si>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</si>
  <si>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</si>
  <si>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</si>
  <si>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</si>
  <si>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</si>
  <si>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</si>
  <si>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</si>
  <si>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</si>
  <si>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</si>
  <si>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</si>
  <si>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</si>
  <si>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</si>
  <si>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</si>
  <si>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</si>
  <si>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</si>
  <si>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</si>
  <si>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</si>
  <si>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</si>
  <si>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</si>
  <si>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</si>
  <si>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</si>
  <si>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</si>
  <si>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</si>
  <si>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</si>
  <si>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</si>
  <si>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</si>
  <si>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</si>
  <si>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</si>
  <si>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</si>
  <si>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</si>
  <si>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</si>
  <si>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</si>
  <si>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</si>
  <si>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</si>
  <si>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</si>
  <si>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</si>
  <si>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</si>
  <si>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</si>
  <si>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</si>
  <si>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</si>
  <si>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</si>
  <si>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</si>
  <si>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</si>
  <si>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</si>
  <si>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</si>
  <si>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</si>
  <si>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</si>
  <si>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</si>
  <si>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</si>
  <si>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</si>
  <si>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</si>
  <si>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</si>
  <si>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</si>
  <si>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</si>
  <si>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</si>
  <si>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</si>
  <si>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</si>
  <si>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</si>
  <si>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</si>
  <si>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</si>
  <si>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</si>
  <si>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</si>
  <si>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</si>
  <si>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</si>
  <si>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</si>
  <si>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</si>
  <si>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</si>
  <si>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</si>
  <si>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</si>
  <si>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</si>
  <si>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</si>
  <si>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</si>
  <si>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</si>
  <si>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</si>
  <si>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</si>
  <si>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</si>
  <si>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</si>
  <si>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</si>
  <si>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</si>
  <si>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</si>
  <si>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</si>
  <si>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</si>
  <si>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</si>
  <si>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</si>
  <si>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</si>
  <si>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</si>
  <si>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</si>
  <si>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</si>
  <si>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</si>
  <si>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</si>
  <si>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</si>
  <si>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</si>
  <si>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</si>
  <si>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</si>
  <si>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</si>
  <si>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</si>
  <si>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</si>
  <si>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</si>
  <si>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</si>
  <si>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</si>
  <si>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</si>
  <si>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</si>
  <si>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</si>
  <si>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</si>
  <si>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</si>
  <si>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</si>
  <si>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</si>
  <si>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</si>
  <si>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</si>
  <si>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</si>
  <si>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</si>
  <si>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</si>
  <si>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</si>
  <si>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</si>
  <si>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</si>
  <si>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</si>
  <si>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</si>
  <si>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</si>
  <si>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</si>
  <si>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</si>
  <si>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</si>
  <si>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</si>
  <si>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</si>
  <si>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</si>
  <si>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</si>
  <si>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</si>
  <si>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</si>
  <si>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</si>
  <si>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</si>
  <si>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</si>
  <si>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</si>
  <si>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</si>
  <si>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</si>
  <si>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</si>
  <si>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</si>
  <si>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</si>
  <si>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</si>
  <si>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</si>
  <si>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</si>
  <si>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</si>
  <si>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</si>
  <si>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</si>
  <si>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</si>
  <si>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</si>
  <si>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</si>
  <si>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</si>
  <si>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</si>
  <si>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</si>
  <si>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</si>
  <si>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</si>
  <si>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</si>
  <si>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</si>
  <si>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</si>
  <si>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</si>
  <si>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</si>
  <si>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</si>
  <si>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</si>
  <si>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</si>
  <si>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</si>
  <si>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</si>
  <si>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</si>
  <si>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</si>
  <si>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</si>
  <si>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</si>
  <si>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</si>
  <si>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</si>
  <si>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</si>
  <si>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</si>
  <si>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</si>
  <si>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</si>
  <si>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</si>
  <si>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</si>
  <si>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</si>
  <si>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</si>
  <si>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</si>
  <si>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</si>
  <si>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</si>
  <si>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</si>
  <si>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</si>
  <si>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</si>
  <si>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</si>
  <si>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</si>
  <si>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</si>
  <si>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</si>
  <si>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</si>
  <si>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</si>
  <si>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</si>
  <si>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</si>
  <si>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</si>
  <si>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</si>
  <si>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</si>
  <si>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</si>
  <si>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</si>
  <si>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</si>
  <si>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</si>
  <si>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</si>
  <si>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</si>
  <si>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</si>
  <si>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</si>
  <si>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</si>
  <si>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</si>
  <si>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</si>
  <si>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</si>
  <si>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</si>
  <si>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</si>
  <si>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</si>
  <si>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</si>
  <si>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</si>
  <si>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</si>
  <si>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</si>
  <si>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</si>
  <si>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</si>
  <si>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</si>
  <si>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</si>
  <si>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</si>
  <si>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</si>
  <si>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</si>
  <si>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</si>
  <si>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</si>
  <si>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</si>
  <si>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</si>
  <si>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</si>
  <si>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</si>
  <si>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</si>
  <si>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</si>
  <si>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</si>
  <si>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</si>
  <si>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</si>
  <si>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</si>
  <si>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</si>
  <si>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</si>
  <si>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</si>
  <si>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</si>
  <si>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</si>
  <si>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</si>
  <si>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</si>
  <si>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</si>
  <si>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</si>
  <si>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</si>
  <si>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</si>
  <si>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</si>
  <si>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</si>
  <si>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</si>
  <si>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</si>
  <si>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</si>
  <si>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</si>
  <si>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</si>
  <si>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</si>
  <si>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</si>
  <si>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</si>
  <si>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</si>
  <si>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</si>
  <si>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</si>
  <si>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</si>
  <si>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</si>
  <si>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</si>
  <si>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</si>
  <si>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</si>
  <si>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</si>
  <si>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</si>
  <si>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</si>
  <si>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</si>
  <si>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</si>
  <si>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</si>
  <si>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</si>
  <si>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</si>
  <si>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</si>
  <si>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</si>
  <si>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</si>
  <si>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</si>
  <si>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</si>
  <si>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</si>
  <si>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</si>
  <si>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</si>
  <si>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</si>
  <si>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</si>
  <si>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</si>
  <si>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</si>
  <si>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</si>
  <si>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</si>
  <si>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</si>
  <si>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</si>
  <si>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</si>
  <si>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</si>
  <si>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</si>
  <si>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</si>
  <si>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</si>
  <si>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</si>
  <si>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</si>
  <si>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</si>
  <si>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</si>
  <si>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</si>
  <si>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</si>
  <si>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</si>
  <si>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</si>
  <si>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</si>
  <si>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</si>
  <si>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</si>
  <si>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</si>
  <si>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</si>
  <si>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</si>
  <si>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</si>
  <si>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</si>
  <si>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</si>
  <si>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</si>
  <si>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</si>
  <si>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</si>
  <si>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</si>
  <si>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</si>
  <si>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</si>
  <si>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</si>
  <si>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</si>
  <si>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</si>
  <si>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</si>
  <si>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</si>
  <si>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</si>
  <si>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</si>
  <si>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</si>
  <si>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</si>
  <si>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</si>
  <si>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</si>
  <si>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</si>
  <si>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</si>
  <si>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</si>
  <si>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</si>
  <si>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</si>
  <si>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</si>
  <si>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</si>
  <si>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</si>
  <si>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</si>
  <si>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</si>
  <si>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</si>
  <si>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</si>
  <si>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</si>
  <si>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</si>
  <si>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</si>
  <si>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</si>
  <si>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</si>
  <si>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</si>
  <si>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</si>
  <si>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</si>
  <si>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</si>
  <si>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</si>
  <si>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</si>
  <si>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</si>
  <si>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</si>
  <si>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</si>
  <si>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</si>
  <si>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</si>
  <si>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</si>
  <si>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</si>
  <si>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</si>
  <si>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</si>
  <si>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</si>
  <si>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</si>
  <si>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</si>
  <si>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</si>
  <si>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</si>
  <si>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</si>
  <si>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</si>
  <si>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</si>
  <si>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</si>
  <si>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</si>
  <si>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</si>
  <si>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</si>
  <si>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</si>
  <si>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</si>
  <si>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</si>
  <si>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</si>
  <si>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</si>
  <si>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</si>
  <si>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</si>
  <si>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</si>
  <si>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</si>
  <si>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</si>
  <si>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</si>
  <si>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</si>
  <si>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</si>
  <si>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</si>
  <si>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</si>
  <si>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</si>
  <si>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</si>
  <si>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</si>
  <si>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</si>
  <si>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</si>
  <si>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</si>
  <si>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</si>
  <si>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</si>
  <si>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</si>
  <si>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</si>
  <si>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</si>
  <si>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</si>
  <si>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</si>
  <si>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</si>
  <si>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</si>
  <si>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</si>
  <si>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</si>
  <si>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</si>
  <si>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</si>
  <si>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</si>
  <si>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</si>
  <si>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</si>
  <si>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</si>
  <si>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</si>
  <si>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</si>
  <si>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</si>
  <si>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</si>
  <si>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</si>
  <si>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</si>
  <si>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</si>
  <si>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</si>
  <si>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</si>
  <si>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</si>
  <si>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</si>
  <si>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</si>
  <si>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</si>
  <si>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</si>
  <si>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</si>
  <si>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</si>
  <si>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</si>
  <si>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</si>
  <si>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</si>
  <si>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</si>
  <si>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</si>
  <si>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</si>
  <si>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</si>
  <si>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</si>
  <si>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</si>
  <si>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</si>
  <si>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</si>
  <si>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</si>
  <si>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</si>
  <si>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</si>
  <si>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</si>
  <si>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</si>
  <si>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</si>
  <si>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</si>
  <si>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</si>
  <si>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</si>
  <si>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</si>
  <si>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</si>
  <si>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</si>
  <si>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</si>
  <si>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</si>
  <si>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</si>
  <si>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</si>
  <si>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</si>
  <si>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</si>
  <si>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</si>
  <si>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</si>
  <si>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</si>
  <si>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</si>
  <si>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</si>
  <si>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</si>
  <si>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</si>
  <si>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</si>
  <si>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</si>
  <si>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</si>
  <si>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</si>
  <si>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</si>
  <si>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</si>
  <si>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</si>
  <si>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</si>
  <si>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</si>
  <si>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</si>
  <si>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</si>
  <si>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</si>
  <si>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</si>
  <si>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</si>
  <si>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</si>
  <si>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</si>
  <si>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</si>
  <si>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</si>
  <si>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</si>
  <si>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</si>
  <si>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</si>
  <si>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</si>
  <si>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</si>
  <si>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</si>
  <si>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</si>
  <si>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</si>
  <si>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</si>
  <si>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</si>
  <si>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</si>
  <si>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</si>
  <si>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</si>
  <si>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</si>
  <si>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</si>
  <si>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</si>
  <si>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</si>
  <si>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</si>
  <si>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</si>
  <si>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</si>
  <si>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</si>
  <si>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</si>
  <si>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</si>
  <si>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</si>
  <si>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</si>
  <si>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</si>
  <si>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</si>
  <si>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</si>
  <si>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</si>
  <si>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</si>
  <si>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</si>
  <si>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</si>
  <si>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</si>
  <si>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</si>
  <si>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</si>
  <si>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</si>
  <si>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</si>
  <si>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</si>
  <si>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</si>
  <si>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</si>
  <si>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</si>
  <si>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</si>
  <si>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</si>
  <si>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</si>
  <si>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</si>
  <si>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</si>
  <si>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</si>
  <si>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</si>
  <si>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</si>
  <si>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</si>
  <si>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</si>
  <si>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</si>
  <si>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</si>
  <si>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</si>
  <si>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</si>
  <si>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</si>
  <si>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</si>
  <si>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</si>
  <si>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</si>
  <si>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</si>
  <si>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</si>
  <si>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</si>
  <si>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</si>
  <si>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</si>
  <si>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</si>
  <si>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</si>
  <si>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</si>
  <si>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</si>
  <si>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</si>
  <si>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</si>
  <si>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</si>
  <si>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</si>
  <si>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</si>
  <si>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</si>
  <si>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</si>
  <si>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</si>
  <si>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</si>
  <si>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</si>
  <si>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</si>
  <si>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</si>
  <si>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</si>
  <si>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</si>
  <si>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</si>
  <si>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</si>
  <si>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</si>
  <si>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</si>
  <si>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</si>
  <si>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</si>
  <si>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</si>
  <si>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</si>
  <si>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</si>
  <si>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</si>
  <si>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</si>
  <si>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</si>
  <si>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</si>
  <si>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</si>
  <si>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</si>
  <si>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</si>
  <si>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</si>
  <si>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</si>
  <si>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</si>
  <si>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</si>
  <si>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</si>
  <si>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</si>
  <si>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</si>
  <si>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</si>
  <si>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</si>
  <si>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</si>
  <si>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</si>
  <si>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</si>
  <si>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</si>
  <si>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</si>
  <si>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</si>
  <si>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</si>
  <si>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</si>
  <si>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</si>
  <si>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</si>
  <si>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</si>
  <si>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</si>
  <si>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</si>
  <si>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</si>
  <si>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</si>
  <si>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</si>
  <si>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</si>
  <si>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</si>
  <si>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</si>
  <si>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</si>
  <si>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</si>
  <si>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</si>
  <si>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</si>
  <si>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</si>
  <si>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</si>
  <si>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</si>
  <si>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</si>
  <si>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</si>
  <si>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</si>
  <si>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</si>
  <si>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</si>
  <si>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</si>
  <si>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</si>
  <si>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</si>
  <si>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</si>
  <si>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</si>
  <si>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</si>
  <si>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</si>
  <si>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</si>
  <si>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</si>
  <si>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</si>
  <si>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</si>
  <si>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</si>
  <si>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</si>
  <si>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</si>
  <si>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</si>
  <si>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</si>
  <si>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</si>
  <si>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</si>
  <si>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</si>
  <si>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</si>
  <si>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</si>
  <si>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</si>
  <si>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</si>
  <si>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</si>
  <si>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</si>
  <si>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</si>
  <si>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</si>
  <si>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</si>
  <si>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</si>
  <si>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</si>
  <si>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</si>
  <si>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</si>
  <si>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</si>
  <si>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</si>
  <si>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</si>
  <si>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</si>
  <si>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</si>
  <si>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</si>
  <si>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</si>
  <si>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</si>
  <si>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</si>
  <si>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</si>
  <si>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</si>
  <si>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</si>
  <si>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</si>
  <si>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</si>
  <si>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</si>
  <si>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</si>
  <si>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</si>
  <si>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</si>
  <si>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</si>
  <si>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</si>
  <si>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</si>
  <si>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</si>
  <si>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</si>
  <si>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</si>
  <si>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</si>
  <si>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</si>
  <si>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</si>
  <si>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</si>
  <si>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</si>
  <si>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</si>
  <si>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</si>
  <si>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</si>
  <si>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</si>
  <si>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</si>
  <si>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</si>
  <si>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</si>
  <si>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</si>
  <si>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</si>
  <si>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</si>
  <si>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</si>
  <si>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</si>
  <si>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</si>
  <si>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</si>
  <si>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</si>
  <si>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</si>
  <si>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</si>
  <si>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</si>
  <si>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</si>
  <si>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</si>
  <si>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</si>
  <si>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</si>
  <si>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</si>
  <si>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</si>
  <si>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</si>
  <si>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</si>
  <si>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</si>
  <si>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</si>
  <si>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</si>
  <si>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</si>
  <si>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</si>
  <si>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</si>
  <si>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</si>
  <si>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</si>
  <si>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</si>
  <si>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</si>
  <si>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</si>
  <si>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</si>
  <si>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</si>
  <si>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</si>
  <si>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</si>
  <si>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</si>
  <si>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</si>
  <si>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</si>
  <si>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</si>
  <si>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</si>
  <si>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</si>
  <si>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</si>
  <si>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</si>
  <si>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</si>
  <si>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</si>
  <si>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</si>
  <si>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</si>
  <si>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</si>
  <si>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</si>
  <si>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</si>
  <si>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</si>
  <si>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</si>
  <si>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</si>
  <si>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</si>
  <si>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</si>
  <si>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</si>
  <si>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</si>
  <si>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</si>
  <si>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</si>
  <si>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</si>
  <si>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</si>
  <si>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</si>
  <si>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</si>
  <si>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</si>
  <si>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</si>
  <si>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</si>
  <si>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</si>
  <si>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</si>
  <si>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</si>
  <si>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</si>
  <si>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</si>
  <si>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</si>
  <si>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</si>
  <si>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</si>
  <si>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</si>
  <si>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</si>
  <si>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</si>
  <si>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</si>
  <si>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</si>
  <si>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</si>
  <si>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</si>
  <si>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</si>
  <si>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</si>
  <si>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</si>
  <si>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</si>
  <si>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</si>
  <si>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</si>
  <si>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</si>
  <si>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</si>
  <si>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</si>
  <si>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</si>
  <si>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</si>
  <si>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</si>
  <si>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</si>
  <si>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</si>
  <si>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</si>
  <si>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</si>
  <si>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</si>
  <si>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</si>
  <si>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</si>
  <si>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</si>
  <si>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</si>
  <si>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</si>
  <si>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</si>
  <si>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</si>
  <si>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</si>
  <si>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</si>
  <si>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</si>
  <si>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</si>
  <si>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</si>
  <si>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</si>
  <si>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</si>
  <si>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</si>
  <si>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</si>
  <si>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</si>
  <si>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</si>
  <si>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</si>
  <si>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</si>
  <si>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</si>
  <si>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</si>
  <si>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</si>
  <si>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</si>
  <si>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</si>
  <si>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</si>
  <si>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</si>
  <si>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</si>
  <si>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</si>
  <si>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</si>
  <si>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</si>
  <si>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</si>
  <si>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</si>
  <si>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</si>
  <si>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</si>
  <si>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</si>
  <si>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</si>
  <si>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</si>
  <si>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</si>
  <si>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</si>
  <si>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</si>
  <si>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</si>
  <si>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</si>
  <si>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</si>
  <si>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</si>
  <si>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</si>
  <si>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</si>
  <si>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</si>
  <si>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</si>
  <si>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</si>
  <si>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</si>
  <si>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</si>
  <si>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</si>
  <si>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</si>
  <si>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</si>
  <si>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</si>
  <si>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</si>
  <si>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</si>
  <si>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</si>
  <si>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</si>
  <si>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</si>
  <si>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</si>
  <si>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</si>
  <si>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</si>
  <si>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</si>
  <si>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</si>
  <si>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</si>
  <si>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</si>
  <si>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</si>
  <si>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</si>
  <si>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</si>
  <si>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</si>
  <si>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</si>
  <si>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</si>
  <si>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</si>
  <si>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</si>
  <si>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</si>
  <si>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</si>
  <si>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</si>
  <si>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</si>
  <si>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</si>
  <si>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</si>
  <si>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</si>
  <si>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</si>
  <si>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</si>
  <si>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</si>
  <si>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</si>
  <si>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</si>
  <si>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</si>
  <si>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</si>
  <si>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</si>
  <si>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</si>
  <si>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</si>
  <si>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</si>
  <si>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</si>
  <si>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</si>
  <si>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</si>
  <si>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</si>
  <si>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</si>
  <si>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</si>
  <si>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</si>
  <si>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</si>
  <si>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</si>
  <si>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919</t>
  </si>
  <si>
    <t xml:space="preserve">Navos </t>
  </si>
  <si>
    <t>PO Box 46420</t>
  </si>
  <si>
    <t>Seattle</t>
  </si>
  <si>
    <t>WA</t>
  </si>
  <si>
    <t>King</t>
  </si>
  <si>
    <t xml:space="preserve">Tim Holmes </t>
  </si>
  <si>
    <t xml:space="preserve">Natalia Kohler </t>
  </si>
  <si>
    <t>Brian Abeel</t>
  </si>
  <si>
    <t>206-933-7189</t>
  </si>
  <si>
    <t>206-833-7116</t>
  </si>
  <si>
    <t>12/31/2022</t>
  </si>
  <si>
    <t>robb.sousley@navos.org</t>
  </si>
  <si>
    <t>Robb Sousley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</si>
</sst>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0" fontId="31" fillId="0" borderId="14" xfId="2" applyFont="1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2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C414" sqref="C414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4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5" t="s">
        <v>18</v>
      </c>
      <c r="B36" s="336"/>
      <c r="C36" s="337"/>
      <c r="D36" s="336"/>
      <c r="E36" s="336"/>
      <c r="F36" s="336"/>
      <c r="G36" s="336"/>
    </row>
    <row r="37" spans="1:83" x14ac:dyDescent="0.35">
      <c r="A37" s="338" t="s">
        <v>1342</v>
      </c>
      <c r="B37" s="339"/>
      <c r="C37" s="337"/>
      <c r="D37" s="336"/>
      <c r="E37" s="336"/>
      <c r="F37" s="336"/>
      <c r="G37" s="336"/>
    </row>
    <row r="38" spans="1:83" x14ac:dyDescent="0.35">
      <c r="A38" s="342" t="s">
        <v>1361</v>
      </c>
      <c r="B38" s="339"/>
      <c r="C38" s="337"/>
      <c r="D38" s="336"/>
      <c r="E38" s="336"/>
      <c r="F38" s="336"/>
      <c r="G38" s="336"/>
    </row>
    <row r="39" spans="1:83" x14ac:dyDescent="0.35">
      <c r="A39" s="341" t="s">
        <v>1343</v>
      </c>
      <c r="B39" s="336"/>
      <c r="C39" s="337"/>
      <c r="D39" s="336"/>
      <c r="E39" s="336"/>
      <c r="F39" s="336"/>
      <c r="G39" s="336"/>
    </row>
    <row r="40" spans="1:83" x14ac:dyDescent="0.35">
      <c r="A40" s="342" t="s">
        <v>1362</v>
      </c>
      <c r="B40" s="336"/>
      <c r="C40" s="337"/>
      <c r="D40" s="336"/>
      <c r="E40" s="336"/>
      <c r="F40" s="336"/>
      <c r="G40" s="336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2262013</v>
      </c>
      <c r="C47" s="24"/>
      <c r="D47" s="24"/>
      <c r="E47" s="24"/>
      <c r="F47" s="24"/>
      <c r="G47" s="24"/>
      <c r="H47" s="24">
        <v>1933544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>
        <v>97249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>
        <v>84413</v>
      </c>
      <c r="BC47" s="24"/>
      <c r="BD47" s="24">
        <v>6491</v>
      </c>
      <c r="BE47" s="24">
        <v>7807</v>
      </c>
      <c r="BF47" s="24"/>
      <c r="BG47" s="24"/>
      <c r="BH47" s="24"/>
      <c r="BI47" s="24"/>
      <c r="BJ47" s="24">
        <v>56398</v>
      </c>
      <c r="BK47" s="24"/>
      <c r="BL47" s="24"/>
      <c r="BM47" s="24"/>
      <c r="BN47" s="24">
        <v>76111</v>
      </c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2262013</v>
      </c>
    </row>
    <row r="48" spans="1:83" x14ac:dyDescent="0.35">
      <c r="A48" s="32" t="s">
        <v>217</v>
      </c>
      <c r="B48" s="312"/>
      <c r="C48" s="32" t="b">
        <f>IF($B$48,(ROUND((($B$48/$CE$61)*C61),0)))</f>
        <v>0</v>
      </c>
      <c r="D48" s="32" t="b">
        <f t="shared" ref="D48:BO48" si="0">IF($B$48,(ROUND((($B$48/$CE$61)*D61),0)))</f>
        <v>0</v>
      </c>
      <c r="E48" s="32" t="b">
        <f t="shared" si="0"/>
        <v>0</v>
      </c>
      <c r="F48" s="32" t="b">
        <f t="shared" si="0"/>
        <v>0</v>
      </c>
      <c r="G48" s="32" t="b">
        <f t="shared" si="0"/>
        <v>0</v>
      </c>
      <c r="H48" s="32" t="b">
        <f t="shared" si="0"/>
        <v>0</v>
      </c>
      <c r="I48" s="32" t="b">
        <f t="shared" si="0"/>
        <v>0</v>
      </c>
      <c r="J48" s="32" t="b">
        <f t="shared" si="0"/>
        <v>0</v>
      </c>
      <c r="K48" s="32" t="b">
        <f t="shared" si="0"/>
        <v>0</v>
      </c>
      <c r="L48" s="32" t="b">
        <f t="shared" si="0"/>
        <v>0</v>
      </c>
      <c r="M48" s="32" t="b">
        <f t="shared" si="0"/>
        <v>0</v>
      </c>
      <c r="N48" s="32" t="b">
        <f t="shared" si="0"/>
        <v>0</v>
      </c>
      <c r="O48" s="32" t="b">
        <f t="shared" si="0"/>
        <v>0</v>
      </c>
      <c r="P48" s="32" t="b">
        <f t="shared" si="0"/>
        <v>0</v>
      </c>
      <c r="Q48" s="32" t="b">
        <f t="shared" si="0"/>
        <v>0</v>
      </c>
      <c r="R48" s="32" t="b">
        <f t="shared" si="0"/>
        <v>0</v>
      </c>
      <c r="S48" s="32" t="b">
        <f t="shared" si="0"/>
        <v>0</v>
      </c>
      <c r="T48" s="32" t="b">
        <f t="shared" si="0"/>
        <v>0</v>
      </c>
      <c r="U48" s="32" t="b">
        <f t="shared" si="0"/>
        <v>0</v>
      </c>
      <c r="V48" s="32" t="b">
        <f t="shared" si="0"/>
        <v>0</v>
      </c>
      <c r="W48" s="32" t="b">
        <f t="shared" si="0"/>
        <v>0</v>
      </c>
      <c r="X48" s="32" t="b">
        <f t="shared" si="0"/>
        <v>0</v>
      </c>
      <c r="Y48" s="32" t="b">
        <f t="shared" si="0"/>
        <v>0</v>
      </c>
      <c r="Z48" s="32" t="b">
        <f t="shared" si="0"/>
        <v>0</v>
      </c>
      <c r="AA48" s="32" t="b">
        <f t="shared" si="0"/>
        <v>0</v>
      </c>
      <c r="AB48" s="32" t="b">
        <f t="shared" si="0"/>
        <v>0</v>
      </c>
      <c r="AC48" s="32" t="b">
        <f t="shared" si="0"/>
        <v>0</v>
      </c>
      <c r="AD48" s="32" t="b">
        <f t="shared" si="0"/>
        <v>0</v>
      </c>
      <c r="AE48" s="32" t="b">
        <f t="shared" si="0"/>
        <v>0</v>
      </c>
      <c r="AF48" s="32" t="b">
        <f t="shared" si="0"/>
        <v>0</v>
      </c>
      <c r="AG48" s="32" t="b">
        <f t="shared" si="0"/>
        <v>0</v>
      </c>
      <c r="AH48" s="32" t="b">
        <f t="shared" si="0"/>
        <v>0</v>
      </c>
      <c r="AI48" s="32" t="b">
        <f t="shared" si="0"/>
        <v>0</v>
      </c>
      <c r="AJ48" s="32" t="b">
        <f t="shared" si="0"/>
        <v>0</v>
      </c>
      <c r="AK48" s="32" t="b">
        <f t="shared" si="0"/>
        <v>0</v>
      </c>
      <c r="AL48" s="32" t="b">
        <f t="shared" si="0"/>
        <v>0</v>
      </c>
      <c r="AM48" s="32" t="b">
        <f t="shared" si="0"/>
        <v>0</v>
      </c>
      <c r="AN48" s="32" t="b">
        <f t="shared" si="0"/>
        <v>0</v>
      </c>
      <c r="AO48" s="32" t="b">
        <f t="shared" si="0"/>
        <v>0</v>
      </c>
      <c r="AP48" s="32" t="b">
        <f t="shared" si="0"/>
        <v>0</v>
      </c>
      <c r="AQ48" s="32" t="b">
        <f t="shared" si="0"/>
        <v>0</v>
      </c>
      <c r="AR48" s="32" t="b">
        <f t="shared" si="0"/>
        <v>0</v>
      </c>
      <c r="AS48" s="32" t="b">
        <f t="shared" si="0"/>
        <v>0</v>
      </c>
      <c r="AT48" s="32" t="b">
        <f t="shared" si="0"/>
        <v>0</v>
      </c>
      <c r="AU48" s="32" t="b">
        <f t="shared" si="0"/>
        <v>0</v>
      </c>
      <c r="AV48" s="32" t="b">
        <f t="shared" si="0"/>
        <v>0</v>
      </c>
      <c r="AW48" s="32" t="b">
        <f t="shared" si="0"/>
        <v>0</v>
      </c>
      <c r="AX48" s="32" t="b">
        <f t="shared" si="0"/>
        <v>0</v>
      </c>
      <c r="AY48" s="32" t="b">
        <f t="shared" si="0"/>
        <v>0</v>
      </c>
      <c r="AZ48" s="32" t="b">
        <f t="shared" si="0"/>
        <v>0</v>
      </c>
      <c r="BA48" s="32" t="b">
        <f t="shared" si="0"/>
        <v>0</v>
      </c>
      <c r="BB48" s="32" t="b">
        <f t="shared" si="0"/>
        <v>0</v>
      </c>
      <c r="BC48" s="32" t="b">
        <f t="shared" si="0"/>
        <v>0</v>
      </c>
      <c r="BD48" s="32" t="b">
        <f t="shared" si="0"/>
        <v>0</v>
      </c>
      <c r="BE48" s="32" t="b">
        <f t="shared" si="0"/>
        <v>0</v>
      </c>
      <c r="BF48" s="32" t="b">
        <f t="shared" si="0"/>
        <v>0</v>
      </c>
      <c r="BG48" s="32" t="b">
        <f t="shared" si="0"/>
        <v>0</v>
      </c>
      <c r="BH48" s="32" t="b">
        <f t="shared" si="0"/>
        <v>0</v>
      </c>
      <c r="BI48" s="32" t="b">
        <f t="shared" si="0"/>
        <v>0</v>
      </c>
      <c r="BJ48" s="32" t="b">
        <f t="shared" si="0"/>
        <v>0</v>
      </c>
      <c r="BK48" s="32" t="b">
        <f t="shared" si="0"/>
        <v>0</v>
      </c>
      <c r="BL48" s="32" t="b">
        <f t="shared" si="0"/>
        <v>0</v>
      </c>
      <c r="BM48" s="32" t="b">
        <f t="shared" si="0"/>
        <v>0</v>
      </c>
      <c r="BN48" s="32" t="b">
        <f t="shared" si="0"/>
        <v>0</v>
      </c>
      <c r="BO48" s="32" t="b">
        <f t="shared" si="0"/>
        <v>0</v>
      </c>
      <c r="BP48" s="32" t="b">
        <f t="shared" ref="BP48:CD48" si="1">IF($B$48,(ROUND((($B$48/$CE$61)*BP61),0)))</f>
        <v>0</v>
      </c>
      <c r="BQ48" s="32" t="b">
        <f t="shared" si="1"/>
        <v>0</v>
      </c>
      <c r="BR48" s="32" t="b">
        <f t="shared" si="1"/>
        <v>0</v>
      </c>
      <c r="BS48" s="32" t="b">
        <f t="shared" si="1"/>
        <v>0</v>
      </c>
      <c r="BT48" s="32" t="b">
        <f t="shared" si="1"/>
        <v>0</v>
      </c>
      <c r="BU48" s="32" t="b">
        <f t="shared" si="1"/>
        <v>0</v>
      </c>
      <c r="BV48" s="32" t="b">
        <f t="shared" si="1"/>
        <v>0</v>
      </c>
      <c r="BW48" s="32" t="b">
        <f t="shared" si="1"/>
        <v>0</v>
      </c>
      <c r="BX48" s="32" t="b">
        <f t="shared" si="1"/>
        <v>0</v>
      </c>
      <c r="BY48" s="32" t="b">
        <f t="shared" si="1"/>
        <v>0</v>
      </c>
      <c r="BZ48" s="32" t="b">
        <f t="shared" si="1"/>
        <v>0</v>
      </c>
      <c r="CA48" s="32" t="b">
        <f t="shared" si="1"/>
        <v>0</v>
      </c>
      <c r="CB48" s="32" t="b">
        <f t="shared" si="1"/>
        <v>0</v>
      </c>
      <c r="CC48" s="32" t="b">
        <f t="shared" si="1"/>
        <v>0</v>
      </c>
      <c r="CD48" s="32" t="b">
        <f t="shared" si="1"/>
        <v>0</v>
      </c>
      <c r="CE48" s="32">
        <f>SUM(C48:CD48)</f>
        <v>0</v>
      </c>
    </row>
    <row r="49" spans="1:83" x14ac:dyDescent="0.35">
      <c r="A49" s="20" t="s">
        <v>218</v>
      </c>
      <c r="B49" s="32">
        <f>B47+B48</f>
        <v>2262013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689054</v>
      </c>
      <c r="C51" s="24"/>
      <c r="D51" s="24"/>
      <c r="E51" s="24"/>
      <c r="F51" s="24"/>
      <c r="G51" s="24"/>
      <c r="H51" s="24">
        <v>399580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>
        <v>17974</v>
      </c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>
        <v>36</v>
      </c>
      <c r="BC51" s="24"/>
      <c r="BD51" s="24">
        <v>193</v>
      </c>
      <c r="BE51" s="24">
        <v>18302</v>
      </c>
      <c r="BF51" s="24"/>
      <c r="BG51" s="24"/>
      <c r="BH51" s="24">
        <v>140903</v>
      </c>
      <c r="BI51" s="24"/>
      <c r="BJ51" s="24">
        <v>17965</v>
      </c>
      <c r="BK51" s="24">
        <v>3818</v>
      </c>
      <c r="BL51" s="24"/>
      <c r="BM51" s="24"/>
      <c r="BN51" s="24">
        <v>90283</v>
      </c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689054</v>
      </c>
    </row>
    <row r="52" spans="1:83" x14ac:dyDescent="0.35">
      <c r="A52" s="39" t="s">
        <v>220</v>
      </c>
      <c r="B52" s="313"/>
      <c r="C52" s="32" t="b">
        <f>IF($B$52,ROUND(($B$52/($CE$90+$CF$90)*C90),0))</f>
        <v>0</v>
      </c>
      <c r="D52" s="32" t="b">
        <f t="shared" ref="D52:BO52" si="2">IF($B$52,ROUND(($B$52/($CE$90+$CF$90)*D90),0))</f>
        <v>0</v>
      </c>
      <c r="E52" s="32" t="b">
        <f t="shared" si="2"/>
        <v>0</v>
      </c>
      <c r="F52" s="32" t="b">
        <f t="shared" si="2"/>
        <v>0</v>
      </c>
      <c r="G52" s="32" t="b">
        <f t="shared" si="2"/>
        <v>0</v>
      </c>
      <c r="H52" s="32" t="b">
        <f t="shared" si="2"/>
        <v>0</v>
      </c>
      <c r="I52" s="32" t="b">
        <f t="shared" si="2"/>
        <v>0</v>
      </c>
      <c r="J52" s="32" t="b">
        <f t="shared" si="2"/>
        <v>0</v>
      </c>
      <c r="K52" s="32" t="b">
        <f t="shared" si="2"/>
        <v>0</v>
      </c>
      <c r="L52" s="32" t="b">
        <f t="shared" si="2"/>
        <v>0</v>
      </c>
      <c r="M52" s="32" t="b">
        <f t="shared" si="2"/>
        <v>0</v>
      </c>
      <c r="N52" s="32" t="b">
        <f t="shared" si="2"/>
        <v>0</v>
      </c>
      <c r="O52" s="32" t="b">
        <f t="shared" si="2"/>
        <v>0</v>
      </c>
      <c r="P52" s="32" t="b">
        <f t="shared" si="2"/>
        <v>0</v>
      </c>
      <c r="Q52" s="32" t="b">
        <f t="shared" si="2"/>
        <v>0</v>
      </c>
      <c r="R52" s="32" t="b">
        <f t="shared" si="2"/>
        <v>0</v>
      </c>
      <c r="S52" s="32" t="b">
        <f t="shared" si="2"/>
        <v>0</v>
      </c>
      <c r="T52" s="32" t="b">
        <f t="shared" si="2"/>
        <v>0</v>
      </c>
      <c r="U52" s="32" t="b">
        <f t="shared" si="2"/>
        <v>0</v>
      </c>
      <c r="V52" s="32" t="b">
        <f t="shared" si="2"/>
        <v>0</v>
      </c>
      <c r="W52" s="32" t="b">
        <f t="shared" si="2"/>
        <v>0</v>
      </c>
      <c r="X52" s="32" t="b">
        <f t="shared" si="2"/>
        <v>0</v>
      </c>
      <c r="Y52" s="32" t="b">
        <f t="shared" si="2"/>
        <v>0</v>
      </c>
      <c r="Z52" s="32" t="b">
        <f t="shared" si="2"/>
        <v>0</v>
      </c>
      <c r="AA52" s="32" t="b">
        <f t="shared" si="2"/>
        <v>0</v>
      </c>
      <c r="AB52" s="32" t="b">
        <f t="shared" si="2"/>
        <v>0</v>
      </c>
      <c r="AC52" s="32" t="b">
        <f t="shared" si="2"/>
        <v>0</v>
      </c>
      <c r="AD52" s="32" t="b">
        <f t="shared" si="2"/>
        <v>0</v>
      </c>
      <c r="AE52" s="32" t="b">
        <f t="shared" si="2"/>
        <v>0</v>
      </c>
      <c r="AF52" s="32" t="b">
        <f t="shared" si="2"/>
        <v>0</v>
      </c>
      <c r="AG52" s="32" t="b">
        <f t="shared" si="2"/>
        <v>0</v>
      </c>
      <c r="AH52" s="32" t="b">
        <f t="shared" si="2"/>
        <v>0</v>
      </c>
      <c r="AI52" s="32" t="b">
        <f t="shared" si="2"/>
        <v>0</v>
      </c>
      <c r="AJ52" s="32" t="b">
        <f t="shared" si="2"/>
        <v>0</v>
      </c>
      <c r="AK52" s="32" t="b">
        <f t="shared" si="2"/>
        <v>0</v>
      </c>
      <c r="AL52" s="32" t="b">
        <f t="shared" si="2"/>
        <v>0</v>
      </c>
      <c r="AM52" s="32" t="b">
        <f t="shared" si="2"/>
        <v>0</v>
      </c>
      <c r="AN52" s="32" t="b">
        <f t="shared" si="2"/>
        <v>0</v>
      </c>
      <c r="AO52" s="32" t="b">
        <f t="shared" si="2"/>
        <v>0</v>
      </c>
      <c r="AP52" s="32" t="b">
        <f t="shared" si="2"/>
        <v>0</v>
      </c>
      <c r="AQ52" s="32" t="b">
        <f t="shared" si="2"/>
        <v>0</v>
      </c>
      <c r="AR52" s="32" t="b">
        <f t="shared" si="2"/>
        <v>0</v>
      </c>
      <c r="AS52" s="32" t="b">
        <f t="shared" si="2"/>
        <v>0</v>
      </c>
      <c r="AT52" s="32" t="b">
        <f t="shared" si="2"/>
        <v>0</v>
      </c>
      <c r="AU52" s="32" t="b">
        <f t="shared" si="2"/>
        <v>0</v>
      </c>
      <c r="AV52" s="32" t="b">
        <f t="shared" si="2"/>
        <v>0</v>
      </c>
      <c r="AW52" s="32" t="b">
        <f t="shared" si="2"/>
        <v>0</v>
      </c>
      <c r="AX52" s="32" t="b">
        <f t="shared" si="2"/>
        <v>0</v>
      </c>
      <c r="AY52" s="32" t="b">
        <f t="shared" si="2"/>
        <v>0</v>
      </c>
      <c r="AZ52" s="32" t="b">
        <f t="shared" si="2"/>
        <v>0</v>
      </c>
      <c r="BA52" s="32" t="b">
        <f t="shared" si="2"/>
        <v>0</v>
      </c>
      <c r="BB52" s="32" t="b">
        <f t="shared" si="2"/>
        <v>0</v>
      </c>
      <c r="BC52" s="32" t="b">
        <f t="shared" si="2"/>
        <v>0</v>
      </c>
      <c r="BD52" s="32" t="b">
        <f t="shared" si="2"/>
        <v>0</v>
      </c>
      <c r="BE52" s="32" t="b">
        <f t="shared" si="2"/>
        <v>0</v>
      </c>
      <c r="BF52" s="32" t="b">
        <f t="shared" si="2"/>
        <v>0</v>
      </c>
      <c r="BG52" s="32" t="b">
        <f t="shared" si="2"/>
        <v>0</v>
      </c>
      <c r="BH52" s="32" t="b">
        <f t="shared" si="2"/>
        <v>0</v>
      </c>
      <c r="BI52" s="32" t="b">
        <f t="shared" si="2"/>
        <v>0</v>
      </c>
      <c r="BJ52" s="32" t="b">
        <f t="shared" si="2"/>
        <v>0</v>
      </c>
      <c r="BK52" s="32" t="b">
        <f t="shared" si="2"/>
        <v>0</v>
      </c>
      <c r="BL52" s="32" t="b">
        <f t="shared" si="2"/>
        <v>0</v>
      </c>
      <c r="BM52" s="32" t="b">
        <f t="shared" si="2"/>
        <v>0</v>
      </c>
      <c r="BN52" s="32" t="b">
        <f t="shared" si="2"/>
        <v>0</v>
      </c>
      <c r="BO52" s="32" t="b">
        <f t="shared" si="2"/>
        <v>0</v>
      </c>
      <c r="BP52" s="32" t="b">
        <f t="shared" ref="BP52:CD52" si="3">IF($B$52,ROUND(($B$52/($CE$90+$CF$90)*BP90),0))</f>
        <v>0</v>
      </c>
      <c r="BQ52" s="32" t="b">
        <f t="shared" si="3"/>
        <v>0</v>
      </c>
      <c r="BR52" s="32" t="b">
        <f t="shared" si="3"/>
        <v>0</v>
      </c>
      <c r="BS52" s="32" t="b">
        <f t="shared" si="3"/>
        <v>0</v>
      </c>
      <c r="BT52" s="32" t="b">
        <f t="shared" si="3"/>
        <v>0</v>
      </c>
      <c r="BU52" s="32" t="b">
        <f t="shared" si="3"/>
        <v>0</v>
      </c>
      <c r="BV52" s="32" t="b">
        <f t="shared" si="3"/>
        <v>0</v>
      </c>
      <c r="BW52" s="32" t="b">
        <f t="shared" si="3"/>
        <v>0</v>
      </c>
      <c r="BX52" s="32" t="b">
        <f t="shared" si="3"/>
        <v>0</v>
      </c>
      <c r="BY52" s="32" t="b">
        <f t="shared" si="3"/>
        <v>0</v>
      </c>
      <c r="BZ52" s="32" t="b">
        <f t="shared" si="3"/>
        <v>0</v>
      </c>
      <c r="CA52" s="32" t="b">
        <f t="shared" si="3"/>
        <v>0</v>
      </c>
      <c r="CB52" s="32" t="b">
        <f t="shared" si="3"/>
        <v>0</v>
      </c>
      <c r="CC52" s="32" t="b">
        <f t="shared" si="3"/>
        <v>0</v>
      </c>
      <c r="CD52" s="32" t="b">
        <f t="shared" si="3"/>
        <v>0</v>
      </c>
      <c r="CE52" s="32">
        <f>SUM(C52:CD52)</f>
        <v>0</v>
      </c>
    </row>
    <row r="53" spans="1:83" x14ac:dyDescent="0.35">
      <c r="A53" s="20" t="s">
        <v>218</v>
      </c>
      <c r="B53" s="32">
        <f>B51+B52</f>
        <v>689054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/>
      <c r="F59" s="24"/>
      <c r="G59" s="24"/>
      <c r="H59" s="24">
        <v>23854</v>
      </c>
      <c r="I59" s="24"/>
      <c r="J59" s="24"/>
      <c r="K59" s="24"/>
      <c r="L59" s="24"/>
      <c r="M59" s="24"/>
      <c r="N59" s="24"/>
      <c r="O59" s="24"/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/>
      <c r="AZ59" s="30"/>
      <c r="BA59" s="314"/>
      <c r="BB59" s="314"/>
      <c r="BC59" s="314"/>
      <c r="BD59" s="314"/>
      <c r="BE59" s="30">
        <v>38406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6"/>
      <c r="Q60" s="316"/>
      <c r="R60" s="316"/>
      <c r="S60" s="317"/>
      <c r="T60" s="317"/>
      <c r="U60" s="318"/>
      <c r="V60" s="316"/>
      <c r="W60" s="316"/>
      <c r="X60" s="316"/>
      <c r="Y60" s="316"/>
      <c r="Z60" s="316"/>
      <c r="AA60" s="316"/>
      <c r="AB60" s="317"/>
      <c r="AC60" s="316"/>
      <c r="AD60" s="316"/>
      <c r="AE60" s="316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16"/>
      <c r="AT60" s="316"/>
      <c r="AU60" s="316"/>
      <c r="AV60" s="317"/>
      <c r="AW60" s="317"/>
      <c r="AX60" s="317"/>
      <c r="AY60" s="316"/>
      <c r="AZ60" s="316"/>
      <c r="BA60" s="317"/>
      <c r="BB60" s="317"/>
      <c r="BC60" s="317"/>
      <c r="BD60" s="317"/>
      <c r="BE60" s="316"/>
      <c r="BF60" s="317"/>
      <c r="BG60" s="317"/>
      <c r="BH60" s="317"/>
      <c r="BI60" s="317"/>
      <c r="BJ60" s="317"/>
      <c r="BK60" s="317"/>
      <c r="BL60" s="317"/>
      <c r="BM60" s="317"/>
      <c r="BN60" s="317"/>
      <c r="BO60" s="317"/>
      <c r="BP60" s="317"/>
      <c r="BQ60" s="317"/>
      <c r="BR60" s="317"/>
      <c r="BS60" s="317"/>
      <c r="BT60" s="317"/>
      <c r="BU60" s="317"/>
      <c r="BV60" s="317"/>
      <c r="BW60" s="317"/>
      <c r="BX60" s="317"/>
      <c r="BY60" s="317"/>
      <c r="BZ60" s="317"/>
      <c r="CA60" s="317"/>
      <c r="CB60" s="317"/>
      <c r="CC60" s="317"/>
      <c r="CD60" s="247" t="s">
        <v>233</v>
      </c>
      <c r="CE60" s="268">
        <f t="shared" ref="CE60:CE68" si="4">SUM(C60:CD60)</f>
        <v>0</v>
      </c>
    </row>
    <row r="61" spans="1:83" x14ac:dyDescent="0.35">
      <c r="A61" s="39" t="s">
        <v>248</v>
      </c>
      <c r="B61" s="20"/>
      <c r="C61" s="24"/>
      <c r="D61" s="24"/>
      <c r="E61" s="24"/>
      <c r="F61" s="24"/>
      <c r="G61" s="24"/>
      <c r="H61" s="24">
        <v>11490795</v>
      </c>
      <c r="I61" s="24"/>
      <c r="J61" s="24"/>
      <c r="K61" s="24"/>
      <c r="L61" s="24"/>
      <c r="M61" s="24"/>
      <c r="N61" s="24"/>
      <c r="O61" s="24"/>
      <c r="P61" s="30"/>
      <c r="Q61" s="30"/>
      <c r="R61" s="30"/>
      <c r="S61" s="319"/>
      <c r="T61" s="319"/>
      <c r="U61" s="31"/>
      <c r="V61" s="30"/>
      <c r="W61" s="30"/>
      <c r="X61" s="30"/>
      <c r="Y61" s="30"/>
      <c r="Z61" s="30"/>
      <c r="AA61" s="30"/>
      <c r="AB61" s="320">
        <v>575105</v>
      </c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19"/>
      <c r="AW61" s="319"/>
      <c r="AX61" s="319"/>
      <c r="AY61" s="30"/>
      <c r="AZ61" s="30"/>
      <c r="BA61" s="319"/>
      <c r="BB61" s="319">
        <v>303828</v>
      </c>
      <c r="BC61" s="319"/>
      <c r="BD61" s="319">
        <v>25215</v>
      </c>
      <c r="BE61" s="30">
        <v>37513</v>
      </c>
      <c r="BF61" s="319"/>
      <c r="BG61" s="319"/>
      <c r="BH61" s="319"/>
      <c r="BI61" s="319"/>
      <c r="BJ61" s="319">
        <v>275980</v>
      </c>
      <c r="BK61" s="319"/>
      <c r="BL61" s="319"/>
      <c r="BM61" s="319"/>
      <c r="BN61" s="319">
        <v>281878</v>
      </c>
      <c r="BO61" s="319"/>
      <c r="BP61" s="319"/>
      <c r="BQ61" s="319"/>
      <c r="BR61" s="319"/>
      <c r="BS61" s="319"/>
      <c r="BT61" s="319"/>
      <c r="BU61" s="319"/>
      <c r="BV61" s="319"/>
      <c r="BW61" s="319"/>
      <c r="BX61" s="319"/>
      <c r="BY61" s="319"/>
      <c r="BZ61" s="319"/>
      <c r="CA61" s="319"/>
      <c r="CB61" s="319"/>
      <c r="CC61" s="319"/>
      <c r="CD61" s="29" t="s">
        <v>233</v>
      </c>
      <c r="CE61" s="32">
        <f t="shared" si="4"/>
        <v>12990314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0</v>
      </c>
      <c r="F62" s="32">
        <f t="shared" si="5"/>
        <v>0</v>
      </c>
      <c r="G62" s="32">
        <f t="shared" si="5"/>
        <v>0</v>
      </c>
      <c r="H62" s="32">
        <f t="shared" si="5"/>
        <v>1933544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0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0</v>
      </c>
      <c r="T62" s="32">
        <f t="shared" si="5"/>
        <v>0</v>
      </c>
      <c r="U62" s="32">
        <f t="shared" si="5"/>
        <v>0</v>
      </c>
      <c r="V62" s="32">
        <f t="shared" si="5"/>
        <v>0</v>
      </c>
      <c r="W62" s="32">
        <f t="shared" si="5"/>
        <v>0</v>
      </c>
      <c r="X62" s="32">
        <f t="shared" si="5"/>
        <v>0</v>
      </c>
      <c r="Y62" s="32">
        <f t="shared" si="5"/>
        <v>0</v>
      </c>
      <c r="Z62" s="32">
        <f t="shared" si="5"/>
        <v>0</v>
      </c>
      <c r="AA62" s="32">
        <f t="shared" si="5"/>
        <v>0</v>
      </c>
      <c r="AB62" s="32">
        <f t="shared" si="5"/>
        <v>97249</v>
      </c>
      <c r="AC62" s="32">
        <f t="shared" si="5"/>
        <v>0</v>
      </c>
      <c r="AD62" s="32">
        <f t="shared" si="5"/>
        <v>0</v>
      </c>
      <c r="AE62" s="32">
        <f t="shared" si="5"/>
        <v>0</v>
      </c>
      <c r="AF62" s="32">
        <f t="shared" si="5"/>
        <v>0</v>
      </c>
      <c r="AG62" s="32">
        <f t="shared" si="5"/>
        <v>0</v>
      </c>
      <c r="AH62" s="32">
        <f t="shared" si="5"/>
        <v>0</v>
      </c>
      <c r="AI62" s="32">
        <f t="shared" si="5"/>
        <v>0</v>
      </c>
      <c r="AJ62" s="32">
        <f t="shared" si="5"/>
        <v>0</v>
      </c>
      <c r="AK62" s="32">
        <f t="shared" si="5"/>
        <v>0</v>
      </c>
      <c r="AL62" s="32">
        <f t="shared" si="5"/>
        <v>0</v>
      </c>
      <c r="AM62" s="32">
        <f t="shared" si="5"/>
        <v>0</v>
      </c>
      <c r="AN62" s="32">
        <f t="shared" si="5"/>
        <v>0</v>
      </c>
      <c r="AO62" s="32">
        <f t="shared" si="5"/>
        <v>0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0</v>
      </c>
      <c r="AZ62" s="32">
        <f t="shared" si="5"/>
        <v>0</v>
      </c>
      <c r="BA62" s="32">
        <f t="shared" si="5"/>
        <v>0</v>
      </c>
      <c r="BB62" s="32">
        <f t="shared" si="5"/>
        <v>84413</v>
      </c>
      <c r="BC62" s="32">
        <f t="shared" si="5"/>
        <v>0</v>
      </c>
      <c r="BD62" s="32">
        <f t="shared" si="5"/>
        <v>6491</v>
      </c>
      <c r="BE62" s="32">
        <f t="shared" si="5"/>
        <v>7807</v>
      </c>
      <c r="BF62" s="32">
        <f t="shared" si="5"/>
        <v>0</v>
      </c>
      <c r="BG62" s="32">
        <f t="shared" si="5"/>
        <v>0</v>
      </c>
      <c r="BH62" s="32">
        <f t="shared" si="5"/>
        <v>0</v>
      </c>
      <c r="BI62" s="32">
        <f t="shared" si="5"/>
        <v>0</v>
      </c>
      <c r="BJ62" s="32">
        <f t="shared" si="5"/>
        <v>56398</v>
      </c>
      <c r="BK62" s="32">
        <f t="shared" si="5"/>
        <v>0</v>
      </c>
      <c r="BL62" s="32">
        <f t="shared" si="5"/>
        <v>0</v>
      </c>
      <c r="BM62" s="32">
        <f t="shared" si="5"/>
        <v>0</v>
      </c>
      <c r="BN62" s="32">
        <f t="shared" si="5"/>
        <v>76111</v>
      </c>
      <c r="BO62" s="32">
        <f t="shared" si="5"/>
        <v>0</v>
      </c>
      <c r="BP62" s="32">
        <f t="shared" ref="BP62:CC62" si="6">ROUND(BP47+BP48,0)</f>
        <v>0</v>
      </c>
      <c r="BQ62" s="32">
        <f t="shared" si="6"/>
        <v>0</v>
      </c>
      <c r="BR62" s="32">
        <f t="shared" si="6"/>
        <v>0</v>
      </c>
      <c r="BS62" s="32">
        <f t="shared" si="6"/>
        <v>0</v>
      </c>
      <c r="BT62" s="32">
        <f t="shared" si="6"/>
        <v>0</v>
      </c>
      <c r="BU62" s="32">
        <f t="shared" si="6"/>
        <v>0</v>
      </c>
      <c r="BV62" s="32">
        <f t="shared" si="6"/>
        <v>0</v>
      </c>
      <c r="BW62" s="32">
        <f t="shared" si="6"/>
        <v>0</v>
      </c>
      <c r="BX62" s="32">
        <f t="shared" si="6"/>
        <v>0</v>
      </c>
      <c r="BY62" s="32">
        <f t="shared" si="6"/>
        <v>0</v>
      </c>
      <c r="BZ62" s="32">
        <f t="shared" si="6"/>
        <v>0</v>
      </c>
      <c r="CA62" s="32">
        <f t="shared" si="6"/>
        <v>0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2262013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/>
      <c r="H63" s="24">
        <v>2794921</v>
      </c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9"/>
      <c r="T63" s="319"/>
      <c r="U63" s="31"/>
      <c r="V63" s="30"/>
      <c r="W63" s="30"/>
      <c r="X63" s="30"/>
      <c r="Y63" s="30"/>
      <c r="Z63" s="30"/>
      <c r="AA63" s="30"/>
      <c r="AB63" s="320">
        <v>391</v>
      </c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9"/>
      <c r="AW63" s="319"/>
      <c r="AX63" s="319"/>
      <c r="AY63" s="30"/>
      <c r="AZ63" s="30"/>
      <c r="BA63" s="319"/>
      <c r="BB63" s="319">
        <v>16741</v>
      </c>
      <c r="BC63" s="319"/>
      <c r="BD63" s="319">
        <v>6</v>
      </c>
      <c r="BE63" s="30">
        <v>67</v>
      </c>
      <c r="BF63" s="319"/>
      <c r="BG63" s="319"/>
      <c r="BH63" s="319">
        <v>536</v>
      </c>
      <c r="BI63" s="319"/>
      <c r="BJ63" s="319">
        <v>-5994</v>
      </c>
      <c r="BK63" s="319">
        <v>67</v>
      </c>
      <c r="BL63" s="319"/>
      <c r="BM63" s="319"/>
      <c r="BN63" s="319">
        <v>152578</v>
      </c>
      <c r="BO63" s="319"/>
      <c r="BP63" s="319"/>
      <c r="BQ63" s="319"/>
      <c r="BR63" s="319"/>
      <c r="BS63" s="319"/>
      <c r="BT63" s="319"/>
      <c r="BU63" s="319"/>
      <c r="BV63" s="319"/>
      <c r="BW63" s="319"/>
      <c r="BX63" s="319"/>
      <c r="BY63" s="319"/>
      <c r="BZ63" s="319"/>
      <c r="CA63" s="319"/>
      <c r="CB63" s="319"/>
      <c r="CC63" s="319"/>
      <c r="CD63" s="29" t="s">
        <v>233</v>
      </c>
      <c r="CE63" s="32">
        <f t="shared" si="4"/>
        <v>2959313</v>
      </c>
    </row>
    <row r="64" spans="1:83" x14ac:dyDescent="0.35">
      <c r="A64" s="39" t="s">
        <v>250</v>
      </c>
      <c r="B64" s="20"/>
      <c r="C64" s="24"/>
      <c r="D64" s="24"/>
      <c r="E64" s="24"/>
      <c r="F64" s="24"/>
      <c r="G64" s="24"/>
      <c r="H64" s="24">
        <v>1079754</v>
      </c>
      <c r="I64" s="24"/>
      <c r="J64" s="24"/>
      <c r="K64" s="24"/>
      <c r="L64" s="24"/>
      <c r="M64" s="24"/>
      <c r="N64" s="24"/>
      <c r="O64" s="24"/>
      <c r="P64" s="30"/>
      <c r="Q64" s="30"/>
      <c r="R64" s="30"/>
      <c r="S64" s="319"/>
      <c r="T64" s="319"/>
      <c r="U64" s="31"/>
      <c r="V64" s="30"/>
      <c r="W64" s="30"/>
      <c r="X64" s="30"/>
      <c r="Y64" s="30"/>
      <c r="Z64" s="30"/>
      <c r="AA64" s="30"/>
      <c r="AB64" s="320">
        <v>21608</v>
      </c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19"/>
      <c r="AW64" s="319"/>
      <c r="AX64" s="319"/>
      <c r="AY64" s="30"/>
      <c r="AZ64" s="30"/>
      <c r="BA64" s="319"/>
      <c r="BB64" s="319">
        <v>5472</v>
      </c>
      <c r="BC64" s="319"/>
      <c r="BD64" s="319"/>
      <c r="BE64" s="30">
        <v>5032</v>
      </c>
      <c r="BF64" s="319"/>
      <c r="BG64" s="319"/>
      <c r="BH64" s="319">
        <v>85</v>
      </c>
      <c r="BI64" s="319"/>
      <c r="BJ64" s="319">
        <v>1011</v>
      </c>
      <c r="BK64" s="319"/>
      <c r="BL64" s="319"/>
      <c r="BM64" s="319"/>
      <c r="BN64" s="319">
        <v>1349</v>
      </c>
      <c r="BO64" s="319"/>
      <c r="BP64" s="319"/>
      <c r="BQ64" s="319"/>
      <c r="BR64" s="319"/>
      <c r="BS64" s="319"/>
      <c r="BT64" s="319"/>
      <c r="BU64" s="319"/>
      <c r="BV64" s="319"/>
      <c r="BW64" s="319"/>
      <c r="BX64" s="319"/>
      <c r="BY64" s="319"/>
      <c r="BZ64" s="319"/>
      <c r="CA64" s="319"/>
      <c r="CB64" s="319"/>
      <c r="CC64" s="319"/>
      <c r="CD64" s="29" t="s">
        <v>233</v>
      </c>
      <c r="CE64" s="32">
        <f t="shared" si="4"/>
        <v>1114311</v>
      </c>
    </row>
    <row r="65" spans="1:83" x14ac:dyDescent="0.35">
      <c r="A65" s="39" t="s">
        <v>251</v>
      </c>
      <c r="B65" s="20"/>
      <c r="C65" s="24"/>
      <c r="D65" s="24"/>
      <c r="E65" s="24"/>
      <c r="F65" s="24"/>
      <c r="G65" s="24"/>
      <c r="H65" s="24">
        <v>176001</v>
      </c>
      <c r="I65" s="24"/>
      <c r="J65" s="24"/>
      <c r="K65" s="24"/>
      <c r="L65" s="24"/>
      <c r="M65" s="24"/>
      <c r="N65" s="24"/>
      <c r="O65" s="24"/>
      <c r="P65" s="30"/>
      <c r="Q65" s="30"/>
      <c r="R65" s="30"/>
      <c r="S65" s="319"/>
      <c r="T65" s="319"/>
      <c r="U65" s="31"/>
      <c r="V65" s="30"/>
      <c r="W65" s="30"/>
      <c r="X65" s="30"/>
      <c r="Y65" s="30"/>
      <c r="Z65" s="30"/>
      <c r="AA65" s="30"/>
      <c r="AB65" s="320">
        <v>2246</v>
      </c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19"/>
      <c r="AW65" s="319"/>
      <c r="AX65" s="319"/>
      <c r="AY65" s="30"/>
      <c r="AZ65" s="30"/>
      <c r="BA65" s="319"/>
      <c r="BB65" s="319">
        <v>2787</v>
      </c>
      <c r="BC65" s="319"/>
      <c r="BD65" s="319">
        <v>206</v>
      </c>
      <c r="BE65" s="30">
        <v>711</v>
      </c>
      <c r="BF65" s="319"/>
      <c r="BG65" s="319"/>
      <c r="BH65" s="319">
        <v>20445</v>
      </c>
      <c r="BI65" s="319"/>
      <c r="BJ65" s="319"/>
      <c r="BK65" s="319"/>
      <c r="BL65" s="319"/>
      <c r="BM65" s="319"/>
      <c r="BN65" s="319">
        <v>20383</v>
      </c>
      <c r="BO65" s="319"/>
      <c r="BP65" s="319"/>
      <c r="BQ65" s="319"/>
      <c r="BR65" s="319"/>
      <c r="BS65" s="319"/>
      <c r="BT65" s="319"/>
      <c r="BU65" s="319"/>
      <c r="BV65" s="319"/>
      <c r="BW65" s="319"/>
      <c r="BX65" s="319"/>
      <c r="BY65" s="319"/>
      <c r="BZ65" s="319"/>
      <c r="CA65" s="319"/>
      <c r="CB65" s="319"/>
      <c r="CC65" s="319"/>
      <c r="CD65" s="29" t="s">
        <v>233</v>
      </c>
      <c r="CE65" s="32">
        <f t="shared" si="4"/>
        <v>222779</v>
      </c>
    </row>
    <row r="66" spans="1:83" x14ac:dyDescent="0.35">
      <c r="A66" s="39" t="s">
        <v>252</v>
      </c>
      <c r="B66" s="20"/>
      <c r="C66" s="24"/>
      <c r="D66" s="24"/>
      <c r="E66" s="24"/>
      <c r="F66" s="24"/>
      <c r="G66" s="24"/>
      <c r="H66" s="24">
        <v>229678</v>
      </c>
      <c r="I66" s="24"/>
      <c r="J66" s="24"/>
      <c r="K66" s="24"/>
      <c r="L66" s="24"/>
      <c r="M66" s="24"/>
      <c r="N66" s="24"/>
      <c r="O66" s="24"/>
      <c r="P66" s="30"/>
      <c r="Q66" s="30"/>
      <c r="R66" s="30"/>
      <c r="S66" s="319"/>
      <c r="T66" s="319"/>
      <c r="U66" s="31"/>
      <c r="V66" s="30"/>
      <c r="W66" s="30"/>
      <c r="X66" s="30"/>
      <c r="Y66" s="30"/>
      <c r="Z66" s="30"/>
      <c r="AA66" s="30"/>
      <c r="AB66" s="32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19"/>
      <c r="AW66" s="319"/>
      <c r="AX66" s="319"/>
      <c r="AY66" s="30"/>
      <c r="AZ66" s="30"/>
      <c r="BA66" s="319"/>
      <c r="BB66" s="319"/>
      <c r="BC66" s="319"/>
      <c r="BD66" s="319"/>
      <c r="BE66" s="30"/>
      <c r="BF66" s="319"/>
      <c r="BG66" s="319"/>
      <c r="BH66" s="319">
        <v>4248</v>
      </c>
      <c r="BI66" s="319"/>
      <c r="BJ66" s="319"/>
      <c r="BK66" s="319"/>
      <c r="BL66" s="319"/>
      <c r="BM66" s="319"/>
      <c r="BN66" s="319">
        <v>2893</v>
      </c>
      <c r="BO66" s="319"/>
      <c r="BP66" s="319"/>
      <c r="BQ66" s="319"/>
      <c r="BR66" s="319"/>
      <c r="BS66" s="319"/>
      <c r="BT66" s="319"/>
      <c r="BU66" s="319"/>
      <c r="BV66" s="319"/>
      <c r="BW66" s="319"/>
      <c r="BX66" s="319"/>
      <c r="BY66" s="319"/>
      <c r="BZ66" s="319"/>
      <c r="CA66" s="319"/>
      <c r="CB66" s="319"/>
      <c r="CC66" s="319"/>
      <c r="CD66" s="29" t="s">
        <v>233</v>
      </c>
      <c r="CE66" s="32">
        <f t="shared" si="4"/>
        <v>236819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0</v>
      </c>
      <c r="F67" s="32">
        <f t="shared" si="7"/>
        <v>0</v>
      </c>
      <c r="G67" s="32">
        <f t="shared" si="7"/>
        <v>0</v>
      </c>
      <c r="H67" s="32">
        <f t="shared" si="7"/>
        <v>399580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0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0</v>
      </c>
      <c r="T67" s="32">
        <f t="shared" si="7"/>
        <v>0</v>
      </c>
      <c r="U67" s="32">
        <f t="shared" si="7"/>
        <v>0</v>
      </c>
      <c r="V67" s="32">
        <f t="shared" si="7"/>
        <v>0</v>
      </c>
      <c r="W67" s="32">
        <f t="shared" si="7"/>
        <v>0</v>
      </c>
      <c r="X67" s="32">
        <f t="shared" si="7"/>
        <v>0</v>
      </c>
      <c r="Y67" s="32">
        <f t="shared" si="7"/>
        <v>0</v>
      </c>
      <c r="Z67" s="32">
        <f t="shared" si="7"/>
        <v>0</v>
      </c>
      <c r="AA67" s="32">
        <f t="shared" si="7"/>
        <v>0</v>
      </c>
      <c r="AB67" s="32">
        <f t="shared" si="7"/>
        <v>17974</v>
      </c>
      <c r="AC67" s="32">
        <f t="shared" si="7"/>
        <v>0</v>
      </c>
      <c r="AD67" s="32">
        <f t="shared" si="7"/>
        <v>0</v>
      </c>
      <c r="AE67" s="32">
        <f t="shared" si="7"/>
        <v>0</v>
      </c>
      <c r="AF67" s="32">
        <f t="shared" si="7"/>
        <v>0</v>
      </c>
      <c r="AG67" s="32">
        <f t="shared" si="7"/>
        <v>0</v>
      </c>
      <c r="AH67" s="32">
        <f t="shared" si="7"/>
        <v>0</v>
      </c>
      <c r="AI67" s="32">
        <f t="shared" si="7"/>
        <v>0</v>
      </c>
      <c r="AJ67" s="32">
        <f t="shared" si="7"/>
        <v>0</v>
      </c>
      <c r="AK67" s="32">
        <f t="shared" si="7"/>
        <v>0</v>
      </c>
      <c r="AL67" s="32">
        <f t="shared" si="7"/>
        <v>0</v>
      </c>
      <c r="AM67" s="32">
        <f t="shared" si="7"/>
        <v>0</v>
      </c>
      <c r="AN67" s="32">
        <f t="shared" si="7"/>
        <v>0</v>
      </c>
      <c r="AO67" s="32">
        <f t="shared" si="7"/>
        <v>0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0</v>
      </c>
      <c r="AZ67" s="32">
        <f t="shared" si="7"/>
        <v>0</v>
      </c>
      <c r="BA67" s="32">
        <f t="shared" si="7"/>
        <v>0</v>
      </c>
      <c r="BB67" s="32">
        <f t="shared" si="7"/>
        <v>36</v>
      </c>
      <c r="BC67" s="32">
        <f t="shared" si="7"/>
        <v>0</v>
      </c>
      <c r="BD67" s="32">
        <f t="shared" si="7"/>
        <v>193</v>
      </c>
      <c r="BE67" s="32">
        <f t="shared" si="7"/>
        <v>18302</v>
      </c>
      <c r="BF67" s="32">
        <f t="shared" si="7"/>
        <v>0</v>
      </c>
      <c r="BG67" s="32">
        <f t="shared" si="7"/>
        <v>0</v>
      </c>
      <c r="BH67" s="32">
        <f t="shared" si="7"/>
        <v>140903</v>
      </c>
      <c r="BI67" s="32">
        <f t="shared" si="7"/>
        <v>0</v>
      </c>
      <c r="BJ67" s="32">
        <f t="shared" si="7"/>
        <v>17965</v>
      </c>
      <c r="BK67" s="32">
        <f t="shared" si="7"/>
        <v>3818</v>
      </c>
      <c r="BL67" s="32">
        <f t="shared" si="7"/>
        <v>0</v>
      </c>
      <c r="BM67" s="32">
        <f t="shared" si="7"/>
        <v>0</v>
      </c>
      <c r="BN67" s="32">
        <f t="shared" si="7"/>
        <v>90283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0</v>
      </c>
      <c r="BS67" s="32">
        <f t="shared" si="8"/>
        <v>0</v>
      </c>
      <c r="BT67" s="32">
        <f t="shared" si="8"/>
        <v>0</v>
      </c>
      <c r="BU67" s="32">
        <f t="shared" si="8"/>
        <v>0</v>
      </c>
      <c r="BV67" s="32">
        <f t="shared" si="8"/>
        <v>0</v>
      </c>
      <c r="BW67" s="32">
        <f t="shared" si="8"/>
        <v>0</v>
      </c>
      <c r="BX67" s="32">
        <f t="shared" si="8"/>
        <v>0</v>
      </c>
      <c r="BY67" s="32">
        <f t="shared" si="8"/>
        <v>0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689054</v>
      </c>
    </row>
    <row r="68" spans="1:83" x14ac:dyDescent="0.35">
      <c r="A68" s="39" t="s">
        <v>253</v>
      </c>
      <c r="B68" s="3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0"/>
      <c r="Q68" s="30"/>
      <c r="R68" s="30"/>
      <c r="S68" s="319"/>
      <c r="T68" s="319"/>
      <c r="U68" s="31"/>
      <c r="V68" s="30"/>
      <c r="W68" s="30"/>
      <c r="X68" s="30"/>
      <c r="Y68" s="30"/>
      <c r="Z68" s="30"/>
      <c r="AA68" s="30"/>
      <c r="AB68" s="32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19"/>
      <c r="AW68" s="319"/>
      <c r="AX68" s="319"/>
      <c r="AY68" s="30"/>
      <c r="AZ68" s="30"/>
      <c r="BA68" s="319"/>
      <c r="BB68" s="319"/>
      <c r="BC68" s="319"/>
      <c r="BD68" s="319"/>
      <c r="BE68" s="30"/>
      <c r="BF68" s="319"/>
      <c r="BG68" s="319"/>
      <c r="BH68" s="319"/>
      <c r="BI68" s="319"/>
      <c r="BJ68" s="319"/>
      <c r="BK68" s="319"/>
      <c r="BL68" s="319"/>
      <c r="BM68" s="319"/>
      <c r="BN68" s="319"/>
      <c r="BO68" s="319"/>
      <c r="BP68" s="319"/>
      <c r="BQ68" s="319"/>
      <c r="BR68" s="319"/>
      <c r="BS68" s="319"/>
      <c r="BT68" s="319"/>
      <c r="BU68" s="319"/>
      <c r="BV68" s="319"/>
      <c r="BW68" s="319"/>
      <c r="BX68" s="319"/>
      <c r="BY68" s="319"/>
      <c r="BZ68" s="319"/>
      <c r="CA68" s="319"/>
      <c r="CB68" s="319"/>
      <c r="CC68" s="319"/>
      <c r="CD68" s="29" t="s">
        <v>233</v>
      </c>
      <c r="CE68" s="32">
        <f t="shared" si="4"/>
        <v>0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0</v>
      </c>
      <c r="F69" s="32">
        <f t="shared" si="9"/>
        <v>0</v>
      </c>
      <c r="G69" s="32">
        <f t="shared" si="9"/>
        <v>0</v>
      </c>
      <c r="H69" s="32">
        <f t="shared" si="9"/>
        <v>1131630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0</v>
      </c>
      <c r="T69" s="32">
        <f t="shared" si="9"/>
        <v>0</v>
      </c>
      <c r="U69" s="32">
        <f t="shared" si="9"/>
        <v>0</v>
      </c>
      <c r="V69" s="32">
        <f t="shared" si="9"/>
        <v>0</v>
      </c>
      <c r="W69" s="32">
        <f t="shared" si="9"/>
        <v>0</v>
      </c>
      <c r="X69" s="32">
        <f t="shared" si="9"/>
        <v>0</v>
      </c>
      <c r="Y69" s="32">
        <f t="shared" si="9"/>
        <v>0</v>
      </c>
      <c r="Z69" s="32">
        <f t="shared" si="9"/>
        <v>0</v>
      </c>
      <c r="AA69" s="32">
        <f t="shared" si="9"/>
        <v>0</v>
      </c>
      <c r="AB69" s="32">
        <f t="shared" si="9"/>
        <v>26926</v>
      </c>
      <c r="AC69" s="32">
        <f t="shared" si="9"/>
        <v>0</v>
      </c>
      <c r="AD69" s="32">
        <f t="shared" si="9"/>
        <v>0</v>
      </c>
      <c r="AE69" s="32">
        <f t="shared" si="9"/>
        <v>0</v>
      </c>
      <c r="AF69" s="32">
        <f t="shared" si="9"/>
        <v>0</v>
      </c>
      <c r="AG69" s="32">
        <f t="shared" si="9"/>
        <v>0</v>
      </c>
      <c r="AH69" s="32">
        <f t="shared" si="9"/>
        <v>0</v>
      </c>
      <c r="AI69" s="32">
        <f t="shared" si="9"/>
        <v>0</v>
      </c>
      <c r="AJ69" s="32">
        <f t="shared" si="9"/>
        <v>0</v>
      </c>
      <c r="AK69" s="32">
        <f t="shared" si="9"/>
        <v>0</v>
      </c>
      <c r="AL69" s="32">
        <f t="shared" si="9"/>
        <v>0</v>
      </c>
      <c r="AM69" s="32">
        <f t="shared" si="9"/>
        <v>0</v>
      </c>
      <c r="AN69" s="32">
        <f t="shared" si="9"/>
        <v>0</v>
      </c>
      <c r="AO69" s="32">
        <f t="shared" si="9"/>
        <v>0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0</v>
      </c>
      <c r="AX69" s="32">
        <f t="shared" si="9"/>
        <v>0</v>
      </c>
      <c r="AY69" s="32">
        <f t="shared" si="9"/>
        <v>0</v>
      </c>
      <c r="AZ69" s="32">
        <f t="shared" si="9"/>
        <v>0</v>
      </c>
      <c r="BA69" s="32">
        <f t="shared" si="9"/>
        <v>0</v>
      </c>
      <c r="BB69" s="32">
        <f t="shared" si="9"/>
        <v>8520</v>
      </c>
      <c r="BC69" s="32">
        <f t="shared" si="9"/>
        <v>0</v>
      </c>
      <c r="BD69" s="32">
        <f t="shared" si="9"/>
        <v>2018</v>
      </c>
      <c r="BE69" s="32">
        <f t="shared" si="9"/>
        <v>16639</v>
      </c>
      <c r="BF69" s="32">
        <f t="shared" si="9"/>
        <v>0</v>
      </c>
      <c r="BG69" s="32">
        <f t="shared" si="9"/>
        <v>0</v>
      </c>
      <c r="BH69" s="32">
        <f t="shared" si="9"/>
        <v>179115</v>
      </c>
      <c r="BI69" s="32">
        <f t="shared" si="9"/>
        <v>0</v>
      </c>
      <c r="BJ69" s="32">
        <f t="shared" si="9"/>
        <v>-8631</v>
      </c>
      <c r="BK69" s="32">
        <f t="shared" si="9"/>
        <v>12326</v>
      </c>
      <c r="BL69" s="32">
        <f t="shared" si="9"/>
        <v>0</v>
      </c>
      <c r="BM69" s="32">
        <f t="shared" si="9"/>
        <v>0</v>
      </c>
      <c r="BN69" s="32">
        <f t="shared" si="9"/>
        <v>241989</v>
      </c>
      <c r="BO69" s="32">
        <f t="shared" ref="BO69:CD69" si="10">SUM(BO70:BO83)</f>
        <v>0</v>
      </c>
      <c r="BP69" s="32">
        <f t="shared" si="10"/>
        <v>0</v>
      </c>
      <c r="BQ69" s="32">
        <f t="shared" si="10"/>
        <v>0</v>
      </c>
      <c r="BR69" s="32">
        <f t="shared" si="10"/>
        <v>0</v>
      </c>
      <c r="BS69" s="32">
        <f t="shared" si="10"/>
        <v>0</v>
      </c>
      <c r="BT69" s="32">
        <f t="shared" si="10"/>
        <v>0</v>
      </c>
      <c r="BU69" s="32">
        <f t="shared" si="10"/>
        <v>0</v>
      </c>
      <c r="BV69" s="32">
        <f t="shared" si="10"/>
        <v>0</v>
      </c>
      <c r="BW69" s="32">
        <f t="shared" si="10"/>
        <v>0</v>
      </c>
      <c r="BX69" s="32">
        <f t="shared" si="10"/>
        <v>0</v>
      </c>
      <c r="BY69" s="32">
        <f t="shared" si="10"/>
        <v>0</v>
      </c>
      <c r="BZ69" s="32">
        <f t="shared" si="10"/>
        <v>0</v>
      </c>
      <c r="CA69" s="32">
        <f t="shared" si="10"/>
        <v>0</v>
      </c>
      <c r="CB69" s="32">
        <f t="shared" si="10"/>
        <v>0</v>
      </c>
      <c r="CC69" s="32">
        <f t="shared" si="10"/>
        <v>0</v>
      </c>
      <c r="CD69" s="32">
        <f t="shared" si="10"/>
        <v>0</v>
      </c>
      <c r="CE69" s="32">
        <f>SUM(CE70:CE84)</f>
        <v>1642515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11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11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11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11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11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11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11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11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11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11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/>
      <c r="F83" s="30"/>
      <c r="G83" s="24"/>
      <c r="H83" s="24">
        <v>1131630</v>
      </c>
      <c r="I83" s="30"/>
      <c r="J83" s="30"/>
      <c r="K83" s="30"/>
      <c r="L83" s="30"/>
      <c r="M83" s="24"/>
      <c r="N83" s="24"/>
      <c r="O83" s="24"/>
      <c r="P83" s="30"/>
      <c r="Q83" s="30"/>
      <c r="R83" s="31"/>
      <c r="S83" s="30"/>
      <c r="T83" s="24"/>
      <c r="U83" s="30"/>
      <c r="V83" s="30"/>
      <c r="W83" s="24"/>
      <c r="X83" s="30"/>
      <c r="Y83" s="30"/>
      <c r="Z83" s="30"/>
      <c r="AA83" s="30"/>
      <c r="AB83" s="30">
        <v>26926</v>
      </c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24"/>
      <c r="AP83" s="30"/>
      <c r="AQ83" s="24"/>
      <c r="AR83" s="24"/>
      <c r="AS83" s="24"/>
      <c r="AT83" s="24"/>
      <c r="AU83" s="30"/>
      <c r="AV83" s="30"/>
      <c r="AW83" s="30"/>
      <c r="AX83" s="30"/>
      <c r="AY83" s="30"/>
      <c r="AZ83" s="30"/>
      <c r="BA83" s="30"/>
      <c r="BB83" s="30">
        <v>8520</v>
      </c>
      <c r="BC83" s="30"/>
      <c r="BD83" s="30">
        <v>2018</v>
      </c>
      <c r="BE83" s="30">
        <v>16639</v>
      </c>
      <c r="BF83" s="30"/>
      <c r="BG83" s="30"/>
      <c r="BH83" s="31">
        <v>179115</v>
      </c>
      <c r="BI83" s="30"/>
      <c r="BJ83" s="30">
        <v>-8631</v>
      </c>
      <c r="BK83" s="30">
        <v>12326</v>
      </c>
      <c r="BL83" s="30"/>
      <c r="BM83" s="30"/>
      <c r="BN83" s="30">
        <v>241989</v>
      </c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5"/>
      <c r="CE83" s="32">
        <f t="shared" si="11"/>
        <v>1610532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>
        <v>31983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>
        <v>0</v>
      </c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35"/>
      <c r="CE84" s="32">
        <f>SUM(C84:CD84)</f>
        <v>31983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0</v>
      </c>
      <c r="F85" s="32">
        <f t="shared" si="12"/>
        <v>0</v>
      </c>
      <c r="G85" s="32">
        <f t="shared" si="12"/>
        <v>0</v>
      </c>
      <c r="H85" s="32">
        <f t="shared" si="12"/>
        <v>19203920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0</v>
      </c>
      <c r="T85" s="32">
        <f t="shared" si="12"/>
        <v>0</v>
      </c>
      <c r="U85" s="32">
        <f t="shared" si="12"/>
        <v>0</v>
      </c>
      <c r="V85" s="32">
        <f t="shared" si="12"/>
        <v>0</v>
      </c>
      <c r="W85" s="32">
        <f t="shared" si="12"/>
        <v>0</v>
      </c>
      <c r="X85" s="32">
        <f t="shared" si="12"/>
        <v>0</v>
      </c>
      <c r="Y85" s="32">
        <f t="shared" si="12"/>
        <v>0</v>
      </c>
      <c r="Z85" s="32">
        <f t="shared" si="12"/>
        <v>0</v>
      </c>
      <c r="AA85" s="32">
        <f t="shared" si="12"/>
        <v>0</v>
      </c>
      <c r="AB85" s="32">
        <f t="shared" si="12"/>
        <v>741499</v>
      </c>
      <c r="AC85" s="32">
        <f t="shared" si="12"/>
        <v>0</v>
      </c>
      <c r="AD85" s="32">
        <f t="shared" si="12"/>
        <v>0</v>
      </c>
      <c r="AE85" s="32">
        <f t="shared" si="12"/>
        <v>0</v>
      </c>
      <c r="AF85" s="32">
        <f t="shared" si="12"/>
        <v>0</v>
      </c>
      <c r="AG85" s="32">
        <f t="shared" si="12"/>
        <v>0</v>
      </c>
      <c r="AH85" s="32">
        <f t="shared" si="12"/>
        <v>0</v>
      </c>
      <c r="AI85" s="32">
        <f t="shared" si="12"/>
        <v>0</v>
      </c>
      <c r="AJ85" s="32">
        <f t="shared" si="12"/>
        <v>0</v>
      </c>
      <c r="AK85" s="32">
        <f t="shared" si="12"/>
        <v>0</v>
      </c>
      <c r="AL85" s="32">
        <f t="shared" si="12"/>
        <v>0</v>
      </c>
      <c r="AM85" s="32">
        <f t="shared" si="12"/>
        <v>0</v>
      </c>
      <c r="AN85" s="32">
        <f t="shared" si="12"/>
        <v>0</v>
      </c>
      <c r="AO85" s="32">
        <f t="shared" si="12"/>
        <v>0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0</v>
      </c>
      <c r="AX85" s="32">
        <f t="shared" si="12"/>
        <v>0</v>
      </c>
      <c r="AY85" s="32">
        <f t="shared" si="12"/>
        <v>0</v>
      </c>
      <c r="AZ85" s="32">
        <f t="shared" si="12"/>
        <v>0</v>
      </c>
      <c r="BA85" s="32">
        <f t="shared" si="12"/>
        <v>0</v>
      </c>
      <c r="BB85" s="32">
        <f t="shared" si="12"/>
        <v>421797</v>
      </c>
      <c r="BC85" s="32">
        <f t="shared" si="12"/>
        <v>0</v>
      </c>
      <c r="BD85" s="32">
        <f t="shared" si="12"/>
        <v>34129</v>
      </c>
      <c r="BE85" s="32">
        <f t="shared" si="12"/>
        <v>86071</v>
      </c>
      <c r="BF85" s="32">
        <f t="shared" si="12"/>
        <v>0</v>
      </c>
      <c r="BG85" s="32">
        <f t="shared" si="12"/>
        <v>0</v>
      </c>
      <c r="BH85" s="32">
        <f t="shared" si="12"/>
        <v>345332</v>
      </c>
      <c r="BI85" s="32">
        <f t="shared" si="12"/>
        <v>0</v>
      </c>
      <c r="BJ85" s="32">
        <f t="shared" si="12"/>
        <v>336729</v>
      </c>
      <c r="BK85" s="32">
        <f t="shared" si="12"/>
        <v>16211</v>
      </c>
      <c r="BL85" s="32">
        <f t="shared" si="12"/>
        <v>0</v>
      </c>
      <c r="BM85" s="32">
        <f t="shared" si="12"/>
        <v>0</v>
      </c>
      <c r="BN85" s="32">
        <f t="shared" si="12"/>
        <v>867464</v>
      </c>
      <c r="BO85" s="32">
        <f t="shared" si="12"/>
        <v>0</v>
      </c>
      <c r="BP85" s="32">
        <f t="shared" ref="BP85:CD85" si="13">SUM(BP61:BP69)-BP84</f>
        <v>0</v>
      </c>
      <c r="BQ85" s="32">
        <f t="shared" si="13"/>
        <v>0</v>
      </c>
      <c r="BR85" s="32">
        <f t="shared" si="13"/>
        <v>0</v>
      </c>
      <c r="BS85" s="32">
        <f t="shared" si="13"/>
        <v>0</v>
      </c>
      <c r="BT85" s="32">
        <f t="shared" si="13"/>
        <v>0</v>
      </c>
      <c r="BU85" s="32">
        <f t="shared" si="13"/>
        <v>0</v>
      </c>
      <c r="BV85" s="32">
        <f t="shared" si="13"/>
        <v>0</v>
      </c>
      <c r="BW85" s="32">
        <f t="shared" si="13"/>
        <v>0</v>
      </c>
      <c r="BX85" s="32">
        <f t="shared" si="13"/>
        <v>0</v>
      </c>
      <c r="BY85" s="32">
        <f t="shared" si="13"/>
        <v>0</v>
      </c>
      <c r="BZ85" s="32">
        <f t="shared" si="13"/>
        <v>0</v>
      </c>
      <c r="CA85" s="32">
        <f t="shared" si="13"/>
        <v>0</v>
      </c>
      <c r="CB85" s="32">
        <f t="shared" si="13"/>
        <v>0</v>
      </c>
      <c r="CC85" s="32">
        <f t="shared" si="13"/>
        <v>0</v>
      </c>
      <c r="CD85" s="32">
        <f t="shared" si="13"/>
        <v>0</v>
      </c>
      <c r="CE85" s="32">
        <f t="shared" si="11"/>
        <v>22053152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/>
      <c r="D87" s="24"/>
      <c r="E87" s="24"/>
      <c r="F87" s="24"/>
      <c r="G87" s="24"/>
      <c r="H87" s="24">
        <v>88076104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88076104</v>
      </c>
    </row>
    <row r="88" spans="1:84" x14ac:dyDescent="0.35">
      <c r="A88" s="26" t="s">
        <v>273</v>
      </c>
      <c r="B88" s="20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0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0</v>
      </c>
      <c r="F89" s="32">
        <f t="shared" si="15"/>
        <v>0</v>
      </c>
      <c r="G89" s="32">
        <f t="shared" si="15"/>
        <v>0</v>
      </c>
      <c r="H89" s="32">
        <f t="shared" si="15"/>
        <v>88076104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0</v>
      </c>
      <c r="T89" s="32">
        <f t="shared" si="15"/>
        <v>0</v>
      </c>
      <c r="U89" s="32">
        <f t="shared" si="15"/>
        <v>0</v>
      </c>
      <c r="V89" s="32">
        <f t="shared" si="15"/>
        <v>0</v>
      </c>
      <c r="W89" s="32">
        <f t="shared" si="15"/>
        <v>0</v>
      </c>
      <c r="X89" s="32">
        <f t="shared" si="15"/>
        <v>0</v>
      </c>
      <c r="Y89" s="32">
        <f t="shared" si="15"/>
        <v>0</v>
      </c>
      <c r="Z89" s="32">
        <f t="shared" si="15"/>
        <v>0</v>
      </c>
      <c r="AA89" s="32">
        <f t="shared" si="15"/>
        <v>0</v>
      </c>
      <c r="AB89" s="32">
        <f t="shared" si="15"/>
        <v>0</v>
      </c>
      <c r="AC89" s="32">
        <f t="shared" si="15"/>
        <v>0</v>
      </c>
      <c r="AD89" s="32">
        <f t="shared" si="15"/>
        <v>0</v>
      </c>
      <c r="AE89" s="32">
        <f t="shared" si="15"/>
        <v>0</v>
      </c>
      <c r="AF89" s="32">
        <f t="shared" si="15"/>
        <v>0</v>
      </c>
      <c r="AG89" s="32">
        <f t="shared" si="15"/>
        <v>0</v>
      </c>
      <c r="AH89" s="32">
        <f t="shared" si="15"/>
        <v>0</v>
      </c>
      <c r="AI89" s="32">
        <f t="shared" si="15"/>
        <v>0</v>
      </c>
      <c r="AJ89" s="32">
        <f t="shared" si="15"/>
        <v>0</v>
      </c>
      <c r="AK89" s="32">
        <f t="shared" si="15"/>
        <v>0</v>
      </c>
      <c r="AL89" s="32">
        <f t="shared" si="15"/>
        <v>0</v>
      </c>
      <c r="AM89" s="32">
        <f t="shared" si="15"/>
        <v>0</v>
      </c>
      <c r="AN89" s="32">
        <f t="shared" si="15"/>
        <v>0</v>
      </c>
      <c r="AO89" s="32">
        <f t="shared" si="15"/>
        <v>0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88076104</v>
      </c>
    </row>
    <row r="90" spans="1:84" x14ac:dyDescent="0.35">
      <c r="A90" s="39" t="s">
        <v>275</v>
      </c>
      <c r="B90" s="32"/>
      <c r="C90" s="24"/>
      <c r="D90" s="24"/>
      <c r="E90" s="24"/>
      <c r="F90" s="24"/>
      <c r="G90" s="24"/>
      <c r="H90" s="24">
        <v>10751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>
        <v>392</v>
      </c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>
        <v>1021</v>
      </c>
      <c r="BC90" s="24"/>
      <c r="BD90" s="24">
        <v>351</v>
      </c>
      <c r="BE90" s="24">
        <v>1503</v>
      </c>
      <c r="BF90" s="24"/>
      <c r="BG90" s="24"/>
      <c r="BH90" s="24">
        <v>900</v>
      </c>
      <c r="BI90" s="24"/>
      <c r="BJ90" s="24"/>
      <c r="BK90" s="24"/>
      <c r="BL90" s="24"/>
      <c r="BM90" s="24"/>
      <c r="BN90" s="24">
        <v>23488</v>
      </c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64" t="s">
        <v>233</v>
      </c>
      <c r="CE90" s="32">
        <f t="shared" si="14"/>
        <v>38406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0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321" t="s">
        <v>233</v>
      </c>
      <c r="AY92" s="321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9" t="s">
        <v>233</v>
      </c>
      <c r="CD92" s="29" t="s">
        <v>233</v>
      </c>
      <c r="CE92" s="32">
        <f t="shared" si="14"/>
        <v>0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0</v>
      </c>
      <c r="CF93" s="32">
        <f>BA59</f>
        <v>0</v>
      </c>
    </row>
    <row r="94" spans="1:84" x14ac:dyDescent="0.35">
      <c r="A94" s="26" t="s">
        <v>279</v>
      </c>
      <c r="B94" s="20"/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6"/>
      <c r="Q94" s="316"/>
      <c r="R94" s="316"/>
      <c r="S94" s="317"/>
      <c r="T94" s="317"/>
      <c r="U94" s="318"/>
      <c r="V94" s="316"/>
      <c r="W94" s="316"/>
      <c r="X94" s="316"/>
      <c r="Y94" s="316"/>
      <c r="Z94" s="316"/>
      <c r="AA94" s="316"/>
      <c r="AB94" s="317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7"/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f t="shared" si="14"/>
        <v>0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 t="s">
        <v>1364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1367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12" t="s">
        <v>1368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98126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41" t="s">
        <v>1369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1370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1371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1372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4" t="s">
        <v>1373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4" t="s">
        <v>1374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1377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29" t="s">
        <v>1376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 t="s">
        <v>233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665</v>
      </c>
      <c r="D127" s="50">
        <v>23854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/>
      <c r="D132" s="20"/>
      <c r="E132" s="20"/>
    </row>
    <row r="133" spans="1:5" x14ac:dyDescent="0.35">
      <c r="A133" s="20" t="s">
        <v>316</v>
      </c>
      <c r="B133" s="46" t="s">
        <v>284</v>
      </c>
      <c r="C133" s="47"/>
      <c r="D133" s="20"/>
      <c r="E133" s="20"/>
    </row>
    <row r="134" spans="1:5" x14ac:dyDescent="0.35">
      <c r="A134" s="20" t="s">
        <v>317</v>
      </c>
      <c r="B134" s="46" t="s">
        <v>284</v>
      </c>
      <c r="C134" s="47"/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/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70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70</v>
      </c>
    </row>
    <row r="144" spans="1:5" x14ac:dyDescent="0.35">
      <c r="A144" s="20" t="s">
        <v>325</v>
      </c>
      <c r="B144" s="46" t="s">
        <v>284</v>
      </c>
      <c r="C144" s="47"/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97</v>
      </c>
      <c r="C154" s="50">
        <v>408</v>
      </c>
      <c r="D154" s="50">
        <v>160</v>
      </c>
      <c r="E154" s="32">
        <f>SUM(B154:D154)</f>
        <v>665</v>
      </c>
    </row>
    <row r="155" spans="1:6" x14ac:dyDescent="0.35">
      <c r="A155" s="20" t="s">
        <v>227</v>
      </c>
      <c r="B155" s="50">
        <v>5430</v>
      </c>
      <c r="C155" s="50">
        <v>14230</v>
      </c>
      <c r="D155" s="50">
        <v>4194</v>
      </c>
      <c r="E155" s="32">
        <f>SUM(B155:D155)</f>
        <v>23854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18643832</v>
      </c>
      <c r="C157" s="50">
        <v>52639914</v>
      </c>
      <c r="D157" s="50">
        <v>16792358</v>
      </c>
      <c r="E157" s="32">
        <f>SUM(B157:D157)</f>
        <v>88076104</v>
      </c>
      <c r="F157" s="18"/>
    </row>
    <row r="158" spans="1:6" x14ac:dyDescent="0.35">
      <c r="A158" s="20" t="s">
        <v>273</v>
      </c>
      <c r="B158" s="50"/>
      <c r="C158" s="50"/>
      <c r="D158" s="50"/>
      <c r="E158" s="32">
        <f>SUM(B158:D158)</f>
        <v>0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805948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76287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185090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810535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/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283058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60692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>
        <v>40403</v>
      </c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2262013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0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0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0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295831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295831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69513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76016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0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145529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55503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55503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15158615</v>
      </c>
      <c r="C211" s="47"/>
      <c r="D211" s="50">
        <v>690807</v>
      </c>
      <c r="E211" s="32">
        <f t="shared" ref="E211:E219" si="16">SUM(B211:C211)-D211</f>
        <v>14467808</v>
      </c>
    </row>
    <row r="212" spans="1:5" x14ac:dyDescent="0.35">
      <c r="A212" s="20" t="s">
        <v>367</v>
      </c>
      <c r="B212" s="50">
        <v>864962</v>
      </c>
      <c r="C212" s="47"/>
      <c r="D212" s="50">
        <v>244124</v>
      </c>
      <c r="E212" s="32">
        <f t="shared" si="16"/>
        <v>620838</v>
      </c>
    </row>
    <row r="213" spans="1:5" x14ac:dyDescent="0.35">
      <c r="A213" s="20" t="s">
        <v>368</v>
      </c>
      <c r="B213" s="50">
        <v>43473738</v>
      </c>
      <c r="C213" s="47">
        <v>130805</v>
      </c>
      <c r="D213" s="50">
        <v>218973</v>
      </c>
      <c r="E213" s="32">
        <f t="shared" si="16"/>
        <v>43385570</v>
      </c>
    </row>
    <row r="214" spans="1:5" x14ac:dyDescent="0.35">
      <c r="A214" s="20" t="s">
        <v>369</v>
      </c>
      <c r="B214" s="50">
        <v>0</v>
      </c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8692643</v>
      </c>
      <c r="C215" s="47">
        <v>64070</v>
      </c>
      <c r="D215" s="50">
        <v>1262311</v>
      </c>
      <c r="E215" s="32">
        <f t="shared" si="16"/>
        <v>7494402</v>
      </c>
    </row>
    <row r="216" spans="1:5" x14ac:dyDescent="0.35">
      <c r="A216" s="20" t="s">
        <v>371</v>
      </c>
      <c r="B216" s="50">
        <v>0</v>
      </c>
      <c r="C216" s="47"/>
      <c r="D216" s="50"/>
      <c r="E216" s="32">
        <f t="shared" si="16"/>
        <v>0</v>
      </c>
    </row>
    <row r="217" spans="1:5" x14ac:dyDescent="0.35">
      <c r="A217" s="20" t="s">
        <v>372</v>
      </c>
      <c r="B217" s="50">
        <v>0</v>
      </c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0</v>
      </c>
      <c r="C218" s="47"/>
      <c r="D218" s="50"/>
      <c r="E218" s="32">
        <f t="shared" si="16"/>
        <v>0</v>
      </c>
    </row>
    <row r="219" spans="1:5" x14ac:dyDescent="0.35">
      <c r="A219" s="20" t="s">
        <v>374</v>
      </c>
      <c r="B219" s="50">
        <v>171625</v>
      </c>
      <c r="C219" s="47">
        <v>733263</v>
      </c>
      <c r="D219" s="50">
        <v>83262</v>
      </c>
      <c r="E219" s="32">
        <f t="shared" si="16"/>
        <v>821626</v>
      </c>
    </row>
    <row r="220" spans="1:5" x14ac:dyDescent="0.35">
      <c r="A220" s="20" t="s">
        <v>215</v>
      </c>
      <c r="B220" s="32">
        <f>SUM(B211:B219)</f>
        <v>68361583</v>
      </c>
      <c r="C220" s="266">
        <f>SUM(C211:C219)</f>
        <v>928138</v>
      </c>
      <c r="D220" s="32">
        <f>SUM(D211:D219)</f>
        <v>2499477</v>
      </c>
      <c r="E220" s="32">
        <f>SUM(E211:E219)</f>
        <v>66790244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427555</v>
      </c>
      <c r="C225" s="47">
        <v>38993</v>
      </c>
      <c r="D225" s="50">
        <v>218709</v>
      </c>
      <c r="E225" s="32">
        <f t="shared" ref="E225:E232" si="17">SUM(B225:C225)-D225</f>
        <v>247839</v>
      </c>
    </row>
    <row r="226" spans="1:5" x14ac:dyDescent="0.35">
      <c r="A226" s="20" t="s">
        <v>368</v>
      </c>
      <c r="B226" s="50">
        <v>8306297</v>
      </c>
      <c r="C226" s="47">
        <v>1145694</v>
      </c>
      <c r="D226" s="50">
        <v>15161</v>
      </c>
      <c r="E226" s="32">
        <f t="shared" si="17"/>
        <v>9436830</v>
      </c>
    </row>
    <row r="227" spans="1:5" x14ac:dyDescent="0.35">
      <c r="A227" s="20" t="s">
        <v>369</v>
      </c>
      <c r="B227" s="50">
        <v>0</v>
      </c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5900393</v>
      </c>
      <c r="C228" s="47">
        <v>595181</v>
      </c>
      <c r="D228" s="50">
        <v>1158307</v>
      </c>
      <c r="E228" s="32">
        <f t="shared" si="17"/>
        <v>5337267</v>
      </c>
    </row>
    <row r="229" spans="1:5" x14ac:dyDescent="0.35">
      <c r="A229" s="20" t="s">
        <v>371</v>
      </c>
      <c r="B229" s="50">
        <v>138151</v>
      </c>
      <c r="C229" s="47"/>
      <c r="D229" s="50">
        <v>138151</v>
      </c>
      <c r="E229" s="32">
        <f t="shared" si="17"/>
        <v>0</v>
      </c>
    </row>
    <row r="230" spans="1:5" x14ac:dyDescent="0.35">
      <c r="A230" s="20" t="s">
        <v>372</v>
      </c>
      <c r="B230" s="50">
        <v>0</v>
      </c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>
        <v>0</v>
      </c>
      <c r="C231" s="47"/>
      <c r="D231" s="50"/>
      <c r="E231" s="32">
        <f t="shared" si="17"/>
        <v>0</v>
      </c>
    </row>
    <row r="232" spans="1:5" x14ac:dyDescent="0.35">
      <c r="A232" s="20" t="s">
        <v>374</v>
      </c>
      <c r="B232" s="50">
        <v>0</v>
      </c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14772396</v>
      </c>
      <c r="C233" s="266">
        <f>SUM(C224:C232)</f>
        <v>1779868</v>
      </c>
      <c r="D233" s="32">
        <f>SUM(D224:D232)</f>
        <v>1530328</v>
      </c>
      <c r="E233" s="32">
        <f>SUM(E224:E232)</f>
        <v>15021936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75620</v>
      </c>
      <c r="D237" s="40">
        <f>C237</f>
        <v>75620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14183507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38636551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12046004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64866062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260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906427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/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906427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65848109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15550770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25387907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20019773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/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124878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234364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21278146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14467808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620838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43385570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/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7494402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821626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66790244</v>
      </c>
      <c r="E291" s="20"/>
    </row>
    <row r="292" spans="1:5" x14ac:dyDescent="0.35">
      <c r="A292" s="20" t="s">
        <v>416</v>
      </c>
      <c r="B292" s="46" t="s">
        <v>284</v>
      </c>
      <c r="C292" s="47">
        <v>15021936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51768308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6402040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6402040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79448494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1333226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3281632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54684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2168658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6838200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1720589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1720589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33905973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>
        <v>123700</v>
      </c>
      <c r="D334" s="20"/>
      <c r="E334" s="20"/>
    </row>
    <row r="335" spans="1:5" x14ac:dyDescent="0.35">
      <c r="A335" s="20" t="s">
        <v>453</v>
      </c>
      <c r="B335" s="46" t="s">
        <v>284</v>
      </c>
      <c r="C335" s="47"/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/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34029673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2168658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31861015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/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>
        <v>39028690</v>
      </c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79448494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79448494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88076104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/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88076104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75620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64866062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906427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65848109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22227995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31983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31983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31983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22259978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12990314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2262013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2959313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1114311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222779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236819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689054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0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295831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145529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63343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1105829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1105829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22085135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174843</v>
      </c>
      <c r="E417" s="32"/>
    </row>
    <row r="418" spans="1:13" x14ac:dyDescent="0.35">
      <c r="A418" s="32" t="s">
        <v>508</v>
      </c>
      <c r="B418" s="20"/>
      <c r="C418" s="236"/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174843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174843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36903</v>
      </c>
      <c r="E612" s="258">
        <f>SUM(C624:D647)+SUM(C668:D713)</f>
        <v>20794176.579925749</v>
      </c>
      <c r="F612" s="258">
        <f>CE64-(AX64+BD64+BE64+BG64+BJ64+BN64+BP64+BQ64+CB64+CC64+CD64)</f>
        <v>1106919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0</v>
      </c>
      <c r="I612" s="256">
        <f>CE92-(AX92+AY92+AZ92+BD92+BE92+BF92+BG92+BJ92+BN92+BO92+BP92+BQ92+BR92+CB92+CC92+CD92)</f>
        <v>0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88076104</v>
      </c>
      <c r="L612" s="262">
        <f>CE94-(AW94+AX94+AY94+AZ94+BA94+BB94+BC94+BD94+BE94+BF94+BG94+BH94+BI94+BJ94+BK94+BL94+BM94+BN94+BO94+BP94+BQ94+BR94+BS94+BT94+BU94+BV94+BW94+BX94+BY94+BZ94+CA94+CB94+CC94+CD94)</f>
        <v>0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86071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0</v>
      </c>
      <c r="D615" s="256">
        <f>SUM(C614:C615)</f>
        <v>86071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0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336729</v>
      </c>
      <c r="D617" s="256">
        <f>(D615/D612)*BJ90</f>
        <v>0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0</v>
      </c>
      <c r="D618" s="256">
        <f>(D615/D612)*BG90</f>
        <v>0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867464</v>
      </c>
      <c r="D619" s="256">
        <f>(D615/D612)*BN90</f>
        <v>54782.420074248708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0</v>
      </c>
      <c r="D620" s="256">
        <f>(D615/D612)*CC90</f>
        <v>0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0</v>
      </c>
      <c r="D622" s="256">
        <f>(D615/D612)*CB90</f>
        <v>0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1258975.4200742487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34129</v>
      </c>
      <c r="D624" s="256">
        <f>(D615/D612)*BD90</f>
        <v>818.65758881391764</v>
      </c>
      <c r="E624" s="258">
        <f>(E623/E612)*SUM(C624:D624)</f>
        <v>2115.8924819347244</v>
      </c>
      <c r="F624" s="258">
        <f>SUM(C624:E624)</f>
        <v>37063.550070748643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0</v>
      </c>
      <c r="D625" s="256">
        <f>(D615/D612)*AY90</f>
        <v>0</v>
      </c>
      <c r="E625" s="258">
        <f>(E623/E612)*SUM(C625:D625)</f>
        <v>0</v>
      </c>
      <c r="F625" s="258">
        <f>(F624/F612)*AY64</f>
        <v>0</v>
      </c>
      <c r="G625" s="256">
        <f>SUM(C625:F625)</f>
        <v>0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0</v>
      </c>
      <c r="D627" s="256">
        <f>(D615/D612)*BO90</f>
        <v>0</v>
      </c>
      <c r="E627" s="258">
        <f>(E623/E612)*SUM(C627:D627)</f>
        <v>0</v>
      </c>
      <c r="F627" s="258">
        <f>(F624/F612)*BO64</f>
        <v>0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0</v>
      </c>
      <c r="D628" s="256">
        <f>(D615/D612)*AZ90</f>
        <v>0</v>
      </c>
      <c r="E628" s="258">
        <f>(E623/E612)*SUM(C628:D628)</f>
        <v>0</v>
      </c>
      <c r="F628" s="258">
        <f>(F624/F612)*AZ64</f>
        <v>0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421797</v>
      </c>
      <c r="D632" s="256">
        <f>(D615/D612)*BB90</f>
        <v>2381.337316749316</v>
      </c>
      <c r="E632" s="258">
        <f>(E623/E612)*SUM(C632:D632)</f>
        <v>25681.714222110244</v>
      </c>
      <c r="F632" s="258">
        <f>(F624/F612)*BB64</f>
        <v>183.22184910290326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16211</v>
      </c>
      <c r="D635" s="256">
        <f>(D615/D612)*BK90</f>
        <v>0</v>
      </c>
      <c r="E635" s="258">
        <f>(E623/E612)*SUM(C635:D635)</f>
        <v>981.48875750753677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345332</v>
      </c>
      <c r="D636" s="256">
        <f>(D615/D612)*BH90</f>
        <v>2099.122022599789</v>
      </c>
      <c r="E636" s="258">
        <f>(E623/E612)*SUM(C636:D636)</f>
        <v>21035.083602085677</v>
      </c>
      <c r="F636" s="258">
        <f>(F624/F612)*BH64</f>
        <v>2.8460996297051859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0</v>
      </c>
      <c r="D637" s="256">
        <f>(D615/D612)*BL90</f>
        <v>0</v>
      </c>
      <c r="E637" s="258">
        <f>(E623/E612)*SUM(C637:D637)</f>
        <v>0</v>
      </c>
      <c r="F637" s="258">
        <f>(F624/F612)*BL64</f>
        <v>0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0</v>
      </c>
      <c r="D639" s="256">
        <f>(D615/D612)*BS90</f>
        <v>0</v>
      </c>
      <c r="E639" s="258">
        <f>(E623/E612)*SUM(C639:D639)</f>
        <v>0</v>
      </c>
      <c r="F639" s="258">
        <f>(F624/F612)*BS64</f>
        <v>0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0</v>
      </c>
      <c r="D640" s="256">
        <f>(D615/D612)*BT90</f>
        <v>0</v>
      </c>
      <c r="E640" s="258">
        <f>(E623/E612)*SUM(C640:D640)</f>
        <v>0</v>
      </c>
      <c r="F640" s="258">
        <f>(F624/F612)*BT64</f>
        <v>0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0</v>
      </c>
      <c r="D641" s="256">
        <f>(D615/D612)*BU90</f>
        <v>0</v>
      </c>
      <c r="E641" s="258">
        <f>(E623/E612)*SUM(C641:D641)</f>
        <v>0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0</v>
      </c>
      <c r="D642" s="256">
        <f>(D615/D612)*BV90</f>
        <v>0</v>
      </c>
      <c r="E642" s="258">
        <f>(E623/E612)*SUM(C642:D642)</f>
        <v>0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0</v>
      </c>
      <c r="D643" s="256">
        <f>(D615/D612)*BW90</f>
        <v>0</v>
      </c>
      <c r="E643" s="258">
        <f>(E623/E612)*SUM(C643:D643)</f>
        <v>0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0</v>
      </c>
      <c r="D645" s="256">
        <f>(D615/D612)*BY90</f>
        <v>0</v>
      </c>
      <c r="E645" s="258">
        <f>(E623/E612)*SUM(C645:D645)</f>
        <v>0</v>
      </c>
      <c r="F645" s="258">
        <f>(F624/F612)*BY64</f>
        <v>0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0</v>
      </c>
      <c r="D646" s="256">
        <f>(D615/D612)*BZ90</f>
        <v>0</v>
      </c>
      <c r="E646" s="258">
        <f>(E623/E612)*SUM(C646:D646)</f>
        <v>0</v>
      </c>
      <c r="F646" s="258">
        <f>(F624/F612)*BZ64</f>
        <v>0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0</v>
      </c>
      <c r="D647" s="256">
        <f>(D615/D612)*CA90</f>
        <v>0</v>
      </c>
      <c r="E647" s="258">
        <f>(E623/E612)*SUM(C647:D647)</f>
        <v>0</v>
      </c>
      <c r="F647" s="258">
        <f>(F624/F612)*CA64</f>
        <v>0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2107733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0</v>
      </c>
      <c r="D668" s="256">
        <f>(D615/D612)*C90</f>
        <v>0</v>
      </c>
      <c r="E668" s="258">
        <f>(E623/E612)*SUM(C668:D668)</f>
        <v>0</v>
      </c>
      <c r="F668" s="258">
        <f>(F624/F612)*C64</f>
        <v>0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18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18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0</v>
      </c>
      <c r="D670" s="256">
        <f>(D615/D612)*E90</f>
        <v>0</v>
      </c>
      <c r="E670" s="258">
        <f>(E623/E612)*SUM(C670:D670)</f>
        <v>0</v>
      </c>
      <c r="F670" s="258">
        <f>(F624/F612)*E64</f>
        <v>0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18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18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18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19203920</v>
      </c>
      <c r="D673" s="256">
        <f>(D615/D612)*H90</f>
        <v>25075.178738855921</v>
      </c>
      <c r="E673" s="258">
        <f>(E623/E612)*SUM(C673:D673)</f>
        <v>1164212.1143728835</v>
      </c>
      <c r="F673" s="258">
        <f>(F624/F612)*H64</f>
        <v>36153.970112619922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18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18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0</v>
      </c>
      <c r="D675" s="256">
        <f>(D615/D612)*J90</f>
        <v>0</v>
      </c>
      <c r="E675" s="258">
        <f>(E623/E612)*SUM(C675:D675)</f>
        <v>0</v>
      </c>
      <c r="F675" s="258">
        <f>(F624/F612)*J64</f>
        <v>0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18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18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18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18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18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18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0</v>
      </c>
      <c r="D681" s="256">
        <f>(D615/D612)*P90</f>
        <v>0</v>
      </c>
      <c r="E681" s="258">
        <f>(E623/E612)*SUM(C681:D681)</f>
        <v>0</v>
      </c>
      <c r="F681" s="258">
        <f>(F624/F612)*P64</f>
        <v>0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18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0</v>
      </c>
      <c r="D682" s="256">
        <f>(D615/D612)*Q90</f>
        <v>0</v>
      </c>
      <c r="E682" s="258">
        <f>(E623/E612)*SUM(C682:D682)</f>
        <v>0</v>
      </c>
      <c r="F682" s="258">
        <f>(F624/F612)*Q64</f>
        <v>0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18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0</v>
      </c>
      <c r="D683" s="256">
        <f>(D615/D612)*R90</f>
        <v>0</v>
      </c>
      <c r="E683" s="258">
        <f>(E623/E612)*SUM(C683:D683)</f>
        <v>0</v>
      </c>
      <c r="F683" s="258">
        <f>(F624/F612)*R64</f>
        <v>0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18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0</v>
      </c>
      <c r="D684" s="256">
        <f>(D615/D612)*S90</f>
        <v>0</v>
      </c>
      <c r="E684" s="258">
        <f>(E623/E612)*SUM(C684:D684)</f>
        <v>0</v>
      </c>
      <c r="F684" s="258">
        <f>(F624/F612)*S64</f>
        <v>0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18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18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0</v>
      </c>
      <c r="D686" s="256">
        <f>(D615/D612)*U90</f>
        <v>0</v>
      </c>
      <c r="E686" s="258">
        <f>(E623/E612)*SUM(C686:D686)</f>
        <v>0</v>
      </c>
      <c r="F686" s="258">
        <f>(F624/F612)*U64</f>
        <v>0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18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0</v>
      </c>
      <c r="D687" s="256">
        <f>(D615/D612)*V90</f>
        <v>0</v>
      </c>
      <c r="E687" s="258">
        <f>(E623/E612)*SUM(C687:D687)</f>
        <v>0</v>
      </c>
      <c r="F687" s="258">
        <f>(F624/F612)*V64</f>
        <v>0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18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0</v>
      </c>
      <c r="D688" s="256">
        <f>(D615/D612)*W90</f>
        <v>0</v>
      </c>
      <c r="E688" s="258">
        <f>(E623/E612)*SUM(C688:D688)</f>
        <v>0</v>
      </c>
      <c r="F688" s="258">
        <f>(F624/F612)*W64</f>
        <v>0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18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0</v>
      </c>
      <c r="D689" s="256">
        <f>(D615/D612)*X90</f>
        <v>0</v>
      </c>
      <c r="E689" s="258">
        <f>(E623/E612)*SUM(C689:D689)</f>
        <v>0</v>
      </c>
      <c r="F689" s="258">
        <f>(F624/F612)*X64</f>
        <v>0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18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0</v>
      </c>
      <c r="D690" s="256">
        <f>(D615/D612)*Y90</f>
        <v>0</v>
      </c>
      <c r="E690" s="258">
        <f>(E623/E612)*SUM(C690:D690)</f>
        <v>0</v>
      </c>
      <c r="F690" s="258">
        <f>(F624/F612)*Y64</f>
        <v>0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18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0</v>
      </c>
      <c r="D691" s="256">
        <f>(D615/D612)*Z90</f>
        <v>0</v>
      </c>
      <c r="E691" s="258">
        <f>(E623/E612)*SUM(C691:D691)</f>
        <v>0</v>
      </c>
      <c r="F691" s="258">
        <f>(F624/F612)*Z64</f>
        <v>0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18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0</v>
      </c>
      <c r="D692" s="256">
        <f>(D615/D612)*AA90</f>
        <v>0</v>
      </c>
      <c r="E692" s="258">
        <f>(E623/E612)*SUM(C692:D692)</f>
        <v>0</v>
      </c>
      <c r="F692" s="258">
        <f>(F624/F612)*AA64</f>
        <v>0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18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741499</v>
      </c>
      <c r="D693" s="256">
        <f>(D615/D612)*AB90</f>
        <v>914.28425873235244</v>
      </c>
      <c r="E693" s="258">
        <f>(E623/E612)*SUM(C693:D693)</f>
        <v>44949.126637727037</v>
      </c>
      <c r="F693" s="258">
        <f>(F624/F612)*AB64</f>
        <v>723.51200939611363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18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0</v>
      </c>
      <c r="D694" s="256">
        <f>(D615/D612)*AC90</f>
        <v>0</v>
      </c>
      <c r="E694" s="258">
        <f>(E623/E612)*SUM(C694:D694)</f>
        <v>0</v>
      </c>
      <c r="F694" s="258">
        <f>(F624/F612)*AC64</f>
        <v>0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18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0</v>
      </c>
      <c r="D695" s="256">
        <f>(D615/D612)*AD90</f>
        <v>0</v>
      </c>
      <c r="E695" s="258">
        <f>(E623/E612)*SUM(C695:D695)</f>
        <v>0</v>
      </c>
      <c r="F695" s="258">
        <f>(F624/F612)*AD64</f>
        <v>0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18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0</v>
      </c>
      <c r="D696" s="256">
        <f>(D615/D612)*AE90</f>
        <v>0</v>
      </c>
      <c r="E696" s="258">
        <f>(E623/E612)*SUM(C696:D696)</f>
        <v>0</v>
      </c>
      <c r="F696" s="258">
        <f>(F624/F612)*AE64</f>
        <v>0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18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18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0</v>
      </c>
      <c r="D698" s="256">
        <f>(D615/D612)*AG90</f>
        <v>0</v>
      </c>
      <c r="E698" s="258">
        <f>(E623/E612)*SUM(C698:D698)</f>
        <v>0</v>
      </c>
      <c r="F698" s="258">
        <f>(F624/F612)*AG64</f>
        <v>0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18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18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18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0</v>
      </c>
      <c r="D701" s="256">
        <f>(D615/D612)*AJ90</f>
        <v>0</v>
      </c>
      <c r="E701" s="258">
        <f>(E623/E612)*SUM(C701:D701)</f>
        <v>0</v>
      </c>
      <c r="F701" s="258">
        <f>(F624/F612)*AJ64</f>
        <v>0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18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0</v>
      </c>
      <c r="D702" s="256">
        <f>(D615/D612)*AK90</f>
        <v>0</v>
      </c>
      <c r="E702" s="258">
        <f>(E623/E612)*SUM(C702:D702)</f>
        <v>0</v>
      </c>
      <c r="F702" s="258">
        <f>(F624/F612)*AK64</f>
        <v>0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18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0</v>
      </c>
      <c r="D703" s="256">
        <f>(D615/D612)*AL90</f>
        <v>0</v>
      </c>
      <c r="E703" s="258">
        <f>(E623/E612)*SUM(C703:D703)</f>
        <v>0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18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18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18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0</v>
      </c>
      <c r="D706" s="256">
        <f>(D615/D612)*AO90</f>
        <v>0</v>
      </c>
      <c r="E706" s="258">
        <f>(E623/E612)*SUM(C706:D706)</f>
        <v>0</v>
      </c>
      <c r="F706" s="258">
        <f>(F624/F612)*AO64</f>
        <v>0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18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18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18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18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18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18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18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0</v>
      </c>
      <c r="D713" s="256">
        <f>(D615/D612)*AV90</f>
        <v>0</v>
      </c>
      <c r="E713" s="258">
        <f>(E623/E612)*SUM(C713:D713)</f>
        <v>0</v>
      </c>
      <c r="F713" s="258">
        <f>(F624/F612)*AV64</f>
        <v>0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18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22053152</v>
      </c>
      <c r="D715" s="231">
        <f>SUM(D616:D647)+SUM(D668:D713)</f>
        <v>86071.000000000015</v>
      </c>
      <c r="E715" s="231">
        <f>SUM(E624:E647)+SUM(E668:E713)</f>
        <v>1258975.4200742487</v>
      </c>
      <c r="F715" s="231">
        <f>SUM(F625:F648)+SUM(F668:F713)</f>
        <v>37063.550070748643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22053152</v>
      </c>
      <c r="D716" s="231">
        <f>D615</f>
        <v>86071</v>
      </c>
      <c r="E716" s="231">
        <f>E623</f>
        <v>1258975.4200742487</v>
      </c>
      <c r="F716" s="231">
        <f>F624</f>
        <v>37063.550070748643</v>
      </c>
      <c r="G716" s="231">
        <f>G625</f>
        <v>0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2107733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 xml:space="preserve">Hospital: Navos 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15550770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25387907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20019773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124878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234364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21278146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14467808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620838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43385570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7494402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821626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15021936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51768308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6402040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6402040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79448494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 xml:space="preserve">Hospital: Navos 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1333226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3281632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54684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2168658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6838200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1720589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1720589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33905973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123700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0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0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34029673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2168658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31861015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0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39028690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39028690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79448494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 xml:space="preserve">Hospital: Navos 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88076104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0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88076104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75620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64866062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906427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65848109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22227995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31983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31983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22259978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12990314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2262013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2959313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1114311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222779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236819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689054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0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295831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145529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63343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1105829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22085135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174843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174843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174843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 xml:space="preserve">Hospital: Navos 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0</v>
      </c>
      <c r="D9" s="287">
        <f>data!D59</f>
        <v>0</v>
      </c>
      <c r="E9" s="287">
        <f>data!E59</f>
        <v>0</v>
      </c>
      <c r="F9" s="287">
        <f>data!F59</f>
        <v>0</v>
      </c>
      <c r="G9" s="287">
        <f>data!G59</f>
        <v>0</v>
      </c>
      <c r="H9" s="287">
        <f>data!H59</f>
        <v>23854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0</v>
      </c>
      <c r="D10" s="294">
        <f>data!D60</f>
        <v>0</v>
      </c>
      <c r="E10" s="294">
        <f>data!E60</f>
        <v>0</v>
      </c>
      <c r="F10" s="294">
        <f>data!F60</f>
        <v>0</v>
      </c>
      <c r="G10" s="294">
        <f>data!G60</f>
        <v>0</v>
      </c>
      <c r="H10" s="294">
        <f>data!H60</f>
        <v>0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0</v>
      </c>
      <c r="D11" s="287">
        <f>data!D61</f>
        <v>0</v>
      </c>
      <c r="E11" s="287">
        <f>data!E61</f>
        <v>0</v>
      </c>
      <c r="F11" s="287">
        <f>data!F61</f>
        <v>0</v>
      </c>
      <c r="G11" s="287">
        <f>data!G61</f>
        <v>0</v>
      </c>
      <c r="H11" s="287">
        <f>data!H61</f>
        <v>11490795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0</v>
      </c>
      <c r="D12" s="287">
        <f>data!D62</f>
        <v>0</v>
      </c>
      <c r="E12" s="287">
        <f>data!E62</f>
        <v>0</v>
      </c>
      <c r="F12" s="287">
        <f>data!F62</f>
        <v>0</v>
      </c>
      <c r="G12" s="287">
        <f>data!G62</f>
        <v>0</v>
      </c>
      <c r="H12" s="287">
        <f>data!H62</f>
        <v>1933544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0</v>
      </c>
      <c r="D13" s="287">
        <f>data!D63</f>
        <v>0</v>
      </c>
      <c r="E13" s="287">
        <f>data!E63</f>
        <v>0</v>
      </c>
      <c r="F13" s="287">
        <f>data!F63</f>
        <v>0</v>
      </c>
      <c r="G13" s="287">
        <f>data!G63</f>
        <v>0</v>
      </c>
      <c r="H13" s="287">
        <f>data!H63</f>
        <v>2794921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0</v>
      </c>
      <c r="D14" s="287">
        <f>data!D64</f>
        <v>0</v>
      </c>
      <c r="E14" s="287">
        <f>data!E64</f>
        <v>0</v>
      </c>
      <c r="F14" s="287">
        <f>data!F64</f>
        <v>0</v>
      </c>
      <c r="G14" s="287">
        <f>data!G64</f>
        <v>0</v>
      </c>
      <c r="H14" s="287">
        <f>data!H64</f>
        <v>1079754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0</v>
      </c>
      <c r="D15" s="287">
        <f>data!D65</f>
        <v>0</v>
      </c>
      <c r="E15" s="287">
        <f>data!E65</f>
        <v>0</v>
      </c>
      <c r="F15" s="287">
        <f>data!F65</f>
        <v>0</v>
      </c>
      <c r="G15" s="287">
        <f>data!G65</f>
        <v>0</v>
      </c>
      <c r="H15" s="287">
        <f>data!H65</f>
        <v>176001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0</v>
      </c>
      <c r="D16" s="287">
        <f>data!D66</f>
        <v>0</v>
      </c>
      <c r="E16" s="287">
        <f>data!E66</f>
        <v>0</v>
      </c>
      <c r="F16" s="287">
        <f>data!F66</f>
        <v>0</v>
      </c>
      <c r="G16" s="287">
        <f>data!G66</f>
        <v>0</v>
      </c>
      <c r="H16" s="287">
        <f>data!H66</f>
        <v>229678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0</v>
      </c>
      <c r="D17" s="287">
        <f>data!D67</f>
        <v>0</v>
      </c>
      <c r="E17" s="287">
        <f>data!E67</f>
        <v>0</v>
      </c>
      <c r="F17" s="287">
        <f>data!F67</f>
        <v>0</v>
      </c>
      <c r="G17" s="287">
        <f>data!G67</f>
        <v>0</v>
      </c>
      <c r="H17" s="287">
        <f>data!H67</f>
        <v>399580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0</v>
      </c>
      <c r="D18" s="287">
        <f>data!D68</f>
        <v>0</v>
      </c>
      <c r="E18" s="287">
        <f>data!E68</f>
        <v>0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0</v>
      </c>
      <c r="D19" s="287">
        <f>data!D69</f>
        <v>0</v>
      </c>
      <c r="E19" s="287">
        <f>data!E69</f>
        <v>0</v>
      </c>
      <c r="F19" s="287">
        <f>data!F69</f>
        <v>0</v>
      </c>
      <c r="G19" s="287">
        <f>data!G69</f>
        <v>0</v>
      </c>
      <c r="H19" s="287">
        <f>data!H69</f>
        <v>1131630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-31983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0</v>
      </c>
      <c r="D21" s="287">
        <f>data!D85</f>
        <v>0</v>
      </c>
      <c r="E21" s="287">
        <f>data!E85</f>
        <v>0</v>
      </c>
      <c r="F21" s="287">
        <f>data!F85</f>
        <v>0</v>
      </c>
      <c r="G21" s="287">
        <f>data!G85</f>
        <v>0</v>
      </c>
      <c r="H21" s="287">
        <f>data!H85</f>
        <v>19203920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0</v>
      </c>
      <c r="D24" s="287">
        <f>data!D87</f>
        <v>0</v>
      </c>
      <c r="E24" s="287">
        <f>data!E87</f>
        <v>0</v>
      </c>
      <c r="F24" s="287">
        <f>data!F87</f>
        <v>0</v>
      </c>
      <c r="G24" s="287">
        <f>data!G87</f>
        <v>0</v>
      </c>
      <c r="H24" s="287">
        <f>data!H87</f>
        <v>88076104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0</v>
      </c>
      <c r="D25" s="287">
        <f>data!D88</f>
        <v>0</v>
      </c>
      <c r="E25" s="287">
        <f>data!E88</f>
        <v>0</v>
      </c>
      <c r="F25" s="287">
        <f>data!F88</f>
        <v>0</v>
      </c>
      <c r="G25" s="287">
        <f>data!G88</f>
        <v>0</v>
      </c>
      <c r="H25" s="287">
        <f>data!H88</f>
        <v>0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0</v>
      </c>
      <c r="D26" s="287">
        <f>data!D89</f>
        <v>0</v>
      </c>
      <c r="E26" s="287">
        <f>data!E89</f>
        <v>0</v>
      </c>
      <c r="F26" s="287">
        <f>data!F89</f>
        <v>0</v>
      </c>
      <c r="G26" s="287">
        <f>data!G89</f>
        <v>0</v>
      </c>
      <c r="H26" s="287">
        <f>data!H89</f>
        <v>88076104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0</v>
      </c>
      <c r="D28" s="287">
        <f>data!D90</f>
        <v>0</v>
      </c>
      <c r="E28" s="287">
        <f>data!E90</f>
        <v>0</v>
      </c>
      <c r="F28" s="287">
        <f>data!F90</f>
        <v>0</v>
      </c>
      <c r="G28" s="287">
        <f>data!G90</f>
        <v>0</v>
      </c>
      <c r="H28" s="287">
        <f>data!H90</f>
        <v>10751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0</v>
      </c>
      <c r="D30" s="287">
        <f>data!D92</f>
        <v>0</v>
      </c>
      <c r="E30" s="287">
        <f>data!E92</f>
        <v>0</v>
      </c>
      <c r="F30" s="287">
        <f>data!F92</f>
        <v>0</v>
      </c>
      <c r="G30" s="287">
        <f>data!G92</f>
        <v>0</v>
      </c>
      <c r="H30" s="287">
        <f>data!H92</f>
        <v>0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0</v>
      </c>
      <c r="D32" s="294">
        <f>data!D94</f>
        <v>0</v>
      </c>
      <c r="E32" s="294">
        <f>data!E94</f>
        <v>0</v>
      </c>
      <c r="F32" s="294">
        <f>data!F94</f>
        <v>0</v>
      </c>
      <c r="G32" s="294">
        <f>data!G94</f>
        <v>0</v>
      </c>
      <c r="H32" s="294">
        <f>data!H94</f>
        <v>0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 xml:space="preserve">Hospital: Navos 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0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0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0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0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0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0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0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0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0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0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0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0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0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0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0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0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0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0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0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0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0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0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0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0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0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0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0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0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0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 xml:space="preserve">Hospital: Navos 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0</v>
      </c>
      <c r="D74" s="294">
        <f>data!R60</f>
        <v>0</v>
      </c>
      <c r="E74" s="294">
        <f>data!S60</f>
        <v>0</v>
      </c>
      <c r="F74" s="294">
        <f>data!T60</f>
        <v>0</v>
      </c>
      <c r="G74" s="294">
        <f>data!U60</f>
        <v>0</v>
      </c>
      <c r="H74" s="294">
        <f>data!V60</f>
        <v>0</v>
      </c>
      <c r="I74" s="294">
        <f>data!W60</f>
        <v>0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0</v>
      </c>
      <c r="D75" s="287">
        <f>data!R61</f>
        <v>0</v>
      </c>
      <c r="E75" s="287">
        <f>data!S61</f>
        <v>0</v>
      </c>
      <c r="F75" s="287">
        <f>data!T61</f>
        <v>0</v>
      </c>
      <c r="G75" s="287">
        <f>data!U61</f>
        <v>0</v>
      </c>
      <c r="H75" s="287">
        <f>data!V61</f>
        <v>0</v>
      </c>
      <c r="I75" s="287">
        <f>data!W61</f>
        <v>0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0</v>
      </c>
      <c r="D76" s="287">
        <f>data!R62</f>
        <v>0</v>
      </c>
      <c r="E76" s="287">
        <f>data!S62</f>
        <v>0</v>
      </c>
      <c r="F76" s="287">
        <f>data!T62</f>
        <v>0</v>
      </c>
      <c r="G76" s="287">
        <f>data!U62</f>
        <v>0</v>
      </c>
      <c r="H76" s="287">
        <f>data!V62</f>
        <v>0</v>
      </c>
      <c r="I76" s="287">
        <f>data!W62</f>
        <v>0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0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0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0</v>
      </c>
      <c r="D78" s="287">
        <f>data!R64</f>
        <v>0</v>
      </c>
      <c r="E78" s="287">
        <f>data!S64</f>
        <v>0</v>
      </c>
      <c r="F78" s="287">
        <f>data!T64</f>
        <v>0</v>
      </c>
      <c r="G78" s="287">
        <f>data!U64</f>
        <v>0</v>
      </c>
      <c r="H78" s="287">
        <f>data!V64</f>
        <v>0</v>
      </c>
      <c r="I78" s="287">
        <f>data!W64</f>
        <v>0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0</v>
      </c>
      <c r="H79" s="287">
        <f>data!V65</f>
        <v>0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0</v>
      </c>
      <c r="D80" s="287">
        <f>data!R66</f>
        <v>0</v>
      </c>
      <c r="E80" s="287">
        <f>data!S66</f>
        <v>0</v>
      </c>
      <c r="F80" s="287">
        <f>data!T66</f>
        <v>0</v>
      </c>
      <c r="G80" s="287">
        <f>data!U66</f>
        <v>0</v>
      </c>
      <c r="H80" s="287">
        <f>data!V66</f>
        <v>0</v>
      </c>
      <c r="I80" s="287">
        <f>data!W66</f>
        <v>0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0</v>
      </c>
      <c r="D81" s="287">
        <f>data!R67</f>
        <v>0</v>
      </c>
      <c r="E81" s="287">
        <f>data!S67</f>
        <v>0</v>
      </c>
      <c r="F81" s="287">
        <f>data!T67</f>
        <v>0</v>
      </c>
      <c r="G81" s="287">
        <f>data!U67</f>
        <v>0</v>
      </c>
      <c r="H81" s="287">
        <f>data!V67</f>
        <v>0</v>
      </c>
      <c r="I81" s="287">
        <f>data!W67</f>
        <v>0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0</v>
      </c>
      <c r="F82" s="287">
        <f>data!T68</f>
        <v>0</v>
      </c>
      <c r="G82" s="287">
        <f>data!U68</f>
        <v>0</v>
      </c>
      <c r="H82" s="287">
        <f>data!V68</f>
        <v>0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0</v>
      </c>
      <c r="D83" s="287">
        <f>data!R69</f>
        <v>0</v>
      </c>
      <c r="E83" s="287">
        <f>data!S69</f>
        <v>0</v>
      </c>
      <c r="F83" s="287">
        <f>data!T69</f>
        <v>0</v>
      </c>
      <c r="G83" s="287">
        <f>data!U69</f>
        <v>0</v>
      </c>
      <c r="H83" s="287">
        <f>data!V69</f>
        <v>0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0</v>
      </c>
      <c r="H84" s="287">
        <f>data!V84</f>
        <v>0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0</v>
      </c>
      <c r="D85" s="287">
        <f>data!R85</f>
        <v>0</v>
      </c>
      <c r="E85" s="287">
        <f>data!S85</f>
        <v>0</v>
      </c>
      <c r="F85" s="287">
        <f>data!T85</f>
        <v>0</v>
      </c>
      <c r="G85" s="287">
        <f>data!U85</f>
        <v>0</v>
      </c>
      <c r="H85" s="287">
        <f>data!V85</f>
        <v>0</v>
      </c>
      <c r="I85" s="287">
        <f>data!W85</f>
        <v>0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0</v>
      </c>
      <c r="D88" s="287">
        <f>data!R87</f>
        <v>0</v>
      </c>
      <c r="E88" s="287">
        <f>data!S87</f>
        <v>0</v>
      </c>
      <c r="F88" s="287">
        <f>data!T87</f>
        <v>0</v>
      </c>
      <c r="G88" s="287">
        <f>data!U87</f>
        <v>0</v>
      </c>
      <c r="H88" s="287">
        <f>data!V87</f>
        <v>0</v>
      </c>
      <c r="I88" s="287">
        <f>data!W87</f>
        <v>0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0</v>
      </c>
      <c r="D89" s="287">
        <f>data!R88</f>
        <v>0</v>
      </c>
      <c r="E89" s="287">
        <f>data!S88</f>
        <v>0</v>
      </c>
      <c r="F89" s="287">
        <f>data!T88</f>
        <v>0</v>
      </c>
      <c r="G89" s="287">
        <f>data!U88</f>
        <v>0</v>
      </c>
      <c r="H89" s="287">
        <f>data!V88</f>
        <v>0</v>
      </c>
      <c r="I89" s="287">
        <f>data!W88</f>
        <v>0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0</v>
      </c>
      <c r="D90" s="287">
        <f>data!R89</f>
        <v>0</v>
      </c>
      <c r="E90" s="287">
        <f>data!S89</f>
        <v>0</v>
      </c>
      <c r="F90" s="287">
        <f>data!T89</f>
        <v>0</v>
      </c>
      <c r="G90" s="287">
        <f>data!U89</f>
        <v>0</v>
      </c>
      <c r="H90" s="287">
        <f>data!V89</f>
        <v>0</v>
      </c>
      <c r="I90" s="287">
        <f>data!W89</f>
        <v>0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0</v>
      </c>
      <c r="D92" s="287">
        <f>data!R90</f>
        <v>0</v>
      </c>
      <c r="E92" s="287">
        <f>data!S90</f>
        <v>0</v>
      </c>
      <c r="F92" s="287">
        <f>data!T90</f>
        <v>0</v>
      </c>
      <c r="G92" s="287">
        <f>data!U90</f>
        <v>0</v>
      </c>
      <c r="H92" s="287">
        <f>data!V90</f>
        <v>0</v>
      </c>
      <c r="I92" s="287">
        <f>data!W90</f>
        <v>0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0</v>
      </c>
      <c r="D94" s="287">
        <f>data!R92</f>
        <v>0</v>
      </c>
      <c r="E94" s="287">
        <f>data!S92</f>
        <v>0</v>
      </c>
      <c r="F94" s="287">
        <f>data!T92</f>
        <v>0</v>
      </c>
      <c r="G94" s="287">
        <f>data!U92</f>
        <v>0</v>
      </c>
      <c r="H94" s="287">
        <f>data!V92</f>
        <v>0</v>
      </c>
      <c r="I94" s="287">
        <f>data!W92</f>
        <v>0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0</v>
      </c>
      <c r="D96" s="294">
        <f>data!R94</f>
        <v>0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0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 xml:space="preserve">Hospital: Navos 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0</v>
      </c>
      <c r="D106" s="294">
        <f>data!Y60</f>
        <v>0</v>
      </c>
      <c r="E106" s="294">
        <f>data!Z60</f>
        <v>0</v>
      </c>
      <c r="F106" s="294">
        <f>data!AA60</f>
        <v>0</v>
      </c>
      <c r="G106" s="294">
        <f>data!AB60</f>
        <v>0</v>
      </c>
      <c r="H106" s="294">
        <f>data!AC60</f>
        <v>0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0</v>
      </c>
      <c r="D107" s="287">
        <f>data!Y61</f>
        <v>0</v>
      </c>
      <c r="E107" s="287">
        <f>data!Z61</f>
        <v>0</v>
      </c>
      <c r="F107" s="287">
        <f>data!AA61</f>
        <v>0</v>
      </c>
      <c r="G107" s="287">
        <f>data!AB61</f>
        <v>575105</v>
      </c>
      <c r="H107" s="287">
        <f>data!AC61</f>
        <v>0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0</v>
      </c>
      <c r="D108" s="287">
        <f>data!Y62</f>
        <v>0</v>
      </c>
      <c r="E108" s="287">
        <f>data!Z62</f>
        <v>0</v>
      </c>
      <c r="F108" s="287">
        <f>data!AA62</f>
        <v>0</v>
      </c>
      <c r="G108" s="287">
        <f>data!AB62</f>
        <v>97249</v>
      </c>
      <c r="H108" s="287">
        <f>data!AC62</f>
        <v>0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391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0</v>
      </c>
      <c r="D110" s="287">
        <f>data!Y64</f>
        <v>0</v>
      </c>
      <c r="E110" s="287">
        <f>data!Z64</f>
        <v>0</v>
      </c>
      <c r="F110" s="287">
        <f>data!AA64</f>
        <v>0</v>
      </c>
      <c r="G110" s="287">
        <f>data!AB64</f>
        <v>21608</v>
      </c>
      <c r="H110" s="287">
        <f>data!AC64</f>
        <v>0</v>
      </c>
      <c r="I110" s="287">
        <f>data!AD64</f>
        <v>0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0</v>
      </c>
      <c r="E111" s="287">
        <f>data!Z65</f>
        <v>0</v>
      </c>
      <c r="F111" s="287">
        <f>data!AA65</f>
        <v>0</v>
      </c>
      <c r="G111" s="287">
        <f>data!AB65</f>
        <v>2246</v>
      </c>
      <c r="H111" s="287">
        <f>data!AC65</f>
        <v>0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0</v>
      </c>
      <c r="D112" s="287">
        <f>data!Y66</f>
        <v>0</v>
      </c>
      <c r="E112" s="287">
        <f>data!Z66</f>
        <v>0</v>
      </c>
      <c r="F112" s="287">
        <f>data!AA66</f>
        <v>0</v>
      </c>
      <c r="G112" s="287">
        <f>data!AB66</f>
        <v>0</v>
      </c>
      <c r="H112" s="287">
        <f>data!AC66</f>
        <v>0</v>
      </c>
      <c r="I112" s="287">
        <f>data!AD66</f>
        <v>0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0</v>
      </c>
      <c r="D113" s="287">
        <f>data!Y67</f>
        <v>0</v>
      </c>
      <c r="E113" s="287">
        <f>data!Z67</f>
        <v>0</v>
      </c>
      <c r="F113" s="287">
        <f>data!AA67</f>
        <v>0</v>
      </c>
      <c r="G113" s="287">
        <f>data!AB67</f>
        <v>17974</v>
      </c>
      <c r="H113" s="287">
        <f>data!AC67</f>
        <v>0</v>
      </c>
      <c r="I113" s="287">
        <f>data!AD67</f>
        <v>0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0</v>
      </c>
      <c r="E114" s="287">
        <f>data!Z68</f>
        <v>0</v>
      </c>
      <c r="F114" s="287">
        <f>data!AA68</f>
        <v>0</v>
      </c>
      <c r="G114" s="287">
        <f>data!AB68</f>
        <v>0</v>
      </c>
      <c r="H114" s="287">
        <f>data!AC68</f>
        <v>0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0</v>
      </c>
      <c r="D115" s="287">
        <f>data!Y69</f>
        <v>0</v>
      </c>
      <c r="E115" s="287">
        <f>data!Z69</f>
        <v>0</v>
      </c>
      <c r="F115" s="287">
        <f>data!AA69</f>
        <v>0</v>
      </c>
      <c r="G115" s="287">
        <f>data!AB69</f>
        <v>26926</v>
      </c>
      <c r="H115" s="287">
        <f>data!AC69</f>
        <v>0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0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0</v>
      </c>
      <c r="D117" s="287">
        <f>data!Y85</f>
        <v>0</v>
      </c>
      <c r="E117" s="287">
        <f>data!Z85</f>
        <v>0</v>
      </c>
      <c r="F117" s="287">
        <f>data!AA85</f>
        <v>0</v>
      </c>
      <c r="G117" s="287">
        <f>data!AB85</f>
        <v>741499</v>
      </c>
      <c r="H117" s="287">
        <f>data!AC85</f>
        <v>0</v>
      </c>
      <c r="I117" s="287">
        <f>data!AD85</f>
        <v>0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0</v>
      </c>
      <c r="D120" s="287">
        <f>data!Y87</f>
        <v>0</v>
      </c>
      <c r="E120" s="287">
        <f>data!Z87</f>
        <v>0</v>
      </c>
      <c r="F120" s="287">
        <f>data!AA87</f>
        <v>0</v>
      </c>
      <c r="G120" s="287">
        <f>data!AB87</f>
        <v>0</v>
      </c>
      <c r="H120" s="287">
        <f>data!AC87</f>
        <v>0</v>
      </c>
      <c r="I120" s="287">
        <f>data!AD87</f>
        <v>0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0</v>
      </c>
      <c r="D121" s="287">
        <f>data!Y88</f>
        <v>0</v>
      </c>
      <c r="E121" s="287">
        <f>data!Z88</f>
        <v>0</v>
      </c>
      <c r="F121" s="287">
        <f>data!AA88</f>
        <v>0</v>
      </c>
      <c r="G121" s="287">
        <f>data!AB88</f>
        <v>0</v>
      </c>
      <c r="H121" s="287">
        <f>data!AC88</f>
        <v>0</v>
      </c>
      <c r="I121" s="287">
        <f>data!AD88</f>
        <v>0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0</v>
      </c>
      <c r="D122" s="287">
        <f>data!Y89</f>
        <v>0</v>
      </c>
      <c r="E122" s="287">
        <f>data!Z89</f>
        <v>0</v>
      </c>
      <c r="F122" s="287">
        <f>data!AA89</f>
        <v>0</v>
      </c>
      <c r="G122" s="287">
        <f>data!AB89</f>
        <v>0</v>
      </c>
      <c r="H122" s="287">
        <f>data!AC89</f>
        <v>0</v>
      </c>
      <c r="I122" s="287">
        <f>data!AD89</f>
        <v>0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0</v>
      </c>
      <c r="D124" s="287">
        <f>data!Y90</f>
        <v>0</v>
      </c>
      <c r="E124" s="287">
        <f>data!Z90</f>
        <v>0</v>
      </c>
      <c r="F124" s="287">
        <f>data!AA90</f>
        <v>0</v>
      </c>
      <c r="G124" s="287">
        <f>data!AB90</f>
        <v>392</v>
      </c>
      <c r="H124" s="287">
        <f>data!AC90</f>
        <v>0</v>
      </c>
      <c r="I124" s="287">
        <f>data!AD90</f>
        <v>0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0</v>
      </c>
      <c r="D126" s="287">
        <f>data!Y92</f>
        <v>0</v>
      </c>
      <c r="E126" s="287">
        <f>data!Z92</f>
        <v>0</v>
      </c>
      <c r="F126" s="287">
        <f>data!AA92</f>
        <v>0</v>
      </c>
      <c r="G126" s="287">
        <f>data!AB92</f>
        <v>0</v>
      </c>
      <c r="H126" s="287">
        <f>data!AC92</f>
        <v>0</v>
      </c>
      <c r="I126" s="287">
        <f>data!AD92</f>
        <v>0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</v>
      </c>
      <c r="D128" s="294">
        <f>data!Y94</f>
        <v>0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 xml:space="preserve">Hospital: Navos 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0</v>
      </c>
      <c r="D138" s="294">
        <f>data!AF60</f>
        <v>0</v>
      </c>
      <c r="E138" s="294">
        <f>data!AG60</f>
        <v>0</v>
      </c>
      <c r="F138" s="294">
        <f>data!AH60</f>
        <v>0</v>
      </c>
      <c r="G138" s="294">
        <f>data!AI60</f>
        <v>0</v>
      </c>
      <c r="H138" s="294">
        <f>data!AJ60</f>
        <v>0</v>
      </c>
      <c r="I138" s="294">
        <f>data!AK60</f>
        <v>0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0</v>
      </c>
      <c r="D139" s="287">
        <f>data!AF61</f>
        <v>0</v>
      </c>
      <c r="E139" s="287">
        <f>data!AG61</f>
        <v>0</v>
      </c>
      <c r="F139" s="287">
        <f>data!AH61</f>
        <v>0</v>
      </c>
      <c r="G139" s="287">
        <f>data!AI61</f>
        <v>0</v>
      </c>
      <c r="H139" s="287">
        <f>data!AJ61</f>
        <v>0</v>
      </c>
      <c r="I139" s="287">
        <f>data!AK61</f>
        <v>0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0</v>
      </c>
      <c r="D140" s="287">
        <f>data!AF62</f>
        <v>0</v>
      </c>
      <c r="E140" s="287">
        <f>data!AG62</f>
        <v>0</v>
      </c>
      <c r="F140" s="287">
        <f>data!AH62</f>
        <v>0</v>
      </c>
      <c r="G140" s="287">
        <f>data!AI62</f>
        <v>0</v>
      </c>
      <c r="H140" s="287">
        <f>data!AJ62</f>
        <v>0</v>
      </c>
      <c r="I140" s="287">
        <f>data!AK62</f>
        <v>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0</v>
      </c>
      <c r="D141" s="287">
        <f>data!AF63</f>
        <v>0</v>
      </c>
      <c r="E141" s="287">
        <f>data!AG63</f>
        <v>0</v>
      </c>
      <c r="F141" s="287">
        <f>data!AH63</f>
        <v>0</v>
      </c>
      <c r="G141" s="287">
        <f>data!AI63</f>
        <v>0</v>
      </c>
      <c r="H141" s="287">
        <f>data!AJ63</f>
        <v>0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0</v>
      </c>
      <c r="D142" s="287">
        <f>data!AF64</f>
        <v>0</v>
      </c>
      <c r="E142" s="287">
        <f>data!AG64</f>
        <v>0</v>
      </c>
      <c r="F142" s="287">
        <f>data!AH64</f>
        <v>0</v>
      </c>
      <c r="G142" s="287">
        <f>data!AI64</f>
        <v>0</v>
      </c>
      <c r="H142" s="287">
        <f>data!AJ64</f>
        <v>0</v>
      </c>
      <c r="I142" s="287">
        <f>data!AK64</f>
        <v>0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0</v>
      </c>
      <c r="F143" s="287">
        <f>data!AH65</f>
        <v>0</v>
      </c>
      <c r="G143" s="287">
        <f>data!AI65</f>
        <v>0</v>
      </c>
      <c r="H143" s="287">
        <f>data!AJ65</f>
        <v>0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0</v>
      </c>
      <c r="D144" s="287">
        <f>data!AF66</f>
        <v>0</v>
      </c>
      <c r="E144" s="287">
        <f>data!AG66</f>
        <v>0</v>
      </c>
      <c r="F144" s="287">
        <f>data!AH66</f>
        <v>0</v>
      </c>
      <c r="G144" s="287">
        <f>data!AI66</f>
        <v>0</v>
      </c>
      <c r="H144" s="287">
        <f>data!AJ66</f>
        <v>0</v>
      </c>
      <c r="I144" s="287">
        <f>data!AK66</f>
        <v>0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0</v>
      </c>
      <c r="D145" s="287">
        <f>data!AF67</f>
        <v>0</v>
      </c>
      <c r="E145" s="287">
        <f>data!AG67</f>
        <v>0</v>
      </c>
      <c r="F145" s="287">
        <f>data!AH67</f>
        <v>0</v>
      </c>
      <c r="G145" s="287">
        <f>data!AI67</f>
        <v>0</v>
      </c>
      <c r="H145" s="287">
        <f>data!AJ67</f>
        <v>0</v>
      </c>
      <c r="I145" s="287">
        <f>data!AK67</f>
        <v>0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0</v>
      </c>
      <c r="F146" s="287">
        <f>data!AH68</f>
        <v>0</v>
      </c>
      <c r="G146" s="287">
        <f>data!AI68</f>
        <v>0</v>
      </c>
      <c r="H146" s="287">
        <f>data!AJ68</f>
        <v>0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0</v>
      </c>
      <c r="D147" s="287">
        <f>data!AF69</f>
        <v>0</v>
      </c>
      <c r="E147" s="287">
        <f>data!AG69</f>
        <v>0</v>
      </c>
      <c r="F147" s="287">
        <f>data!AH69</f>
        <v>0</v>
      </c>
      <c r="G147" s="287">
        <f>data!AI69</f>
        <v>0</v>
      </c>
      <c r="H147" s="287">
        <f>data!AJ69</f>
        <v>0</v>
      </c>
      <c r="I147" s="287">
        <f>data!AK69</f>
        <v>0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0</v>
      </c>
      <c r="D149" s="287">
        <f>data!AF85</f>
        <v>0</v>
      </c>
      <c r="E149" s="287">
        <f>data!AG85</f>
        <v>0</v>
      </c>
      <c r="F149" s="287">
        <f>data!AH85</f>
        <v>0</v>
      </c>
      <c r="G149" s="287">
        <f>data!AI85</f>
        <v>0</v>
      </c>
      <c r="H149" s="287">
        <f>data!AJ85</f>
        <v>0</v>
      </c>
      <c r="I149" s="287">
        <f>data!AK85</f>
        <v>0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0</v>
      </c>
      <c r="D152" s="287">
        <f>data!AF87</f>
        <v>0</v>
      </c>
      <c r="E152" s="287">
        <f>data!AG87</f>
        <v>0</v>
      </c>
      <c r="F152" s="287">
        <f>data!AH87</f>
        <v>0</v>
      </c>
      <c r="G152" s="287">
        <f>data!AI87</f>
        <v>0</v>
      </c>
      <c r="H152" s="287">
        <f>data!AJ87</f>
        <v>0</v>
      </c>
      <c r="I152" s="287">
        <f>data!AK87</f>
        <v>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0</v>
      </c>
      <c r="D153" s="287">
        <f>data!AF88</f>
        <v>0</v>
      </c>
      <c r="E153" s="287">
        <f>data!AG88</f>
        <v>0</v>
      </c>
      <c r="F153" s="287">
        <f>data!AH88</f>
        <v>0</v>
      </c>
      <c r="G153" s="287">
        <f>data!AI88</f>
        <v>0</v>
      </c>
      <c r="H153" s="287">
        <f>data!AJ88</f>
        <v>0</v>
      </c>
      <c r="I153" s="287">
        <f>data!AK88</f>
        <v>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0</v>
      </c>
      <c r="D154" s="287">
        <f>data!AF89</f>
        <v>0</v>
      </c>
      <c r="E154" s="287">
        <f>data!AG89</f>
        <v>0</v>
      </c>
      <c r="F154" s="287">
        <f>data!AH89</f>
        <v>0</v>
      </c>
      <c r="G154" s="287">
        <f>data!AI89</f>
        <v>0</v>
      </c>
      <c r="H154" s="287">
        <f>data!AJ89</f>
        <v>0</v>
      </c>
      <c r="I154" s="287">
        <f>data!AK89</f>
        <v>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0</v>
      </c>
      <c r="D156" s="287">
        <f>data!AF90</f>
        <v>0</v>
      </c>
      <c r="E156" s="287">
        <f>data!AG90</f>
        <v>0</v>
      </c>
      <c r="F156" s="287">
        <f>data!AH90</f>
        <v>0</v>
      </c>
      <c r="G156" s="287">
        <f>data!AI90</f>
        <v>0</v>
      </c>
      <c r="H156" s="287">
        <f>data!AJ90</f>
        <v>0</v>
      </c>
      <c r="I156" s="287">
        <f>data!AK90</f>
        <v>0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0</v>
      </c>
      <c r="D158" s="287">
        <f>data!AF92</f>
        <v>0</v>
      </c>
      <c r="E158" s="287">
        <f>data!AG92</f>
        <v>0</v>
      </c>
      <c r="F158" s="287">
        <f>data!AH92</f>
        <v>0</v>
      </c>
      <c r="G158" s="287">
        <f>data!AI92</f>
        <v>0</v>
      </c>
      <c r="H158" s="287">
        <f>data!AJ92</f>
        <v>0</v>
      </c>
      <c r="I158" s="287">
        <f>data!AK92</f>
        <v>0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0</v>
      </c>
      <c r="F160" s="294">
        <f>data!AH94</f>
        <v>0</v>
      </c>
      <c r="G160" s="294">
        <f>data!AI94</f>
        <v>0</v>
      </c>
      <c r="H160" s="294">
        <f>data!AJ94</f>
        <v>0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 xml:space="preserve">Hospital: Navos 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0</v>
      </c>
      <c r="D170" s="294">
        <f>data!AM60</f>
        <v>0</v>
      </c>
      <c r="E170" s="294">
        <f>data!AN60</f>
        <v>0</v>
      </c>
      <c r="F170" s="294">
        <f>data!AO60</f>
        <v>0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0</v>
      </c>
      <c r="D171" s="287">
        <f>data!AM61</f>
        <v>0</v>
      </c>
      <c r="E171" s="287">
        <f>data!AN61</f>
        <v>0</v>
      </c>
      <c r="F171" s="287">
        <f>data!AO61</f>
        <v>0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0</v>
      </c>
      <c r="D172" s="287">
        <f>data!AM62</f>
        <v>0</v>
      </c>
      <c r="E172" s="287">
        <f>data!AN62</f>
        <v>0</v>
      </c>
      <c r="F172" s="287">
        <f>data!AO62</f>
        <v>0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0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0</v>
      </c>
      <c r="D176" s="287">
        <f>data!AM66</f>
        <v>0</v>
      </c>
      <c r="E176" s="287">
        <f>data!AN66</f>
        <v>0</v>
      </c>
      <c r="F176" s="287">
        <f>data!AO66</f>
        <v>0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0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0</v>
      </c>
      <c r="D179" s="287">
        <f>data!AM69</f>
        <v>0</v>
      </c>
      <c r="E179" s="287">
        <f>data!AN69</f>
        <v>0</v>
      </c>
      <c r="F179" s="287">
        <f>data!AO69</f>
        <v>0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0</v>
      </c>
      <c r="D181" s="287">
        <f>data!AM85</f>
        <v>0</v>
      </c>
      <c r="E181" s="287">
        <f>data!AN85</f>
        <v>0</v>
      </c>
      <c r="F181" s="287">
        <f>data!AO85</f>
        <v>0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0</v>
      </c>
      <c r="D184" s="287">
        <f>data!AM87</f>
        <v>0</v>
      </c>
      <c r="E184" s="287">
        <f>data!AN87</f>
        <v>0</v>
      </c>
      <c r="F184" s="287">
        <f>data!AO87</f>
        <v>0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0</v>
      </c>
      <c r="D185" s="287">
        <f>data!AM88</f>
        <v>0</v>
      </c>
      <c r="E185" s="287">
        <f>data!AN88</f>
        <v>0</v>
      </c>
      <c r="F185" s="287">
        <f>data!AO88</f>
        <v>0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0</v>
      </c>
      <c r="D186" s="287">
        <f>data!AM89</f>
        <v>0</v>
      </c>
      <c r="E186" s="287">
        <f>data!AN89</f>
        <v>0</v>
      </c>
      <c r="F186" s="287">
        <f>data!AO89</f>
        <v>0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0</v>
      </c>
      <c r="D188" s="287">
        <f>data!AM90</f>
        <v>0</v>
      </c>
      <c r="E188" s="287">
        <f>data!AN90</f>
        <v>0</v>
      </c>
      <c r="F188" s="287">
        <f>data!AO90</f>
        <v>0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0</v>
      </c>
      <c r="D190" s="287">
        <f>data!AM92</f>
        <v>0</v>
      </c>
      <c r="E190" s="287">
        <f>data!AN92</f>
        <v>0</v>
      </c>
      <c r="F190" s="287">
        <f>data!AO92</f>
        <v>0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0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 xml:space="preserve">Hospital: Navos 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>
        <f>data!AY59</f>
        <v>0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0</v>
      </c>
      <c r="G202" s="294">
        <f>data!AW60</f>
        <v>0</v>
      </c>
      <c r="H202" s="294">
        <f>data!AX60</f>
        <v>0</v>
      </c>
      <c r="I202" s="294">
        <f>data!AY60</f>
        <v>0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0</v>
      </c>
      <c r="G203" s="287">
        <f>data!AW61</f>
        <v>0</v>
      </c>
      <c r="H203" s="287">
        <f>data!AX61</f>
        <v>0</v>
      </c>
      <c r="I203" s="287">
        <f>data!AY61</f>
        <v>0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0</v>
      </c>
      <c r="G204" s="287">
        <f>data!AW62</f>
        <v>0</v>
      </c>
      <c r="H204" s="287">
        <f>data!AX62</f>
        <v>0</v>
      </c>
      <c r="I204" s="287">
        <f>data!AY62</f>
        <v>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0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0</v>
      </c>
      <c r="G206" s="287">
        <f>data!AW64</f>
        <v>0</v>
      </c>
      <c r="H206" s="287">
        <f>data!AX64</f>
        <v>0</v>
      </c>
      <c r="I206" s="287">
        <f>data!AY64</f>
        <v>0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0</v>
      </c>
      <c r="G207" s="287">
        <f>data!AW65</f>
        <v>0</v>
      </c>
      <c r="H207" s="287">
        <f>data!AX65</f>
        <v>0</v>
      </c>
      <c r="I207" s="287">
        <f>data!AY65</f>
        <v>0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0</v>
      </c>
      <c r="G208" s="287">
        <f>data!AW66</f>
        <v>0</v>
      </c>
      <c r="H208" s="287">
        <f>data!AX66</f>
        <v>0</v>
      </c>
      <c r="I208" s="287">
        <f>data!AY66</f>
        <v>0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0</v>
      </c>
      <c r="G209" s="287">
        <f>data!AW67</f>
        <v>0</v>
      </c>
      <c r="H209" s="287">
        <f>data!AX67</f>
        <v>0</v>
      </c>
      <c r="I209" s="287">
        <f>data!AY67</f>
        <v>0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0</v>
      </c>
      <c r="G211" s="287">
        <f>data!AW69</f>
        <v>0</v>
      </c>
      <c r="H211" s="287">
        <f>data!AX69</f>
        <v>0</v>
      </c>
      <c r="I211" s="287">
        <f>data!AY69</f>
        <v>0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0</v>
      </c>
      <c r="G213" s="287">
        <f>data!AW85</f>
        <v>0</v>
      </c>
      <c r="H213" s="287">
        <f>data!AX85</f>
        <v>0</v>
      </c>
      <c r="I213" s="287">
        <f>data!AY85</f>
        <v>0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0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 xml:space="preserve">Hospital: Navos 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>
        <f>data!AZ59</f>
        <v>0</v>
      </c>
      <c r="D233" s="287">
        <f>data!BA59</f>
        <v>0</v>
      </c>
      <c r="E233" s="299"/>
      <c r="F233" s="299"/>
      <c r="G233" s="299"/>
      <c r="H233" s="287">
        <f>data!BE59</f>
        <v>38406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0</v>
      </c>
      <c r="D234" s="294">
        <f>data!BA60</f>
        <v>0</v>
      </c>
      <c r="E234" s="294">
        <f>data!BB60</f>
        <v>0</v>
      </c>
      <c r="F234" s="294">
        <f>data!BC60</f>
        <v>0</v>
      </c>
      <c r="G234" s="294">
        <f>data!BD60</f>
        <v>0</v>
      </c>
      <c r="H234" s="294">
        <f>data!BE60</f>
        <v>0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0</v>
      </c>
      <c r="D235" s="287">
        <f>data!BA61</f>
        <v>0</v>
      </c>
      <c r="E235" s="287">
        <f>data!BB61</f>
        <v>303828</v>
      </c>
      <c r="F235" s="287">
        <f>data!BC61</f>
        <v>0</v>
      </c>
      <c r="G235" s="287">
        <f>data!BD61</f>
        <v>25215</v>
      </c>
      <c r="H235" s="287">
        <f>data!BE61</f>
        <v>37513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0</v>
      </c>
      <c r="D236" s="287">
        <f>data!BA62</f>
        <v>0</v>
      </c>
      <c r="E236" s="287">
        <f>data!BB62</f>
        <v>84413</v>
      </c>
      <c r="F236" s="287">
        <f>data!BC62</f>
        <v>0</v>
      </c>
      <c r="G236" s="287">
        <f>data!BD62</f>
        <v>6491</v>
      </c>
      <c r="H236" s="287">
        <f>data!BE62</f>
        <v>7807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16741</v>
      </c>
      <c r="F237" s="287">
        <f>data!BC63</f>
        <v>0</v>
      </c>
      <c r="G237" s="287">
        <f>data!BD63</f>
        <v>6</v>
      </c>
      <c r="H237" s="287">
        <f>data!BE63</f>
        <v>67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0</v>
      </c>
      <c r="D238" s="287">
        <f>data!BA64</f>
        <v>0</v>
      </c>
      <c r="E238" s="287">
        <f>data!BB64</f>
        <v>5472</v>
      </c>
      <c r="F238" s="287">
        <f>data!BC64</f>
        <v>0</v>
      </c>
      <c r="G238" s="287">
        <f>data!BD64</f>
        <v>0</v>
      </c>
      <c r="H238" s="287">
        <f>data!BE64</f>
        <v>5032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0</v>
      </c>
      <c r="D239" s="287">
        <f>data!BA65</f>
        <v>0</v>
      </c>
      <c r="E239" s="287">
        <f>data!BB65</f>
        <v>2787</v>
      </c>
      <c r="F239" s="287">
        <f>data!BC65</f>
        <v>0</v>
      </c>
      <c r="G239" s="287">
        <f>data!BD65</f>
        <v>206</v>
      </c>
      <c r="H239" s="287">
        <f>data!BE65</f>
        <v>711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0</v>
      </c>
      <c r="D240" s="287">
        <f>data!BA66</f>
        <v>0</v>
      </c>
      <c r="E240" s="287">
        <f>data!BB66</f>
        <v>0</v>
      </c>
      <c r="F240" s="287">
        <f>data!BC66</f>
        <v>0</v>
      </c>
      <c r="G240" s="287">
        <f>data!BD66</f>
        <v>0</v>
      </c>
      <c r="H240" s="287">
        <f>data!BE66</f>
        <v>0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0</v>
      </c>
      <c r="D241" s="287">
        <f>data!BA67</f>
        <v>0</v>
      </c>
      <c r="E241" s="287">
        <f>data!BB67</f>
        <v>36</v>
      </c>
      <c r="F241" s="287">
        <f>data!BC67</f>
        <v>0</v>
      </c>
      <c r="G241" s="287">
        <f>data!BD67</f>
        <v>193</v>
      </c>
      <c r="H241" s="287">
        <f>data!BE67</f>
        <v>18302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0</v>
      </c>
      <c r="H242" s="287">
        <f>data!BE68</f>
        <v>0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0</v>
      </c>
      <c r="D243" s="287">
        <f>data!BA69</f>
        <v>0</v>
      </c>
      <c r="E243" s="287">
        <f>data!BB69</f>
        <v>8520</v>
      </c>
      <c r="F243" s="287">
        <f>data!BC69</f>
        <v>0</v>
      </c>
      <c r="G243" s="287">
        <f>data!BD69</f>
        <v>2018</v>
      </c>
      <c r="H243" s="287">
        <f>data!BE69</f>
        <v>16639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0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0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0</v>
      </c>
      <c r="D245" s="287">
        <f>data!BA85</f>
        <v>0</v>
      </c>
      <c r="E245" s="287">
        <f>data!BB85</f>
        <v>421797</v>
      </c>
      <c r="F245" s="287">
        <f>data!BC85</f>
        <v>0</v>
      </c>
      <c r="G245" s="287">
        <f>data!BD85</f>
        <v>34129</v>
      </c>
      <c r="H245" s="287">
        <f>data!BE85</f>
        <v>86071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0</v>
      </c>
      <c r="D252" s="303">
        <f>data!BA90</f>
        <v>0</v>
      </c>
      <c r="E252" s="303">
        <f>data!BB90</f>
        <v>1021</v>
      </c>
      <c r="F252" s="303">
        <f>data!BC90</f>
        <v>0</v>
      </c>
      <c r="G252" s="303">
        <f>data!BD90</f>
        <v>351</v>
      </c>
      <c r="H252" s="303">
        <f>data!BE90</f>
        <v>1503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0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 xml:space="preserve">Hospital: Navos 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0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0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0</v>
      </c>
      <c r="E267" s="287">
        <f>data!BI61</f>
        <v>0</v>
      </c>
      <c r="F267" s="287">
        <f>data!BJ61</f>
        <v>275980</v>
      </c>
      <c r="G267" s="287">
        <f>data!BK61</f>
        <v>0</v>
      </c>
      <c r="H267" s="287">
        <f>data!BL61</f>
        <v>0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0</v>
      </c>
      <c r="D268" s="287">
        <f>data!BH62</f>
        <v>0</v>
      </c>
      <c r="E268" s="287">
        <f>data!BI62</f>
        <v>0</v>
      </c>
      <c r="F268" s="287">
        <f>data!BJ62</f>
        <v>56398</v>
      </c>
      <c r="G268" s="287">
        <f>data!BK62</f>
        <v>0</v>
      </c>
      <c r="H268" s="287">
        <f>data!BL62</f>
        <v>0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536</v>
      </c>
      <c r="E269" s="287">
        <f>data!BI63</f>
        <v>0</v>
      </c>
      <c r="F269" s="287">
        <f>data!BJ63</f>
        <v>-5994</v>
      </c>
      <c r="G269" s="287">
        <f>data!BK63</f>
        <v>67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0</v>
      </c>
      <c r="D270" s="287">
        <f>data!BH64</f>
        <v>85</v>
      </c>
      <c r="E270" s="287">
        <f>data!BI64</f>
        <v>0</v>
      </c>
      <c r="F270" s="287">
        <f>data!BJ64</f>
        <v>1011</v>
      </c>
      <c r="G270" s="287">
        <f>data!BK64</f>
        <v>0</v>
      </c>
      <c r="H270" s="287">
        <f>data!BL64</f>
        <v>0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20445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0</v>
      </c>
      <c r="D272" s="287">
        <f>data!BH66</f>
        <v>4248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0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0</v>
      </c>
      <c r="D273" s="287">
        <f>data!BH67</f>
        <v>140903</v>
      </c>
      <c r="E273" s="287">
        <f>data!BI67</f>
        <v>0</v>
      </c>
      <c r="F273" s="287">
        <f>data!BJ67</f>
        <v>17965</v>
      </c>
      <c r="G273" s="287">
        <f>data!BK67</f>
        <v>3818</v>
      </c>
      <c r="H273" s="287">
        <f>data!BL67</f>
        <v>0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179115</v>
      </c>
      <c r="E275" s="287">
        <f>data!BI69</f>
        <v>0</v>
      </c>
      <c r="F275" s="287">
        <f>data!BJ69</f>
        <v>-8631</v>
      </c>
      <c r="G275" s="287">
        <f>data!BK69</f>
        <v>12326</v>
      </c>
      <c r="H275" s="287">
        <f>data!BL69</f>
        <v>0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0</v>
      </c>
      <c r="D277" s="287">
        <f>data!BH85</f>
        <v>345332</v>
      </c>
      <c r="E277" s="287">
        <f>data!BI85</f>
        <v>0</v>
      </c>
      <c r="F277" s="287">
        <f>data!BJ85</f>
        <v>336729</v>
      </c>
      <c r="G277" s="287">
        <f>data!BK85</f>
        <v>16211</v>
      </c>
      <c r="H277" s="287">
        <f>data!BL85</f>
        <v>0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0</v>
      </c>
      <c r="D284" s="303">
        <f>data!BH90</f>
        <v>900</v>
      </c>
      <c r="E284" s="303">
        <f>data!BI90</f>
        <v>0</v>
      </c>
      <c r="F284" s="303">
        <f>data!BJ90</f>
        <v>0</v>
      </c>
      <c r="G284" s="303">
        <f>data!BK90</f>
        <v>0</v>
      </c>
      <c r="H284" s="303">
        <f>data!BL90</f>
        <v>0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0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0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 xml:space="preserve">Hospital: Navos 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0</v>
      </c>
      <c r="D298" s="294">
        <f>data!BO60</f>
        <v>0</v>
      </c>
      <c r="E298" s="294">
        <f>data!BP60</f>
        <v>0</v>
      </c>
      <c r="F298" s="294">
        <f>data!BQ60</f>
        <v>0</v>
      </c>
      <c r="G298" s="294">
        <f>data!BR60</f>
        <v>0</v>
      </c>
      <c r="H298" s="294">
        <f>data!BS60</f>
        <v>0</v>
      </c>
      <c r="I298" s="294">
        <f>data!BT60</f>
        <v>0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281878</v>
      </c>
      <c r="D299" s="287">
        <f>data!BO61</f>
        <v>0</v>
      </c>
      <c r="E299" s="287">
        <f>data!BP61</f>
        <v>0</v>
      </c>
      <c r="F299" s="287">
        <f>data!BQ61</f>
        <v>0</v>
      </c>
      <c r="G299" s="287">
        <f>data!BR61</f>
        <v>0</v>
      </c>
      <c r="H299" s="287">
        <f>data!BS61</f>
        <v>0</v>
      </c>
      <c r="I299" s="287">
        <f>data!BT61</f>
        <v>0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76111</v>
      </c>
      <c r="D300" s="287">
        <f>data!BO62</f>
        <v>0</v>
      </c>
      <c r="E300" s="287">
        <f>data!BP62</f>
        <v>0</v>
      </c>
      <c r="F300" s="287">
        <f>data!BQ62</f>
        <v>0</v>
      </c>
      <c r="G300" s="287">
        <f>data!BR62</f>
        <v>0</v>
      </c>
      <c r="H300" s="287">
        <f>data!BS62</f>
        <v>0</v>
      </c>
      <c r="I300" s="287">
        <f>data!BT62</f>
        <v>0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152578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1349</v>
      </c>
      <c r="D302" s="287">
        <f>data!BO64</f>
        <v>0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0</v>
      </c>
      <c r="I302" s="287">
        <f>data!BT64</f>
        <v>0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20383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0</v>
      </c>
      <c r="I303" s="287">
        <f>data!BT65</f>
        <v>0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2893</v>
      </c>
      <c r="D304" s="287">
        <f>data!BO66</f>
        <v>0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0</v>
      </c>
      <c r="I304" s="287">
        <f>data!BT66</f>
        <v>0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90283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0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0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0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241989</v>
      </c>
      <c r="D307" s="287">
        <f>data!BO69</f>
        <v>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0</v>
      </c>
      <c r="I307" s="287">
        <f>data!BT69</f>
        <v>0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0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0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867464</v>
      </c>
      <c r="D309" s="287">
        <f>data!BO85</f>
        <v>0</v>
      </c>
      <c r="E309" s="287">
        <f>data!BP85</f>
        <v>0</v>
      </c>
      <c r="F309" s="287">
        <f>data!BQ85</f>
        <v>0</v>
      </c>
      <c r="G309" s="287">
        <f>data!BR85</f>
        <v>0</v>
      </c>
      <c r="H309" s="287">
        <f>data!BS85</f>
        <v>0</v>
      </c>
      <c r="I309" s="287">
        <f>data!BT85</f>
        <v>0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23488</v>
      </c>
      <c r="D316" s="303">
        <f>data!BO90</f>
        <v>0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0</v>
      </c>
      <c r="I316" s="303">
        <f>data!BT90</f>
        <v>0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0</v>
      </c>
      <c r="I318" s="303">
        <f>data!BT92</f>
        <v>0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 xml:space="preserve">Hospital: Navos 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0</v>
      </c>
      <c r="H330" s="294">
        <f>data!BZ60</f>
        <v>0</v>
      </c>
      <c r="I330" s="294">
        <f>data!CA60</f>
        <v>0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0</v>
      </c>
      <c r="H331" s="306">
        <f>data!BZ61</f>
        <v>0</v>
      </c>
      <c r="I331" s="306">
        <f>data!CA61</f>
        <v>0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0</v>
      </c>
      <c r="H332" s="306">
        <f>data!BZ62</f>
        <v>0</v>
      </c>
      <c r="I332" s="306">
        <f>data!CA62</f>
        <v>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0</v>
      </c>
      <c r="H334" s="306">
        <f>data!BZ64</f>
        <v>0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0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0</v>
      </c>
      <c r="F336" s="306">
        <f>data!BX66</f>
        <v>0</v>
      </c>
      <c r="G336" s="306">
        <f>data!BY66</f>
        <v>0</v>
      </c>
      <c r="H336" s="306">
        <f>data!BZ66</f>
        <v>0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0</v>
      </c>
      <c r="E337" s="306">
        <f>data!BW67</f>
        <v>0</v>
      </c>
      <c r="F337" s="306">
        <f>data!BX67</f>
        <v>0</v>
      </c>
      <c r="G337" s="306">
        <f>data!BY67</f>
        <v>0</v>
      </c>
      <c r="H337" s="306">
        <f>data!BZ67</f>
        <v>0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0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0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0</v>
      </c>
      <c r="H339" s="306">
        <f>data!BZ69</f>
        <v>0</v>
      </c>
      <c r="I339" s="306">
        <f>data!CA69</f>
        <v>0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0</v>
      </c>
      <c r="D341" s="287">
        <f>data!BV85</f>
        <v>0</v>
      </c>
      <c r="E341" s="287">
        <f>data!BW85</f>
        <v>0</v>
      </c>
      <c r="F341" s="287">
        <f>data!BX85</f>
        <v>0</v>
      </c>
      <c r="G341" s="287">
        <f>data!BY85</f>
        <v>0</v>
      </c>
      <c r="H341" s="287">
        <f>data!BZ85</f>
        <v>0</v>
      </c>
      <c r="I341" s="287">
        <f>data!CA85</f>
        <v>0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0</v>
      </c>
      <c r="E348" s="303">
        <f>data!BW90</f>
        <v>0</v>
      </c>
      <c r="F348" s="303">
        <f>data!BX90</f>
        <v>0</v>
      </c>
      <c r="G348" s="303">
        <f>data!BY90</f>
        <v>0</v>
      </c>
      <c r="H348" s="303">
        <f>data!BZ90</f>
        <v>0</v>
      </c>
      <c r="I348" s="303">
        <f>data!CA90</f>
        <v>0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0</v>
      </c>
      <c r="E350" s="303">
        <f>data!BW92</f>
        <v>0</v>
      </c>
      <c r="F350" s="303">
        <f>data!BX92</f>
        <v>0</v>
      </c>
      <c r="G350" s="303">
        <f>data!BY92</f>
        <v>0</v>
      </c>
      <c r="H350" s="303">
        <f>data!BZ92</f>
        <v>0</v>
      </c>
      <c r="I350" s="303">
        <f>data!CA92</f>
        <v>0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 xml:space="preserve">Hospital: Navos 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</v>
      </c>
      <c r="D362" s="294">
        <f>data!CC60</f>
        <v>0</v>
      </c>
      <c r="E362" s="309"/>
      <c r="F362" s="297"/>
      <c r="G362" s="297"/>
      <c r="H362" s="297"/>
      <c r="I362" s="310">
        <f>data!CE60</f>
        <v>0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0</v>
      </c>
      <c r="D363" s="306">
        <f>data!CC61</f>
        <v>0</v>
      </c>
      <c r="E363" s="311"/>
      <c r="F363" s="311"/>
      <c r="G363" s="311"/>
      <c r="H363" s="311"/>
      <c r="I363" s="306">
        <f>data!CE61</f>
        <v>12990314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0</v>
      </c>
      <c r="E364" s="311"/>
      <c r="F364" s="311"/>
      <c r="G364" s="311"/>
      <c r="H364" s="311"/>
      <c r="I364" s="306">
        <f>data!CE62</f>
        <v>2262013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2959313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0</v>
      </c>
      <c r="D366" s="306">
        <f>data!CC64</f>
        <v>0</v>
      </c>
      <c r="E366" s="311"/>
      <c r="F366" s="311"/>
      <c r="G366" s="311"/>
      <c r="H366" s="311"/>
      <c r="I366" s="306">
        <f>data!CE64</f>
        <v>1114311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0</v>
      </c>
      <c r="E367" s="311"/>
      <c r="F367" s="311"/>
      <c r="G367" s="311"/>
      <c r="H367" s="311"/>
      <c r="I367" s="306">
        <f>data!CE65</f>
        <v>222779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0</v>
      </c>
      <c r="D368" s="306">
        <f>data!CC66</f>
        <v>0</v>
      </c>
      <c r="E368" s="311"/>
      <c r="F368" s="311"/>
      <c r="G368" s="311"/>
      <c r="H368" s="311"/>
      <c r="I368" s="306">
        <f>data!CE66</f>
        <v>236819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0</v>
      </c>
      <c r="E369" s="311"/>
      <c r="F369" s="311"/>
      <c r="G369" s="311"/>
      <c r="H369" s="311"/>
      <c r="I369" s="306">
        <f>data!CE67</f>
        <v>689054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0</v>
      </c>
      <c r="E370" s="311"/>
      <c r="F370" s="311"/>
      <c r="G370" s="311"/>
      <c r="H370" s="311"/>
      <c r="I370" s="306">
        <f>data!CE68</f>
        <v>0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0</v>
      </c>
      <c r="E371" s="306">
        <f>data!CD69</f>
        <v>0</v>
      </c>
      <c r="F371" s="311"/>
      <c r="G371" s="311"/>
      <c r="H371" s="311"/>
      <c r="I371" s="306">
        <f>data!CE69</f>
        <v>1642515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0</v>
      </c>
      <c r="E372" s="287">
        <f>-data!CD84</f>
        <v>0</v>
      </c>
      <c r="F372" s="297"/>
      <c r="G372" s="297"/>
      <c r="H372" s="297"/>
      <c r="I372" s="287">
        <f>-data!CE84</f>
        <v>-31983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0</v>
      </c>
      <c r="D373" s="306">
        <f>data!CC85</f>
        <v>0</v>
      </c>
      <c r="E373" s="306">
        <f>data!CD85</f>
        <v>0</v>
      </c>
      <c r="F373" s="311"/>
      <c r="G373" s="311"/>
      <c r="H373" s="311"/>
      <c r="I373" s="287">
        <f>data!CE85</f>
        <v>22053152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88076104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0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88076104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0</v>
      </c>
      <c r="D380" s="303">
        <f>data!CC90</f>
        <v>0</v>
      </c>
      <c r="E380" s="297"/>
      <c r="F380" s="297"/>
      <c r="G380" s="297"/>
      <c r="H380" s="297"/>
      <c r="I380" s="287">
        <f>data!CE90</f>
        <v>38406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0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0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0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BY47" transitionEvaluation="1" transitionEntry="1" codeName="Sheet12">
    <tabColor rgb="FF92D050"/>
    <pageSetUpPr autoPageBreaks="0" fitToPage="1"/>
  </sheetPr>
  <dimension ref="A1:CF717"/>
  <sheetViews>
    <sheetView topLeftCell="BY47" zoomScaleNormal="100" workbookViewId="0">
      <selection activeCell="CD53" sqref="CD53"/>
    </sheetView>
  </sheetViews>
  <sheetFormatPr defaultColWidth="11.75" defaultRowHeight="14.5" x14ac:dyDescent="0.35"/>
  <cols>
    <col min="1" max="1" width="44.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4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5" t="s">
        <v>18</v>
      </c>
      <c r="B37" s="336"/>
      <c r="C37" s="337"/>
      <c r="D37" s="336"/>
      <c r="E37" s="336"/>
      <c r="F37" s="336"/>
      <c r="G37" s="336"/>
    </row>
    <row r="38" spans="1:83" x14ac:dyDescent="0.35">
      <c r="A38" s="338" t="s">
        <v>1342</v>
      </c>
      <c r="B38" s="339"/>
      <c r="C38" s="337"/>
      <c r="D38" s="336"/>
      <c r="E38" s="336"/>
      <c r="F38" s="336"/>
      <c r="G38" s="336"/>
    </row>
    <row r="39" spans="1:83" x14ac:dyDescent="0.35">
      <c r="A39" s="340" t="s">
        <v>1340</v>
      </c>
      <c r="B39" s="339"/>
      <c r="C39" s="337"/>
      <c r="D39" s="336"/>
      <c r="E39" s="336"/>
      <c r="F39" s="336"/>
      <c r="G39" s="336"/>
    </row>
    <row r="40" spans="1:83" x14ac:dyDescent="0.35">
      <c r="A40" s="341" t="s">
        <v>1343</v>
      </c>
      <c r="B40" s="336"/>
      <c r="C40" s="337"/>
      <c r="D40" s="336"/>
      <c r="E40" s="336"/>
      <c r="F40" s="336"/>
      <c r="G40" s="336"/>
    </row>
    <row r="41" spans="1:83" x14ac:dyDescent="0.35">
      <c r="A41" s="340" t="s">
        <v>1341</v>
      </c>
      <c r="B41" s="336"/>
      <c r="C41" s="337"/>
      <c r="D41" s="336"/>
      <c r="E41" s="336"/>
      <c r="F41" s="336"/>
      <c r="G41" s="336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>
        <v>1725557</v>
      </c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>
        <v>85874</v>
      </c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>
        <v>217942</v>
      </c>
      <c r="BC48" s="213"/>
      <c r="BD48" s="213">
        <v>3686</v>
      </c>
      <c r="BE48" s="213">
        <v>37814</v>
      </c>
      <c r="BF48" s="213">
        <v>0</v>
      </c>
      <c r="BG48" s="213"/>
      <c r="BH48" s="213">
        <v>82056</v>
      </c>
      <c r="BI48" s="213"/>
      <c r="BJ48" s="213">
        <v>18999</v>
      </c>
      <c r="BK48" s="213">
        <v>10321</v>
      </c>
      <c r="BL48" s="213">
        <v>47836</v>
      </c>
      <c r="BM48" s="213"/>
      <c r="BN48" s="213">
        <v>223385</v>
      </c>
      <c r="BO48" s="213"/>
      <c r="BP48" s="213"/>
      <c r="BQ48" s="213"/>
      <c r="BR48" s="213"/>
      <c r="BS48" s="213"/>
      <c r="BT48" s="213"/>
      <c r="BU48" s="213"/>
      <c r="BV48" s="213">
        <v>14780</v>
      </c>
      <c r="BW48" s="213"/>
      <c r="BX48" s="213"/>
      <c r="BY48" s="213">
        <v>124931</v>
      </c>
      <c r="BZ48" s="213"/>
      <c r="CA48" s="213"/>
      <c r="CB48" s="213"/>
      <c r="CC48" s="213"/>
      <c r="CD48" s="20"/>
      <c r="CE48" s="32">
        <f>SUM(C48:CC48)</f>
        <v>2593181</v>
      </c>
    </row>
    <row r="49" spans="1:83" x14ac:dyDescent="0.35">
      <c r="A49" s="32" t="s">
        <v>217</v>
      </c>
      <c r="B49" s="215"/>
      <c r="C49" s="270" t="b">
        <f>IF($B$49,(ROUND((($B$49/$CE$62)*C62),0)))</f>
        <v>0</v>
      </c>
      <c r="D49" s="270" t="b">
        <f t="shared" ref="D49:BO49" si="0">IF($B$49,(ROUND((($B$49/$CE$62)*D62),0)))</f>
        <v>0</v>
      </c>
      <c r="E49" s="270" t="b">
        <f t="shared" si="0"/>
        <v>0</v>
      </c>
      <c r="F49" s="270" t="b">
        <f t="shared" si="0"/>
        <v>0</v>
      </c>
      <c r="G49" s="270" t="b">
        <f t="shared" si="0"/>
        <v>0</v>
      </c>
      <c r="H49" s="270" t="b">
        <f t="shared" si="0"/>
        <v>0</v>
      </c>
      <c r="I49" s="270" t="b">
        <f t="shared" si="0"/>
        <v>0</v>
      </c>
      <c r="J49" s="270" t="b">
        <f t="shared" si="0"/>
        <v>0</v>
      </c>
      <c r="K49" s="270" t="b">
        <f t="shared" si="0"/>
        <v>0</v>
      </c>
      <c r="L49" s="270" t="b">
        <f t="shared" si="0"/>
        <v>0</v>
      </c>
      <c r="M49" s="270" t="b">
        <f t="shared" si="0"/>
        <v>0</v>
      </c>
      <c r="N49" s="270" t="b">
        <f t="shared" si="0"/>
        <v>0</v>
      </c>
      <c r="O49" s="270" t="b">
        <f t="shared" si="0"/>
        <v>0</v>
      </c>
      <c r="P49" s="270" t="b">
        <f t="shared" si="0"/>
        <v>0</v>
      </c>
      <c r="Q49" s="270" t="b">
        <f t="shared" si="0"/>
        <v>0</v>
      </c>
      <c r="R49" s="270" t="b">
        <f t="shared" si="0"/>
        <v>0</v>
      </c>
      <c r="S49" s="270" t="b">
        <f t="shared" si="0"/>
        <v>0</v>
      </c>
      <c r="T49" s="270" t="b">
        <f t="shared" si="0"/>
        <v>0</v>
      </c>
      <c r="U49" s="270" t="b">
        <f t="shared" si="0"/>
        <v>0</v>
      </c>
      <c r="V49" s="270" t="b">
        <f t="shared" si="0"/>
        <v>0</v>
      </c>
      <c r="W49" s="270" t="b">
        <f t="shared" si="0"/>
        <v>0</v>
      </c>
      <c r="X49" s="270" t="b">
        <f t="shared" si="0"/>
        <v>0</v>
      </c>
      <c r="Y49" s="270" t="b">
        <f t="shared" si="0"/>
        <v>0</v>
      </c>
      <c r="Z49" s="270" t="b">
        <f t="shared" si="0"/>
        <v>0</v>
      </c>
      <c r="AA49" s="270" t="b">
        <f t="shared" si="0"/>
        <v>0</v>
      </c>
      <c r="AB49" s="270" t="b">
        <f t="shared" si="0"/>
        <v>0</v>
      </c>
      <c r="AC49" s="270" t="b">
        <f t="shared" si="0"/>
        <v>0</v>
      </c>
      <c r="AD49" s="270" t="b">
        <f t="shared" si="0"/>
        <v>0</v>
      </c>
      <c r="AE49" s="270" t="b">
        <f t="shared" si="0"/>
        <v>0</v>
      </c>
      <c r="AF49" s="270" t="b">
        <f t="shared" si="0"/>
        <v>0</v>
      </c>
      <c r="AG49" s="270" t="b">
        <f t="shared" si="0"/>
        <v>0</v>
      </c>
      <c r="AH49" s="270" t="b">
        <f t="shared" si="0"/>
        <v>0</v>
      </c>
      <c r="AI49" s="270" t="b">
        <f t="shared" si="0"/>
        <v>0</v>
      </c>
      <c r="AJ49" s="270" t="b">
        <f t="shared" si="0"/>
        <v>0</v>
      </c>
      <c r="AK49" s="270" t="b">
        <f t="shared" si="0"/>
        <v>0</v>
      </c>
      <c r="AL49" s="270" t="b">
        <f t="shared" si="0"/>
        <v>0</v>
      </c>
      <c r="AM49" s="270" t="b">
        <f t="shared" si="0"/>
        <v>0</v>
      </c>
      <c r="AN49" s="270" t="b">
        <f t="shared" si="0"/>
        <v>0</v>
      </c>
      <c r="AO49" s="270" t="b">
        <f t="shared" si="0"/>
        <v>0</v>
      </c>
      <c r="AP49" s="270" t="b">
        <f t="shared" si="0"/>
        <v>0</v>
      </c>
      <c r="AQ49" s="270" t="b">
        <f t="shared" si="0"/>
        <v>0</v>
      </c>
      <c r="AR49" s="270" t="b">
        <f t="shared" si="0"/>
        <v>0</v>
      </c>
      <c r="AS49" s="270" t="b">
        <f t="shared" si="0"/>
        <v>0</v>
      </c>
      <c r="AT49" s="270" t="b">
        <f t="shared" si="0"/>
        <v>0</v>
      </c>
      <c r="AU49" s="270" t="b">
        <f t="shared" si="0"/>
        <v>0</v>
      </c>
      <c r="AV49" s="270" t="b">
        <f t="shared" si="0"/>
        <v>0</v>
      </c>
      <c r="AW49" s="270" t="b">
        <f t="shared" si="0"/>
        <v>0</v>
      </c>
      <c r="AX49" s="270" t="b">
        <f t="shared" si="0"/>
        <v>0</v>
      </c>
      <c r="AY49" s="270" t="b">
        <f t="shared" si="0"/>
        <v>0</v>
      </c>
      <c r="AZ49" s="270" t="b">
        <f t="shared" si="0"/>
        <v>0</v>
      </c>
      <c r="BA49" s="270" t="b">
        <f t="shared" si="0"/>
        <v>0</v>
      </c>
      <c r="BB49" s="270" t="b">
        <f t="shared" si="0"/>
        <v>0</v>
      </c>
      <c r="BC49" s="270" t="b">
        <f t="shared" si="0"/>
        <v>0</v>
      </c>
      <c r="BD49" s="270" t="b">
        <f t="shared" si="0"/>
        <v>0</v>
      </c>
      <c r="BE49" s="270" t="b">
        <f t="shared" si="0"/>
        <v>0</v>
      </c>
      <c r="BF49" s="270" t="b">
        <f t="shared" si="0"/>
        <v>0</v>
      </c>
      <c r="BG49" s="270" t="b">
        <f t="shared" si="0"/>
        <v>0</v>
      </c>
      <c r="BH49" s="270" t="b">
        <f t="shared" si="0"/>
        <v>0</v>
      </c>
      <c r="BI49" s="270" t="b">
        <f t="shared" si="0"/>
        <v>0</v>
      </c>
      <c r="BJ49" s="270" t="b">
        <f t="shared" si="0"/>
        <v>0</v>
      </c>
      <c r="BK49" s="270" t="b">
        <f t="shared" si="0"/>
        <v>0</v>
      </c>
      <c r="BL49" s="270" t="b">
        <f t="shared" si="0"/>
        <v>0</v>
      </c>
      <c r="BM49" s="270" t="b">
        <f t="shared" si="0"/>
        <v>0</v>
      </c>
      <c r="BN49" s="270" t="b">
        <f t="shared" si="0"/>
        <v>0</v>
      </c>
      <c r="BO49" s="270" t="b">
        <f t="shared" si="0"/>
        <v>0</v>
      </c>
      <c r="BP49" s="270" t="b">
        <f t="shared" ref="BP49:CD49" si="1">IF($B$49,(ROUND((($B$49/$CE$62)*BP62),0)))</f>
        <v>0</v>
      </c>
      <c r="BQ49" s="270" t="b">
        <f t="shared" si="1"/>
        <v>0</v>
      </c>
      <c r="BR49" s="270" t="b">
        <f t="shared" si="1"/>
        <v>0</v>
      </c>
      <c r="BS49" s="270" t="b">
        <f t="shared" si="1"/>
        <v>0</v>
      </c>
      <c r="BT49" s="270" t="b">
        <f t="shared" si="1"/>
        <v>0</v>
      </c>
      <c r="BU49" s="270" t="b">
        <f t="shared" si="1"/>
        <v>0</v>
      </c>
      <c r="BV49" s="270" t="b">
        <f t="shared" si="1"/>
        <v>0</v>
      </c>
      <c r="BW49" s="270" t="b">
        <f t="shared" si="1"/>
        <v>0</v>
      </c>
      <c r="BX49" s="270" t="b">
        <f t="shared" si="1"/>
        <v>0</v>
      </c>
      <c r="BY49" s="270" t="b">
        <f t="shared" si="1"/>
        <v>0</v>
      </c>
      <c r="BZ49" s="270" t="b">
        <f t="shared" si="1"/>
        <v>0</v>
      </c>
      <c r="CA49" s="270" t="b">
        <f t="shared" si="1"/>
        <v>0</v>
      </c>
      <c r="CB49" s="270" t="b">
        <f t="shared" si="1"/>
        <v>0</v>
      </c>
      <c r="CC49" s="270" t="b">
        <f t="shared" si="1"/>
        <v>0</v>
      </c>
      <c r="CD49" s="270" t="b">
        <f t="shared" si="1"/>
        <v>0</v>
      </c>
      <c r="CE49" s="32">
        <f>SUM(C49:CD49)</f>
        <v>0</v>
      </c>
    </row>
    <row r="50" spans="1:83" x14ac:dyDescent="0.35">
      <c r="A50" s="20" t="s">
        <v>218</v>
      </c>
      <c r="B50" s="270">
        <f>B48+B49</f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>
        <v>3334</v>
      </c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>
        <v>22806</v>
      </c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>
        <v>59</v>
      </c>
      <c r="BC52" s="213"/>
      <c r="BD52" s="213">
        <v>27</v>
      </c>
      <c r="BE52" s="213">
        <v>22736</v>
      </c>
      <c r="BF52" s="213">
        <v>0</v>
      </c>
      <c r="BG52" s="213"/>
      <c r="BH52" s="213">
        <v>223120</v>
      </c>
      <c r="BI52" s="213"/>
      <c r="BJ52" s="213">
        <v>5537</v>
      </c>
      <c r="BK52" s="213">
        <v>1177</v>
      </c>
      <c r="BL52" s="213">
        <v>0</v>
      </c>
      <c r="BM52" s="213"/>
      <c r="BN52" s="213">
        <v>394026</v>
      </c>
      <c r="BO52" s="213"/>
      <c r="BP52" s="213"/>
      <c r="BQ52" s="213"/>
      <c r="BR52" s="213"/>
      <c r="BS52" s="213"/>
      <c r="BT52" s="213"/>
      <c r="BU52" s="213"/>
      <c r="BV52" s="213">
        <v>0</v>
      </c>
      <c r="BW52" s="213"/>
      <c r="BX52" s="213"/>
      <c r="BY52" s="213">
        <v>205</v>
      </c>
      <c r="BZ52" s="213"/>
      <c r="CA52" s="213"/>
      <c r="CB52" s="213"/>
      <c r="CC52" s="213"/>
      <c r="CD52" s="20"/>
      <c r="CE52" s="32">
        <f>SUM(C52:CD52)</f>
        <v>673027</v>
      </c>
    </row>
    <row r="53" spans="1:83" x14ac:dyDescent="0.35">
      <c r="A53" s="39" t="s">
        <v>220</v>
      </c>
      <c r="B53" s="271"/>
      <c r="C53" s="270" t="b">
        <f>IF($B$53,ROUND(($B$53/($CE$91+$CF$91)*C91),0))</f>
        <v>0</v>
      </c>
      <c r="D53" s="270" t="b">
        <f t="shared" ref="D53:BO53" si="2">IF($B$53,ROUND(($B$53/($CE$91+$CF$91)*D91),0))</f>
        <v>0</v>
      </c>
      <c r="E53" s="270" t="b">
        <f t="shared" si="2"/>
        <v>0</v>
      </c>
      <c r="F53" s="270" t="b">
        <f t="shared" si="2"/>
        <v>0</v>
      </c>
      <c r="G53" s="270" t="b">
        <f t="shared" si="2"/>
        <v>0</v>
      </c>
      <c r="H53" s="270" t="b">
        <f t="shared" si="2"/>
        <v>0</v>
      </c>
      <c r="I53" s="270" t="b">
        <f t="shared" si="2"/>
        <v>0</v>
      </c>
      <c r="J53" s="270" t="b">
        <f t="shared" si="2"/>
        <v>0</v>
      </c>
      <c r="K53" s="270" t="b">
        <f t="shared" si="2"/>
        <v>0</v>
      </c>
      <c r="L53" s="270" t="b">
        <f t="shared" si="2"/>
        <v>0</v>
      </c>
      <c r="M53" s="270" t="b">
        <f t="shared" si="2"/>
        <v>0</v>
      </c>
      <c r="N53" s="270" t="b">
        <f t="shared" si="2"/>
        <v>0</v>
      </c>
      <c r="O53" s="270" t="b">
        <f t="shared" si="2"/>
        <v>0</v>
      </c>
      <c r="P53" s="270" t="b">
        <f t="shared" si="2"/>
        <v>0</v>
      </c>
      <c r="Q53" s="270" t="b">
        <f t="shared" si="2"/>
        <v>0</v>
      </c>
      <c r="R53" s="270" t="b">
        <f t="shared" si="2"/>
        <v>0</v>
      </c>
      <c r="S53" s="270" t="b">
        <f t="shared" si="2"/>
        <v>0</v>
      </c>
      <c r="T53" s="270" t="b">
        <f t="shared" si="2"/>
        <v>0</v>
      </c>
      <c r="U53" s="270" t="b">
        <f t="shared" si="2"/>
        <v>0</v>
      </c>
      <c r="V53" s="270" t="b">
        <f t="shared" si="2"/>
        <v>0</v>
      </c>
      <c r="W53" s="270" t="b">
        <f t="shared" si="2"/>
        <v>0</v>
      </c>
      <c r="X53" s="270" t="b">
        <f t="shared" si="2"/>
        <v>0</v>
      </c>
      <c r="Y53" s="270" t="b">
        <f t="shared" si="2"/>
        <v>0</v>
      </c>
      <c r="Z53" s="270" t="b">
        <f t="shared" si="2"/>
        <v>0</v>
      </c>
      <c r="AA53" s="270" t="b">
        <f t="shared" si="2"/>
        <v>0</v>
      </c>
      <c r="AB53" s="270" t="b">
        <f t="shared" si="2"/>
        <v>0</v>
      </c>
      <c r="AC53" s="270" t="b">
        <f t="shared" si="2"/>
        <v>0</v>
      </c>
      <c r="AD53" s="270" t="b">
        <f t="shared" si="2"/>
        <v>0</v>
      </c>
      <c r="AE53" s="270" t="b">
        <f t="shared" si="2"/>
        <v>0</v>
      </c>
      <c r="AF53" s="270" t="b">
        <f t="shared" si="2"/>
        <v>0</v>
      </c>
      <c r="AG53" s="270" t="b">
        <f t="shared" si="2"/>
        <v>0</v>
      </c>
      <c r="AH53" s="270" t="b">
        <f t="shared" si="2"/>
        <v>0</v>
      </c>
      <c r="AI53" s="270" t="b">
        <f t="shared" si="2"/>
        <v>0</v>
      </c>
      <c r="AJ53" s="270" t="b">
        <f t="shared" si="2"/>
        <v>0</v>
      </c>
      <c r="AK53" s="270" t="b">
        <f t="shared" si="2"/>
        <v>0</v>
      </c>
      <c r="AL53" s="270" t="b">
        <f t="shared" si="2"/>
        <v>0</v>
      </c>
      <c r="AM53" s="270" t="b">
        <f t="shared" si="2"/>
        <v>0</v>
      </c>
      <c r="AN53" s="270" t="b">
        <f t="shared" si="2"/>
        <v>0</v>
      </c>
      <c r="AO53" s="270" t="b">
        <f t="shared" si="2"/>
        <v>0</v>
      </c>
      <c r="AP53" s="270" t="b">
        <f t="shared" si="2"/>
        <v>0</v>
      </c>
      <c r="AQ53" s="270" t="b">
        <f t="shared" si="2"/>
        <v>0</v>
      </c>
      <c r="AR53" s="270" t="b">
        <f t="shared" si="2"/>
        <v>0</v>
      </c>
      <c r="AS53" s="270" t="b">
        <f t="shared" si="2"/>
        <v>0</v>
      </c>
      <c r="AT53" s="270" t="b">
        <f t="shared" si="2"/>
        <v>0</v>
      </c>
      <c r="AU53" s="270" t="b">
        <f t="shared" si="2"/>
        <v>0</v>
      </c>
      <c r="AV53" s="270" t="b">
        <f t="shared" si="2"/>
        <v>0</v>
      </c>
      <c r="AW53" s="270" t="b">
        <f t="shared" si="2"/>
        <v>0</v>
      </c>
      <c r="AX53" s="270" t="b">
        <f t="shared" si="2"/>
        <v>0</v>
      </c>
      <c r="AY53" s="270" t="b">
        <f t="shared" si="2"/>
        <v>0</v>
      </c>
      <c r="AZ53" s="270" t="b">
        <f t="shared" si="2"/>
        <v>0</v>
      </c>
      <c r="BA53" s="270" t="b">
        <f t="shared" si="2"/>
        <v>0</v>
      </c>
      <c r="BB53" s="270" t="b">
        <f t="shared" si="2"/>
        <v>0</v>
      </c>
      <c r="BC53" s="270" t="b">
        <f t="shared" si="2"/>
        <v>0</v>
      </c>
      <c r="BD53" s="270" t="b">
        <f t="shared" si="2"/>
        <v>0</v>
      </c>
      <c r="BE53" s="270" t="b">
        <f t="shared" si="2"/>
        <v>0</v>
      </c>
      <c r="BF53" s="270" t="b">
        <f t="shared" si="2"/>
        <v>0</v>
      </c>
      <c r="BG53" s="270" t="b">
        <f t="shared" si="2"/>
        <v>0</v>
      </c>
      <c r="BH53" s="270" t="b">
        <f t="shared" si="2"/>
        <v>0</v>
      </c>
      <c r="BI53" s="270" t="b">
        <f t="shared" si="2"/>
        <v>0</v>
      </c>
      <c r="BJ53" s="270" t="b">
        <f t="shared" si="2"/>
        <v>0</v>
      </c>
      <c r="BK53" s="270" t="b">
        <f t="shared" si="2"/>
        <v>0</v>
      </c>
      <c r="BL53" s="270" t="b">
        <f t="shared" si="2"/>
        <v>0</v>
      </c>
      <c r="BM53" s="270" t="b">
        <f t="shared" si="2"/>
        <v>0</v>
      </c>
      <c r="BN53" s="270" t="b">
        <f t="shared" si="2"/>
        <v>0</v>
      </c>
      <c r="BO53" s="270" t="b">
        <f t="shared" si="2"/>
        <v>0</v>
      </c>
      <c r="BP53" s="270" t="b">
        <f t="shared" ref="BP53:CD53" si="3">IF($B$53,ROUND(($B$53/($CE$91+$CF$91)*BP91),0))</f>
        <v>0</v>
      </c>
      <c r="BQ53" s="270" t="b">
        <f t="shared" si="3"/>
        <v>0</v>
      </c>
      <c r="BR53" s="270" t="b">
        <f t="shared" si="3"/>
        <v>0</v>
      </c>
      <c r="BS53" s="270" t="b">
        <f t="shared" si="3"/>
        <v>0</v>
      </c>
      <c r="BT53" s="270" t="b">
        <f t="shared" si="3"/>
        <v>0</v>
      </c>
      <c r="BU53" s="270" t="b">
        <f t="shared" si="3"/>
        <v>0</v>
      </c>
      <c r="BV53" s="270" t="b">
        <f t="shared" si="3"/>
        <v>0</v>
      </c>
      <c r="BW53" s="270" t="b">
        <f t="shared" si="3"/>
        <v>0</v>
      </c>
      <c r="BX53" s="270" t="b">
        <f t="shared" si="3"/>
        <v>0</v>
      </c>
      <c r="BY53" s="270" t="b">
        <f t="shared" si="3"/>
        <v>0</v>
      </c>
      <c r="BZ53" s="270" t="b">
        <f t="shared" si="3"/>
        <v>0</v>
      </c>
      <c r="CA53" s="270" t="b">
        <f t="shared" si="3"/>
        <v>0</v>
      </c>
      <c r="CB53" s="270" t="b">
        <f t="shared" si="3"/>
        <v>0</v>
      </c>
      <c r="CC53" s="270" t="b">
        <f t="shared" si="3"/>
        <v>0</v>
      </c>
      <c r="CD53" s="270" t="b">
        <f t="shared" si="3"/>
        <v>0</v>
      </c>
      <c r="CE53" s="32">
        <f>SUM(C53:CD53)</f>
        <v>0</v>
      </c>
    </row>
    <row r="54" spans="1:83" x14ac:dyDescent="0.35">
      <c r="A54" s="20" t="s">
        <v>218</v>
      </c>
      <c r="B54" s="270">
        <f>B52+B53</f>
        <v>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/>
      <c r="F60" s="213"/>
      <c r="G60" s="213"/>
      <c r="H60" s="213">
        <v>23508</v>
      </c>
      <c r="I60" s="213"/>
      <c r="J60" s="213"/>
      <c r="K60" s="213"/>
      <c r="L60" s="213"/>
      <c r="M60" s="213"/>
      <c r="N60" s="213"/>
      <c r="O60" s="213"/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/>
      <c r="AZ60" s="214"/>
      <c r="BA60" s="263"/>
      <c r="BB60" s="263"/>
      <c r="BC60" s="263"/>
      <c r="BD60" s="263"/>
      <c r="BE60" s="214">
        <v>43400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/>
      <c r="D61" s="243"/>
      <c r="E61" s="243"/>
      <c r="F61" s="243"/>
      <c r="G61" s="243"/>
      <c r="H61" s="243">
        <v>116.2</v>
      </c>
      <c r="I61" s="243"/>
      <c r="J61" s="243"/>
      <c r="K61" s="243"/>
      <c r="L61" s="243"/>
      <c r="M61" s="243"/>
      <c r="N61" s="243"/>
      <c r="O61" s="243"/>
      <c r="P61" s="244"/>
      <c r="Q61" s="244"/>
      <c r="R61" s="244"/>
      <c r="S61" s="245"/>
      <c r="T61" s="245"/>
      <c r="U61" s="246"/>
      <c r="V61" s="244"/>
      <c r="W61" s="244"/>
      <c r="X61" s="244"/>
      <c r="Y61" s="244"/>
      <c r="Z61" s="244"/>
      <c r="AA61" s="244"/>
      <c r="AB61" s="245">
        <v>4.5</v>
      </c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  <c r="AW61" s="245"/>
      <c r="AX61" s="245"/>
      <c r="AY61" s="244"/>
      <c r="AZ61" s="244"/>
      <c r="BA61" s="245"/>
      <c r="BB61" s="245">
        <v>14.08</v>
      </c>
      <c r="BC61" s="245"/>
      <c r="BD61" s="245">
        <v>0.35</v>
      </c>
      <c r="BE61" s="244">
        <v>2.44</v>
      </c>
      <c r="BF61" s="245">
        <v>0</v>
      </c>
      <c r="BG61" s="245"/>
      <c r="BH61" s="245">
        <v>1.75</v>
      </c>
      <c r="BI61" s="245"/>
      <c r="BJ61" s="245">
        <v>1.1200000000000001</v>
      </c>
      <c r="BK61" s="245">
        <v>0.65</v>
      </c>
      <c r="BL61" s="245">
        <v>2.5</v>
      </c>
      <c r="BM61" s="245"/>
      <c r="BN61" s="245">
        <v>9.35</v>
      </c>
      <c r="BO61" s="245"/>
      <c r="BP61" s="245"/>
      <c r="BQ61" s="245"/>
      <c r="BR61" s="245"/>
      <c r="BS61" s="245"/>
      <c r="BT61" s="245"/>
      <c r="BU61" s="245"/>
      <c r="BV61" s="245">
        <v>0.9</v>
      </c>
      <c r="BW61" s="245"/>
      <c r="BX61" s="245"/>
      <c r="BY61" s="245">
        <v>8.75</v>
      </c>
      <c r="BZ61" s="245"/>
      <c r="CA61" s="245"/>
      <c r="CB61" s="245"/>
      <c r="CC61" s="245"/>
      <c r="CD61" s="247" t="s">
        <v>233</v>
      </c>
      <c r="CE61" s="268">
        <f t="shared" ref="CE61:CE69" si="4">SUM(C61:CD61)</f>
        <v>162.59</v>
      </c>
    </row>
    <row r="62" spans="1:83" x14ac:dyDescent="0.35">
      <c r="A62" s="39" t="s">
        <v>248</v>
      </c>
      <c r="B62" s="20"/>
      <c r="C62" s="213"/>
      <c r="D62" s="213"/>
      <c r="E62" s="213"/>
      <c r="F62" s="213"/>
      <c r="G62" s="213"/>
      <c r="H62" s="213">
        <v>9073379</v>
      </c>
      <c r="I62" s="213"/>
      <c r="J62" s="213"/>
      <c r="K62" s="213"/>
      <c r="L62" s="213"/>
      <c r="M62" s="213"/>
      <c r="N62" s="213"/>
      <c r="O62" s="213"/>
      <c r="P62" s="214"/>
      <c r="Q62" s="214"/>
      <c r="R62" s="214"/>
      <c r="S62" s="228"/>
      <c r="T62" s="228"/>
      <c r="U62" s="227"/>
      <c r="V62" s="214"/>
      <c r="W62" s="214"/>
      <c r="X62" s="214"/>
      <c r="Y62" s="214"/>
      <c r="Z62" s="214"/>
      <c r="AA62" s="214"/>
      <c r="AB62" s="240">
        <v>550904</v>
      </c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28"/>
      <c r="AW62" s="228"/>
      <c r="AX62" s="228"/>
      <c r="AY62" s="214"/>
      <c r="AZ62" s="214"/>
      <c r="BA62" s="228"/>
      <c r="BB62" s="228">
        <v>898923</v>
      </c>
      <c r="BC62" s="228"/>
      <c r="BD62" s="228">
        <v>13171</v>
      </c>
      <c r="BE62" s="214">
        <v>178880</v>
      </c>
      <c r="BF62" s="228">
        <v>0</v>
      </c>
      <c r="BG62" s="228"/>
      <c r="BH62" s="228">
        <v>357532</v>
      </c>
      <c r="BI62" s="228"/>
      <c r="BJ62" s="228">
        <v>84684</v>
      </c>
      <c r="BK62" s="228">
        <v>34074</v>
      </c>
      <c r="BL62" s="228">
        <v>166662</v>
      </c>
      <c r="BM62" s="228"/>
      <c r="BN62" s="228">
        <v>990064</v>
      </c>
      <c r="BO62" s="228"/>
      <c r="BP62" s="228"/>
      <c r="BQ62" s="228"/>
      <c r="BR62" s="228"/>
      <c r="BS62" s="228"/>
      <c r="BT62" s="228"/>
      <c r="BU62" s="228"/>
      <c r="BV62" s="228">
        <v>64387</v>
      </c>
      <c r="BW62" s="228"/>
      <c r="BX62" s="228"/>
      <c r="BY62" s="228">
        <v>657072</v>
      </c>
      <c r="BZ62" s="228"/>
      <c r="CA62" s="228"/>
      <c r="CB62" s="228"/>
      <c r="CC62" s="228"/>
      <c r="CD62" s="29" t="s">
        <v>233</v>
      </c>
      <c r="CE62" s="32">
        <f t="shared" si="4"/>
        <v>13069732</v>
      </c>
    </row>
    <row r="63" spans="1:83" x14ac:dyDescent="0.35">
      <c r="A63" s="39" t="s">
        <v>9</v>
      </c>
      <c r="B63" s="20"/>
      <c r="C63" s="269">
        <f>ROUND(C48+C49,0)</f>
        <v>0</v>
      </c>
      <c r="D63" s="269">
        <f t="shared" ref="D63:BO63" si="5">ROUND(D48+D49,0)</f>
        <v>0</v>
      </c>
      <c r="E63" s="269">
        <f t="shared" si="5"/>
        <v>0</v>
      </c>
      <c r="F63" s="269">
        <f t="shared" si="5"/>
        <v>0</v>
      </c>
      <c r="G63" s="269">
        <f t="shared" si="5"/>
        <v>0</v>
      </c>
      <c r="H63" s="269">
        <f t="shared" si="5"/>
        <v>1725557</v>
      </c>
      <c r="I63" s="269">
        <f t="shared" si="5"/>
        <v>0</v>
      </c>
      <c r="J63" s="269">
        <f t="shared" si="5"/>
        <v>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0</v>
      </c>
      <c r="Q63" s="269">
        <f t="shared" si="5"/>
        <v>0</v>
      </c>
      <c r="R63" s="269">
        <f t="shared" si="5"/>
        <v>0</v>
      </c>
      <c r="S63" s="269">
        <f t="shared" si="5"/>
        <v>0</v>
      </c>
      <c r="T63" s="269">
        <f t="shared" si="5"/>
        <v>0</v>
      </c>
      <c r="U63" s="269">
        <f t="shared" si="5"/>
        <v>0</v>
      </c>
      <c r="V63" s="269">
        <f t="shared" si="5"/>
        <v>0</v>
      </c>
      <c r="W63" s="269">
        <f t="shared" si="5"/>
        <v>0</v>
      </c>
      <c r="X63" s="269">
        <f t="shared" si="5"/>
        <v>0</v>
      </c>
      <c r="Y63" s="269">
        <f t="shared" si="5"/>
        <v>0</v>
      </c>
      <c r="Z63" s="269">
        <f t="shared" si="5"/>
        <v>0</v>
      </c>
      <c r="AA63" s="269">
        <f t="shared" si="5"/>
        <v>0</v>
      </c>
      <c r="AB63" s="269">
        <f t="shared" si="5"/>
        <v>85874</v>
      </c>
      <c r="AC63" s="269">
        <f t="shared" si="5"/>
        <v>0</v>
      </c>
      <c r="AD63" s="269">
        <f t="shared" si="5"/>
        <v>0</v>
      </c>
      <c r="AE63" s="269">
        <f t="shared" si="5"/>
        <v>0</v>
      </c>
      <c r="AF63" s="269">
        <f t="shared" si="5"/>
        <v>0</v>
      </c>
      <c r="AG63" s="269">
        <f t="shared" si="5"/>
        <v>0</v>
      </c>
      <c r="AH63" s="269">
        <f t="shared" si="5"/>
        <v>0</v>
      </c>
      <c r="AI63" s="269">
        <f t="shared" si="5"/>
        <v>0</v>
      </c>
      <c r="AJ63" s="269">
        <f t="shared" si="5"/>
        <v>0</v>
      </c>
      <c r="AK63" s="269">
        <f t="shared" si="5"/>
        <v>0</v>
      </c>
      <c r="AL63" s="269">
        <f t="shared" si="5"/>
        <v>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0</v>
      </c>
      <c r="AW63" s="269">
        <f t="shared" si="5"/>
        <v>0</v>
      </c>
      <c r="AX63" s="269">
        <f t="shared" si="5"/>
        <v>0</v>
      </c>
      <c r="AY63" s="269">
        <f t="shared" si="5"/>
        <v>0</v>
      </c>
      <c r="AZ63" s="269">
        <f t="shared" si="5"/>
        <v>0</v>
      </c>
      <c r="BA63" s="269">
        <f t="shared" si="5"/>
        <v>0</v>
      </c>
      <c r="BB63" s="269">
        <f t="shared" si="5"/>
        <v>217942</v>
      </c>
      <c r="BC63" s="269">
        <f t="shared" si="5"/>
        <v>0</v>
      </c>
      <c r="BD63" s="269">
        <f t="shared" si="5"/>
        <v>3686</v>
      </c>
      <c r="BE63" s="269">
        <f t="shared" si="5"/>
        <v>37814</v>
      </c>
      <c r="BF63" s="269">
        <f t="shared" si="5"/>
        <v>0</v>
      </c>
      <c r="BG63" s="269">
        <f t="shared" si="5"/>
        <v>0</v>
      </c>
      <c r="BH63" s="269">
        <f t="shared" si="5"/>
        <v>82056</v>
      </c>
      <c r="BI63" s="269">
        <f t="shared" si="5"/>
        <v>0</v>
      </c>
      <c r="BJ63" s="269">
        <f t="shared" si="5"/>
        <v>18999</v>
      </c>
      <c r="BK63" s="269">
        <f t="shared" si="5"/>
        <v>10321</v>
      </c>
      <c r="BL63" s="269">
        <f t="shared" si="5"/>
        <v>47836</v>
      </c>
      <c r="BM63" s="269">
        <f t="shared" si="5"/>
        <v>0</v>
      </c>
      <c r="BN63" s="269">
        <f t="shared" si="5"/>
        <v>223385</v>
      </c>
      <c r="BO63" s="269">
        <f t="shared" si="5"/>
        <v>0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0</v>
      </c>
      <c r="BT63" s="269">
        <f t="shared" si="6"/>
        <v>0</v>
      </c>
      <c r="BU63" s="269">
        <f t="shared" si="6"/>
        <v>0</v>
      </c>
      <c r="BV63" s="269">
        <f t="shared" si="6"/>
        <v>14780</v>
      </c>
      <c r="BW63" s="269">
        <f t="shared" si="6"/>
        <v>0</v>
      </c>
      <c r="BX63" s="269">
        <f t="shared" si="6"/>
        <v>0</v>
      </c>
      <c r="BY63" s="269">
        <f t="shared" si="6"/>
        <v>124931</v>
      </c>
      <c r="BZ63" s="269">
        <f t="shared" si="6"/>
        <v>0</v>
      </c>
      <c r="CA63" s="269">
        <f t="shared" si="6"/>
        <v>0</v>
      </c>
      <c r="CB63" s="269">
        <f t="shared" si="6"/>
        <v>0</v>
      </c>
      <c r="CC63" s="269">
        <f t="shared" si="6"/>
        <v>0</v>
      </c>
      <c r="CD63" s="29" t="s">
        <v>233</v>
      </c>
      <c r="CE63" s="32">
        <f t="shared" si="4"/>
        <v>2593181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>
        <v>991319</v>
      </c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/>
      <c r="Y64" s="214"/>
      <c r="Z64" s="214"/>
      <c r="AA64" s="214"/>
      <c r="AB64" s="240">
        <v>115</v>
      </c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>
        <v>517</v>
      </c>
      <c r="BC64" s="228"/>
      <c r="BD64" s="228">
        <v>3</v>
      </c>
      <c r="BE64" s="214">
        <v>123</v>
      </c>
      <c r="BF64" s="228">
        <v>0</v>
      </c>
      <c r="BG64" s="228"/>
      <c r="BH64" s="228">
        <v>359760</v>
      </c>
      <c r="BI64" s="228"/>
      <c r="BJ64" s="228">
        <v>14942</v>
      </c>
      <c r="BK64" s="228">
        <v>56268</v>
      </c>
      <c r="BL64" s="228">
        <v>259846</v>
      </c>
      <c r="BM64" s="228"/>
      <c r="BN64" s="228">
        <v>213998</v>
      </c>
      <c r="BO64" s="228"/>
      <c r="BP64" s="228"/>
      <c r="BQ64" s="228"/>
      <c r="BR64" s="228"/>
      <c r="BS64" s="228"/>
      <c r="BT64" s="228"/>
      <c r="BU64" s="228"/>
      <c r="BV64" s="228">
        <v>7</v>
      </c>
      <c r="BW64" s="228"/>
      <c r="BX64" s="228"/>
      <c r="BY64" s="228">
        <v>2033</v>
      </c>
      <c r="BZ64" s="228"/>
      <c r="CA64" s="228"/>
      <c r="CB64" s="228"/>
      <c r="CC64" s="228"/>
      <c r="CD64" s="29" t="s">
        <v>233</v>
      </c>
      <c r="CE64" s="32">
        <f t="shared" si="4"/>
        <v>1898931</v>
      </c>
    </row>
    <row r="65" spans="1:83" x14ac:dyDescent="0.35">
      <c r="A65" s="39" t="s">
        <v>250</v>
      </c>
      <c r="B65" s="20"/>
      <c r="C65" s="213"/>
      <c r="D65" s="213"/>
      <c r="E65" s="213"/>
      <c r="F65" s="213"/>
      <c r="G65" s="213"/>
      <c r="H65" s="213">
        <v>845258</v>
      </c>
      <c r="I65" s="213"/>
      <c r="J65" s="213"/>
      <c r="K65" s="213"/>
      <c r="L65" s="213"/>
      <c r="M65" s="213"/>
      <c r="N65" s="213"/>
      <c r="O65" s="213"/>
      <c r="P65" s="214"/>
      <c r="Q65" s="214"/>
      <c r="R65" s="214"/>
      <c r="S65" s="228"/>
      <c r="T65" s="228"/>
      <c r="U65" s="227"/>
      <c r="V65" s="214"/>
      <c r="W65" s="214"/>
      <c r="X65" s="214"/>
      <c r="Y65" s="214"/>
      <c r="Z65" s="214"/>
      <c r="AA65" s="214"/>
      <c r="AB65" s="240">
        <v>29059</v>
      </c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28"/>
      <c r="AW65" s="228"/>
      <c r="AX65" s="228"/>
      <c r="AY65" s="214"/>
      <c r="AZ65" s="214"/>
      <c r="BA65" s="228"/>
      <c r="BB65" s="228">
        <v>5635</v>
      </c>
      <c r="BC65" s="228"/>
      <c r="BD65" s="228">
        <v>123</v>
      </c>
      <c r="BE65" s="214">
        <v>4962</v>
      </c>
      <c r="BF65" s="228">
        <v>63266</v>
      </c>
      <c r="BG65" s="228"/>
      <c r="BH65" s="228">
        <v>455</v>
      </c>
      <c r="BI65" s="228"/>
      <c r="BJ65" s="228">
        <v>130</v>
      </c>
      <c r="BK65" s="228">
        <v>23</v>
      </c>
      <c r="BL65" s="228">
        <v>0</v>
      </c>
      <c r="BM65" s="228"/>
      <c r="BN65" s="228">
        <v>37806</v>
      </c>
      <c r="BO65" s="228"/>
      <c r="BP65" s="228"/>
      <c r="BQ65" s="228"/>
      <c r="BR65" s="228"/>
      <c r="BS65" s="228"/>
      <c r="BT65" s="228"/>
      <c r="BU65" s="228"/>
      <c r="BV65" s="228">
        <v>9</v>
      </c>
      <c r="BW65" s="228"/>
      <c r="BX65" s="228"/>
      <c r="BY65" s="228">
        <v>2768</v>
      </c>
      <c r="BZ65" s="228"/>
      <c r="CA65" s="228"/>
      <c r="CB65" s="228"/>
      <c r="CC65" s="228"/>
      <c r="CD65" s="29" t="s">
        <v>233</v>
      </c>
      <c r="CE65" s="32">
        <f t="shared" si="4"/>
        <v>989494</v>
      </c>
    </row>
    <row r="66" spans="1:83" x14ac:dyDescent="0.35">
      <c r="A66" s="39" t="s">
        <v>251</v>
      </c>
      <c r="B66" s="20"/>
      <c r="C66" s="213"/>
      <c r="D66" s="213"/>
      <c r="E66" s="213"/>
      <c r="F66" s="213"/>
      <c r="G66" s="213"/>
      <c r="H66" s="213">
        <v>3713</v>
      </c>
      <c r="I66" s="213"/>
      <c r="J66" s="213"/>
      <c r="K66" s="213"/>
      <c r="L66" s="213"/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40">
        <v>2597</v>
      </c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>
        <v>6390</v>
      </c>
      <c r="BC66" s="228"/>
      <c r="BD66" s="228">
        <v>54</v>
      </c>
      <c r="BE66" s="214">
        <v>26020</v>
      </c>
      <c r="BF66" s="228">
        <v>0</v>
      </c>
      <c r="BG66" s="228"/>
      <c r="BH66" s="228">
        <v>26163</v>
      </c>
      <c r="BI66" s="228"/>
      <c r="BJ66" s="228">
        <v>5</v>
      </c>
      <c r="BK66" s="228">
        <v>327</v>
      </c>
      <c r="BL66" s="228">
        <v>866</v>
      </c>
      <c r="BM66" s="228"/>
      <c r="BN66" s="228">
        <v>147090</v>
      </c>
      <c r="BO66" s="228"/>
      <c r="BP66" s="228"/>
      <c r="BQ66" s="228"/>
      <c r="BR66" s="228"/>
      <c r="BS66" s="228"/>
      <c r="BT66" s="228"/>
      <c r="BU66" s="228"/>
      <c r="BV66" s="228">
        <v>0</v>
      </c>
      <c r="BW66" s="228"/>
      <c r="BX66" s="228"/>
      <c r="BY66" s="228">
        <v>2340</v>
      </c>
      <c r="BZ66" s="228"/>
      <c r="CA66" s="228"/>
      <c r="CB66" s="228"/>
      <c r="CC66" s="228"/>
      <c r="CD66" s="29" t="s">
        <v>233</v>
      </c>
      <c r="CE66" s="32">
        <f t="shared" si="4"/>
        <v>215565</v>
      </c>
    </row>
    <row r="67" spans="1:83" x14ac:dyDescent="0.35">
      <c r="A67" s="39" t="s">
        <v>252</v>
      </c>
      <c r="B67" s="20"/>
      <c r="C67" s="213"/>
      <c r="D67" s="213"/>
      <c r="E67" s="213"/>
      <c r="F67" s="213"/>
      <c r="G67" s="213"/>
      <c r="H67" s="213">
        <v>85250</v>
      </c>
      <c r="I67" s="213"/>
      <c r="J67" s="213"/>
      <c r="K67" s="213"/>
      <c r="L67" s="213"/>
      <c r="M67" s="213"/>
      <c r="N67" s="213"/>
      <c r="O67" s="213"/>
      <c r="P67" s="214"/>
      <c r="Q67" s="214"/>
      <c r="R67" s="214"/>
      <c r="S67" s="228"/>
      <c r="T67" s="228"/>
      <c r="U67" s="227"/>
      <c r="V67" s="214"/>
      <c r="W67" s="214"/>
      <c r="X67" s="214"/>
      <c r="Y67" s="214"/>
      <c r="Z67" s="214"/>
      <c r="AA67" s="214"/>
      <c r="AB67" s="240">
        <v>325</v>
      </c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28"/>
      <c r="AW67" s="228"/>
      <c r="AX67" s="228"/>
      <c r="AY67" s="214"/>
      <c r="AZ67" s="214"/>
      <c r="BA67" s="228"/>
      <c r="BB67" s="228">
        <v>0</v>
      </c>
      <c r="BC67" s="228"/>
      <c r="BD67" s="228">
        <v>0</v>
      </c>
      <c r="BE67" s="214">
        <v>897</v>
      </c>
      <c r="BF67" s="228">
        <v>113785</v>
      </c>
      <c r="BG67" s="228"/>
      <c r="BH67" s="228">
        <v>2323</v>
      </c>
      <c r="BI67" s="228"/>
      <c r="BJ67" s="228">
        <v>0</v>
      </c>
      <c r="BK67" s="228">
        <v>0</v>
      </c>
      <c r="BL67" s="228">
        <v>0</v>
      </c>
      <c r="BM67" s="228"/>
      <c r="BN67" s="228">
        <v>9487</v>
      </c>
      <c r="BO67" s="228"/>
      <c r="BP67" s="228"/>
      <c r="BQ67" s="228"/>
      <c r="BR67" s="228"/>
      <c r="BS67" s="228"/>
      <c r="BT67" s="228"/>
      <c r="BU67" s="228"/>
      <c r="BV67" s="228">
        <v>14172</v>
      </c>
      <c r="BW67" s="228"/>
      <c r="BX67" s="228"/>
      <c r="BY67" s="228">
        <v>0</v>
      </c>
      <c r="BZ67" s="228"/>
      <c r="CA67" s="228"/>
      <c r="CB67" s="228"/>
      <c r="CC67" s="228"/>
      <c r="CD67" s="29" t="s">
        <v>233</v>
      </c>
      <c r="CE67" s="32">
        <f t="shared" si="4"/>
        <v>226239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0</v>
      </c>
      <c r="F68" s="32">
        <f t="shared" si="7"/>
        <v>0</v>
      </c>
      <c r="G68" s="32">
        <f t="shared" si="7"/>
        <v>0</v>
      </c>
      <c r="H68" s="32">
        <f t="shared" si="7"/>
        <v>3334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0</v>
      </c>
      <c r="T68" s="32">
        <f t="shared" si="7"/>
        <v>0</v>
      </c>
      <c r="U68" s="32">
        <f t="shared" si="7"/>
        <v>0</v>
      </c>
      <c r="V68" s="32">
        <f t="shared" si="7"/>
        <v>0</v>
      </c>
      <c r="W68" s="32">
        <f t="shared" si="7"/>
        <v>0</v>
      </c>
      <c r="X68" s="32">
        <f t="shared" si="7"/>
        <v>0</v>
      </c>
      <c r="Y68" s="32">
        <f t="shared" si="7"/>
        <v>0</v>
      </c>
      <c r="Z68" s="32">
        <f t="shared" si="7"/>
        <v>0</v>
      </c>
      <c r="AA68" s="32">
        <f t="shared" si="7"/>
        <v>0</v>
      </c>
      <c r="AB68" s="32">
        <f t="shared" si="7"/>
        <v>22806</v>
      </c>
      <c r="AC68" s="32">
        <f t="shared" si="7"/>
        <v>0</v>
      </c>
      <c r="AD68" s="32">
        <f t="shared" si="7"/>
        <v>0</v>
      </c>
      <c r="AE68" s="32">
        <f t="shared" si="7"/>
        <v>0</v>
      </c>
      <c r="AF68" s="32">
        <f t="shared" si="7"/>
        <v>0</v>
      </c>
      <c r="AG68" s="32">
        <f t="shared" si="7"/>
        <v>0</v>
      </c>
      <c r="AH68" s="32">
        <f t="shared" si="7"/>
        <v>0</v>
      </c>
      <c r="AI68" s="32">
        <f t="shared" si="7"/>
        <v>0</v>
      </c>
      <c r="AJ68" s="32">
        <f t="shared" si="7"/>
        <v>0</v>
      </c>
      <c r="AK68" s="32">
        <f t="shared" si="7"/>
        <v>0</v>
      </c>
      <c r="AL68" s="32">
        <f t="shared" si="7"/>
        <v>0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0</v>
      </c>
      <c r="AZ68" s="32">
        <f t="shared" si="7"/>
        <v>0</v>
      </c>
      <c r="BA68" s="32">
        <f t="shared" si="7"/>
        <v>0</v>
      </c>
      <c r="BB68" s="32">
        <f t="shared" si="7"/>
        <v>59</v>
      </c>
      <c r="BC68" s="32">
        <f t="shared" si="7"/>
        <v>0</v>
      </c>
      <c r="BD68" s="32">
        <f t="shared" si="7"/>
        <v>27</v>
      </c>
      <c r="BE68" s="32">
        <f t="shared" si="7"/>
        <v>22736</v>
      </c>
      <c r="BF68" s="32">
        <f t="shared" si="7"/>
        <v>0</v>
      </c>
      <c r="BG68" s="32">
        <f t="shared" si="7"/>
        <v>0</v>
      </c>
      <c r="BH68" s="32">
        <f t="shared" si="7"/>
        <v>223120</v>
      </c>
      <c r="BI68" s="32">
        <f t="shared" si="7"/>
        <v>0</v>
      </c>
      <c r="BJ68" s="32">
        <f t="shared" si="7"/>
        <v>5537</v>
      </c>
      <c r="BK68" s="32">
        <f t="shared" si="7"/>
        <v>1177</v>
      </c>
      <c r="BL68" s="32">
        <f t="shared" si="7"/>
        <v>0</v>
      </c>
      <c r="BM68" s="32">
        <f t="shared" si="7"/>
        <v>0</v>
      </c>
      <c r="BN68" s="32">
        <f t="shared" si="7"/>
        <v>394026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0</v>
      </c>
      <c r="BT68" s="32">
        <f t="shared" si="8"/>
        <v>0</v>
      </c>
      <c r="BU68" s="32">
        <f t="shared" si="8"/>
        <v>0</v>
      </c>
      <c r="BV68" s="32">
        <f t="shared" si="8"/>
        <v>0</v>
      </c>
      <c r="BW68" s="32">
        <f t="shared" si="8"/>
        <v>0</v>
      </c>
      <c r="BX68" s="32">
        <f t="shared" si="8"/>
        <v>0</v>
      </c>
      <c r="BY68" s="32">
        <f t="shared" si="8"/>
        <v>205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673027</v>
      </c>
    </row>
    <row r="69" spans="1:83" x14ac:dyDescent="0.35">
      <c r="A69" s="39" t="s">
        <v>253</v>
      </c>
      <c r="B69" s="32"/>
      <c r="C69" s="213"/>
      <c r="D69" s="213"/>
      <c r="E69" s="213"/>
      <c r="F69" s="213"/>
      <c r="G69" s="213"/>
      <c r="H69" s="213">
        <v>0</v>
      </c>
      <c r="I69" s="213"/>
      <c r="J69" s="213"/>
      <c r="K69" s="213"/>
      <c r="L69" s="213"/>
      <c r="M69" s="213"/>
      <c r="N69" s="213"/>
      <c r="O69" s="213"/>
      <c r="P69" s="214"/>
      <c r="Q69" s="214"/>
      <c r="R69" s="214"/>
      <c r="S69" s="228"/>
      <c r="T69" s="228"/>
      <c r="U69" s="227"/>
      <c r="V69" s="214"/>
      <c r="W69" s="214"/>
      <c r="X69" s="214"/>
      <c r="Y69" s="214"/>
      <c r="Z69" s="214"/>
      <c r="AA69" s="214"/>
      <c r="AB69" s="240">
        <v>0</v>
      </c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>
        <v>0</v>
      </c>
      <c r="BC69" s="228"/>
      <c r="BD69" s="228">
        <v>0</v>
      </c>
      <c r="BE69" s="214">
        <v>0</v>
      </c>
      <c r="BF69" s="228">
        <v>0</v>
      </c>
      <c r="BG69" s="228"/>
      <c r="BH69" s="228">
        <v>0</v>
      </c>
      <c r="BI69" s="228"/>
      <c r="BJ69" s="228">
        <v>0</v>
      </c>
      <c r="BK69" s="228">
        <v>0</v>
      </c>
      <c r="BL69" s="228">
        <v>0</v>
      </c>
      <c r="BM69" s="228"/>
      <c r="BN69" s="228">
        <v>1076</v>
      </c>
      <c r="BO69" s="228"/>
      <c r="BP69" s="228"/>
      <c r="BQ69" s="228"/>
      <c r="BR69" s="228"/>
      <c r="BS69" s="228"/>
      <c r="BT69" s="228"/>
      <c r="BU69" s="228"/>
      <c r="BV69" s="228">
        <v>0</v>
      </c>
      <c r="BW69" s="228"/>
      <c r="BX69" s="228"/>
      <c r="BY69" s="228">
        <v>0</v>
      </c>
      <c r="BZ69" s="228"/>
      <c r="CA69" s="228"/>
      <c r="CB69" s="228"/>
      <c r="CC69" s="228"/>
      <c r="CD69" s="29" t="s">
        <v>233</v>
      </c>
      <c r="CE69" s="32">
        <f t="shared" si="4"/>
        <v>1076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0</v>
      </c>
      <c r="F70" s="32">
        <f t="shared" si="9"/>
        <v>0</v>
      </c>
      <c r="G70" s="32">
        <f t="shared" si="9"/>
        <v>0</v>
      </c>
      <c r="H70" s="32">
        <f t="shared" si="9"/>
        <v>212076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0</v>
      </c>
      <c r="T70" s="32">
        <f t="shared" si="9"/>
        <v>0</v>
      </c>
      <c r="U70" s="32">
        <f t="shared" si="9"/>
        <v>0</v>
      </c>
      <c r="V70" s="32">
        <f t="shared" si="9"/>
        <v>0</v>
      </c>
      <c r="W70" s="32">
        <f t="shared" si="9"/>
        <v>0</v>
      </c>
      <c r="X70" s="32">
        <f t="shared" si="9"/>
        <v>0</v>
      </c>
      <c r="Y70" s="32">
        <f t="shared" si="9"/>
        <v>0</v>
      </c>
      <c r="Z70" s="32">
        <f t="shared" si="9"/>
        <v>0</v>
      </c>
      <c r="AA70" s="32">
        <f t="shared" si="9"/>
        <v>0</v>
      </c>
      <c r="AB70" s="32">
        <f t="shared" si="9"/>
        <v>278745</v>
      </c>
      <c r="AC70" s="32">
        <f t="shared" si="9"/>
        <v>0</v>
      </c>
      <c r="AD70" s="32">
        <f t="shared" si="9"/>
        <v>0</v>
      </c>
      <c r="AE70" s="32">
        <f t="shared" si="9"/>
        <v>0</v>
      </c>
      <c r="AF70" s="32">
        <f t="shared" si="9"/>
        <v>0</v>
      </c>
      <c r="AG70" s="32">
        <f t="shared" si="9"/>
        <v>0</v>
      </c>
      <c r="AH70" s="32">
        <f t="shared" si="9"/>
        <v>0</v>
      </c>
      <c r="AI70" s="32">
        <f t="shared" si="9"/>
        <v>0</v>
      </c>
      <c r="AJ70" s="32">
        <f t="shared" si="9"/>
        <v>0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0</v>
      </c>
      <c r="AZ70" s="32">
        <f t="shared" si="9"/>
        <v>0</v>
      </c>
      <c r="BA70" s="32">
        <f t="shared" si="9"/>
        <v>0</v>
      </c>
      <c r="BB70" s="32">
        <f t="shared" si="9"/>
        <v>10234</v>
      </c>
      <c r="BC70" s="32">
        <f t="shared" si="9"/>
        <v>0</v>
      </c>
      <c r="BD70" s="32">
        <f t="shared" si="9"/>
        <v>773</v>
      </c>
      <c r="BE70" s="32">
        <f t="shared" si="9"/>
        <v>68218</v>
      </c>
      <c r="BF70" s="32">
        <f t="shared" si="9"/>
        <v>256136</v>
      </c>
      <c r="BG70" s="32">
        <f t="shared" si="9"/>
        <v>0</v>
      </c>
      <c r="BH70" s="32">
        <f t="shared" si="9"/>
        <v>344643</v>
      </c>
      <c r="BI70" s="32">
        <f t="shared" si="9"/>
        <v>0</v>
      </c>
      <c r="BJ70" s="32">
        <f t="shared" si="9"/>
        <v>8205</v>
      </c>
      <c r="BK70" s="32">
        <f t="shared" si="9"/>
        <v>6720</v>
      </c>
      <c r="BL70" s="32">
        <f t="shared" si="9"/>
        <v>13078</v>
      </c>
      <c r="BM70" s="32">
        <f t="shared" si="9"/>
        <v>0</v>
      </c>
      <c r="BN70" s="32">
        <f t="shared" si="9"/>
        <v>490375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0</v>
      </c>
      <c r="BT70" s="32">
        <f t="shared" si="10"/>
        <v>0</v>
      </c>
      <c r="BU70" s="32">
        <f t="shared" si="10"/>
        <v>0</v>
      </c>
      <c r="BV70" s="32">
        <f t="shared" si="10"/>
        <v>558</v>
      </c>
      <c r="BW70" s="32">
        <f t="shared" si="10"/>
        <v>0</v>
      </c>
      <c r="BX70" s="32">
        <f t="shared" si="10"/>
        <v>0</v>
      </c>
      <c r="BY70" s="32">
        <f t="shared" si="10"/>
        <v>3784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0</v>
      </c>
      <c r="CD70" s="32">
        <f t="shared" si="10"/>
        <v>0</v>
      </c>
      <c r="CE70" s="32">
        <f>SUM(CE71:CE85)</f>
        <v>1968948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/>
      <c r="F84" s="30"/>
      <c r="G84" s="24"/>
      <c r="H84" s="24">
        <v>212076</v>
      </c>
      <c r="I84" s="30"/>
      <c r="J84" s="30"/>
      <c r="K84" s="30"/>
      <c r="L84" s="30"/>
      <c r="M84" s="24"/>
      <c r="N84" s="24"/>
      <c r="O84" s="24"/>
      <c r="P84" s="30"/>
      <c r="Q84" s="30"/>
      <c r="R84" s="31"/>
      <c r="S84" s="30"/>
      <c r="T84" s="24"/>
      <c r="U84" s="30"/>
      <c r="V84" s="30"/>
      <c r="W84" s="24"/>
      <c r="X84" s="30"/>
      <c r="Y84" s="30"/>
      <c r="Z84" s="30"/>
      <c r="AA84" s="30"/>
      <c r="AB84" s="30">
        <v>278745</v>
      </c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24"/>
      <c r="AP84" s="30"/>
      <c r="AQ84" s="24"/>
      <c r="AR84" s="24"/>
      <c r="AS84" s="24"/>
      <c r="AT84" s="24"/>
      <c r="AU84" s="30"/>
      <c r="AV84" s="30"/>
      <c r="AW84" s="30"/>
      <c r="AX84" s="30"/>
      <c r="AY84" s="30"/>
      <c r="AZ84" s="30"/>
      <c r="BA84" s="30"/>
      <c r="BB84" s="30">
        <v>10234</v>
      </c>
      <c r="BC84" s="30"/>
      <c r="BD84" s="30">
        <v>773</v>
      </c>
      <c r="BE84" s="30">
        <v>68218</v>
      </c>
      <c r="BF84" s="30">
        <v>256136</v>
      </c>
      <c r="BG84" s="30"/>
      <c r="BH84" s="31">
        <v>344643</v>
      </c>
      <c r="BI84" s="30"/>
      <c r="BJ84" s="30">
        <v>8205</v>
      </c>
      <c r="BK84" s="30">
        <v>6720</v>
      </c>
      <c r="BL84" s="30">
        <v>13078</v>
      </c>
      <c r="BM84" s="30"/>
      <c r="BN84" s="30">
        <v>490375</v>
      </c>
      <c r="BO84" s="30"/>
      <c r="BP84" s="30"/>
      <c r="BQ84" s="30"/>
      <c r="BR84" s="30"/>
      <c r="BS84" s="30"/>
      <c r="BT84" s="30"/>
      <c r="BU84" s="30"/>
      <c r="BV84" s="30">
        <v>558</v>
      </c>
      <c r="BW84" s="30"/>
      <c r="BX84" s="30"/>
      <c r="BY84" s="30">
        <v>3784</v>
      </c>
      <c r="BZ84" s="30"/>
      <c r="CA84" s="30"/>
      <c r="CB84" s="30"/>
      <c r="CC84" s="30"/>
      <c r="CD84" s="35"/>
      <c r="CE84" s="32">
        <f t="shared" si="11"/>
        <v>1693545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>
        <v>1881</v>
      </c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>
        <v>0</v>
      </c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>
        <v>0</v>
      </c>
      <c r="BC85" s="213"/>
      <c r="BD85" s="213">
        <v>0</v>
      </c>
      <c r="BE85" s="213">
        <v>704</v>
      </c>
      <c r="BF85" s="213">
        <v>0</v>
      </c>
      <c r="BG85" s="213"/>
      <c r="BH85" s="213">
        <v>13</v>
      </c>
      <c r="BI85" s="213"/>
      <c r="BJ85" s="213">
        <v>962</v>
      </c>
      <c r="BK85" s="213">
        <v>0</v>
      </c>
      <c r="BL85" s="213">
        <v>0</v>
      </c>
      <c r="BM85" s="213"/>
      <c r="BN85" s="213">
        <v>270380</v>
      </c>
      <c r="BO85" s="213"/>
      <c r="BP85" s="213"/>
      <c r="BQ85" s="213"/>
      <c r="BR85" s="213"/>
      <c r="BS85" s="213"/>
      <c r="BT85" s="213"/>
      <c r="BU85" s="213"/>
      <c r="BV85" s="213">
        <v>1463</v>
      </c>
      <c r="BW85" s="213"/>
      <c r="BX85" s="213"/>
      <c r="BY85" s="213">
        <v>0</v>
      </c>
      <c r="BZ85" s="213"/>
      <c r="CA85" s="213"/>
      <c r="CB85" s="213"/>
      <c r="CC85" s="213"/>
      <c r="CD85" s="35"/>
      <c r="CE85" s="32">
        <f t="shared" si="11"/>
        <v>275403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0</v>
      </c>
      <c r="F86" s="32">
        <f t="shared" si="12"/>
        <v>0</v>
      </c>
      <c r="G86" s="32">
        <f t="shared" si="12"/>
        <v>0</v>
      </c>
      <c r="H86" s="32">
        <f t="shared" si="12"/>
        <v>12938005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0</v>
      </c>
      <c r="T86" s="32">
        <f t="shared" si="12"/>
        <v>0</v>
      </c>
      <c r="U86" s="32">
        <f t="shared" si="12"/>
        <v>0</v>
      </c>
      <c r="V86" s="32">
        <f t="shared" si="12"/>
        <v>0</v>
      </c>
      <c r="W86" s="32">
        <f t="shared" si="12"/>
        <v>0</v>
      </c>
      <c r="X86" s="32">
        <f t="shared" si="12"/>
        <v>0</v>
      </c>
      <c r="Y86" s="32">
        <f t="shared" si="12"/>
        <v>0</v>
      </c>
      <c r="Z86" s="32">
        <f t="shared" si="12"/>
        <v>0</v>
      </c>
      <c r="AA86" s="32">
        <f t="shared" si="12"/>
        <v>0</v>
      </c>
      <c r="AB86" s="32">
        <f t="shared" si="12"/>
        <v>970425</v>
      </c>
      <c r="AC86" s="32">
        <f t="shared" si="12"/>
        <v>0</v>
      </c>
      <c r="AD86" s="32">
        <f t="shared" si="12"/>
        <v>0</v>
      </c>
      <c r="AE86" s="32">
        <f t="shared" si="12"/>
        <v>0</v>
      </c>
      <c r="AF86" s="32">
        <f t="shared" si="12"/>
        <v>0</v>
      </c>
      <c r="AG86" s="32">
        <f t="shared" si="12"/>
        <v>0</v>
      </c>
      <c r="AH86" s="32">
        <f t="shared" si="12"/>
        <v>0</v>
      </c>
      <c r="AI86" s="32">
        <f t="shared" si="12"/>
        <v>0</v>
      </c>
      <c r="AJ86" s="32">
        <f t="shared" si="12"/>
        <v>0</v>
      </c>
      <c r="AK86" s="32">
        <f t="shared" si="12"/>
        <v>0</v>
      </c>
      <c r="AL86" s="32">
        <f t="shared" si="12"/>
        <v>0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0</v>
      </c>
      <c r="AZ86" s="32">
        <f t="shared" si="12"/>
        <v>0</v>
      </c>
      <c r="BA86" s="32">
        <f t="shared" si="12"/>
        <v>0</v>
      </c>
      <c r="BB86" s="32">
        <f t="shared" si="12"/>
        <v>1139700</v>
      </c>
      <c r="BC86" s="32">
        <f t="shared" si="12"/>
        <v>0</v>
      </c>
      <c r="BD86" s="32">
        <f t="shared" si="12"/>
        <v>17837</v>
      </c>
      <c r="BE86" s="32">
        <f t="shared" si="12"/>
        <v>338946</v>
      </c>
      <c r="BF86" s="32">
        <f t="shared" si="12"/>
        <v>433187</v>
      </c>
      <c r="BG86" s="32">
        <f t="shared" si="12"/>
        <v>0</v>
      </c>
      <c r="BH86" s="32">
        <f t="shared" si="12"/>
        <v>1396039</v>
      </c>
      <c r="BI86" s="32">
        <f t="shared" si="12"/>
        <v>0</v>
      </c>
      <c r="BJ86" s="32">
        <f t="shared" si="12"/>
        <v>131540</v>
      </c>
      <c r="BK86" s="32">
        <f t="shared" si="12"/>
        <v>108910</v>
      </c>
      <c r="BL86" s="32">
        <f t="shared" si="12"/>
        <v>488288</v>
      </c>
      <c r="BM86" s="32">
        <f t="shared" si="12"/>
        <v>0</v>
      </c>
      <c r="BN86" s="32">
        <f t="shared" si="12"/>
        <v>2236927</v>
      </c>
      <c r="BO86" s="32">
        <f t="shared" si="12"/>
        <v>0</v>
      </c>
      <c r="BP86" s="32">
        <f t="shared" ref="BP86:CD86" si="13">SUM(BP62:BP70)-BP85</f>
        <v>0</v>
      </c>
      <c r="BQ86" s="32">
        <f t="shared" si="13"/>
        <v>0</v>
      </c>
      <c r="BR86" s="32">
        <f t="shared" si="13"/>
        <v>0</v>
      </c>
      <c r="BS86" s="32">
        <f t="shared" si="13"/>
        <v>0</v>
      </c>
      <c r="BT86" s="32">
        <f t="shared" si="13"/>
        <v>0</v>
      </c>
      <c r="BU86" s="32">
        <f t="shared" si="13"/>
        <v>0</v>
      </c>
      <c r="BV86" s="32">
        <f t="shared" si="13"/>
        <v>92450</v>
      </c>
      <c r="BW86" s="32">
        <f t="shared" si="13"/>
        <v>0</v>
      </c>
      <c r="BX86" s="32">
        <f t="shared" si="13"/>
        <v>0</v>
      </c>
      <c r="BY86" s="32">
        <f t="shared" si="13"/>
        <v>793133</v>
      </c>
      <c r="BZ86" s="32">
        <f t="shared" si="13"/>
        <v>0</v>
      </c>
      <c r="CA86" s="32">
        <f t="shared" si="13"/>
        <v>0</v>
      </c>
      <c r="CB86" s="32">
        <f t="shared" si="13"/>
        <v>0</v>
      </c>
      <c r="CC86" s="32">
        <f t="shared" si="13"/>
        <v>0</v>
      </c>
      <c r="CD86" s="32">
        <f t="shared" si="13"/>
        <v>0</v>
      </c>
      <c r="CE86" s="32">
        <f t="shared" si="11"/>
        <v>21085387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/>
      <c r="D88" s="213"/>
      <c r="E88" s="213"/>
      <c r="F88" s="213"/>
      <c r="G88" s="213"/>
      <c r="H88" s="213">
        <v>54785563</v>
      </c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54785563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0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0</v>
      </c>
      <c r="F90" s="32">
        <f t="shared" si="15"/>
        <v>0</v>
      </c>
      <c r="G90" s="32">
        <f t="shared" si="15"/>
        <v>0</v>
      </c>
      <c r="H90" s="32">
        <f t="shared" si="15"/>
        <v>54785563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0</v>
      </c>
      <c r="T90" s="32">
        <f t="shared" si="15"/>
        <v>0</v>
      </c>
      <c r="U90" s="32">
        <f t="shared" si="15"/>
        <v>0</v>
      </c>
      <c r="V90" s="32">
        <f t="shared" si="15"/>
        <v>0</v>
      </c>
      <c r="W90" s="32">
        <f t="shared" si="15"/>
        <v>0</v>
      </c>
      <c r="X90" s="32">
        <f t="shared" si="15"/>
        <v>0</v>
      </c>
      <c r="Y90" s="32">
        <f t="shared" si="15"/>
        <v>0</v>
      </c>
      <c r="Z90" s="32">
        <f t="shared" si="15"/>
        <v>0</v>
      </c>
      <c r="AA90" s="32">
        <f t="shared" si="15"/>
        <v>0</v>
      </c>
      <c r="AB90" s="32">
        <f t="shared" si="15"/>
        <v>0</v>
      </c>
      <c r="AC90" s="32">
        <f t="shared" si="15"/>
        <v>0</v>
      </c>
      <c r="AD90" s="32">
        <f t="shared" si="15"/>
        <v>0</v>
      </c>
      <c r="AE90" s="32">
        <f t="shared" si="15"/>
        <v>0</v>
      </c>
      <c r="AF90" s="32">
        <f t="shared" si="15"/>
        <v>0</v>
      </c>
      <c r="AG90" s="32">
        <f t="shared" si="15"/>
        <v>0</v>
      </c>
      <c r="AH90" s="32">
        <f t="shared" si="15"/>
        <v>0</v>
      </c>
      <c r="AI90" s="32">
        <f t="shared" si="15"/>
        <v>0</v>
      </c>
      <c r="AJ90" s="32">
        <f t="shared" si="15"/>
        <v>0</v>
      </c>
      <c r="AK90" s="32">
        <f t="shared" si="15"/>
        <v>0</v>
      </c>
      <c r="AL90" s="32">
        <f t="shared" si="15"/>
        <v>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54785563</v>
      </c>
    </row>
    <row r="91" spans="1:84" x14ac:dyDescent="0.35">
      <c r="A91" s="39" t="s">
        <v>275</v>
      </c>
      <c r="B91" s="32"/>
      <c r="C91" s="213"/>
      <c r="D91" s="213"/>
      <c r="E91" s="213"/>
      <c r="F91" s="213"/>
      <c r="G91" s="213"/>
      <c r="H91" s="213">
        <v>10751</v>
      </c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>
        <v>392</v>
      </c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>
        <v>1021</v>
      </c>
      <c r="BC91" s="213"/>
      <c r="BD91" s="213">
        <v>351</v>
      </c>
      <c r="BE91" s="213">
        <v>1503</v>
      </c>
      <c r="BF91" s="213">
        <v>967</v>
      </c>
      <c r="BG91" s="213"/>
      <c r="BH91" s="213">
        <v>900</v>
      </c>
      <c r="BI91" s="213"/>
      <c r="BJ91" s="213"/>
      <c r="BK91" s="213"/>
      <c r="BL91" s="213"/>
      <c r="BM91" s="213"/>
      <c r="BN91" s="213">
        <v>23488</v>
      </c>
      <c r="BO91" s="213"/>
      <c r="BP91" s="213"/>
      <c r="BQ91" s="213"/>
      <c r="BR91" s="213"/>
      <c r="BS91" s="213"/>
      <c r="BT91" s="213"/>
      <c r="BU91" s="213"/>
      <c r="BV91" s="213">
        <v>412</v>
      </c>
      <c r="BW91" s="213"/>
      <c r="BX91" s="213"/>
      <c r="BY91" s="213">
        <v>3615</v>
      </c>
      <c r="BZ91" s="213"/>
      <c r="CA91" s="213"/>
      <c r="CB91" s="213"/>
      <c r="CC91" s="213"/>
      <c r="CD91" s="233" t="s">
        <v>233</v>
      </c>
      <c r="CE91" s="32">
        <f t="shared" si="14"/>
        <v>43400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>
        <v>0</v>
      </c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0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0</v>
      </c>
      <c r="CF93" s="20"/>
    </row>
    <row r="94" spans="1:84" x14ac:dyDescent="0.35">
      <c r="A94" s="26" t="s">
        <v>278</v>
      </c>
      <c r="B94" s="20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44"/>
      <c r="R95" s="244"/>
      <c r="S95" s="245"/>
      <c r="T95" s="245"/>
      <c r="U95" s="246"/>
      <c r="V95" s="244"/>
      <c r="W95" s="244"/>
      <c r="X95" s="244"/>
      <c r="Y95" s="244"/>
      <c r="Z95" s="244"/>
      <c r="AA95" s="244"/>
      <c r="AB95" s="245"/>
      <c r="AC95" s="244"/>
      <c r="AD95" s="244"/>
      <c r="AE95" s="244"/>
      <c r="AF95" s="244"/>
      <c r="AG95" s="244"/>
      <c r="AH95" s="244"/>
      <c r="AI95" s="244"/>
      <c r="AJ95" s="244"/>
      <c r="AK95" s="244"/>
      <c r="AL95" s="244"/>
      <c r="AM95" s="244"/>
      <c r="AN95" s="244"/>
      <c r="AO95" s="244"/>
      <c r="AP95" s="244"/>
      <c r="AQ95" s="244"/>
      <c r="AR95" s="244"/>
      <c r="AS95" s="244"/>
      <c r="AT95" s="244"/>
      <c r="AU95" s="244"/>
      <c r="AV95" s="245"/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0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1367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1368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98126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1369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1371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1372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3" t="s">
        <v>1373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3" t="s">
        <v>1374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/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 t="s">
        <v>233</v>
      </c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774</v>
      </c>
      <c r="D128" s="220">
        <v>23508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/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70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70</v>
      </c>
    </row>
    <row r="145" spans="1:6" x14ac:dyDescent="0.35">
      <c r="A145" s="20" t="s">
        <v>325</v>
      </c>
      <c r="B145" s="46" t="s">
        <v>284</v>
      </c>
      <c r="C145" s="47"/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122</v>
      </c>
      <c r="C155" s="50">
        <v>484</v>
      </c>
      <c r="D155" s="50">
        <v>168</v>
      </c>
      <c r="E155" s="32">
        <f>SUM(B155:D155)</f>
        <v>774</v>
      </c>
    </row>
    <row r="156" spans="1:6" x14ac:dyDescent="0.35">
      <c r="A156" s="20" t="s">
        <v>227</v>
      </c>
      <c r="B156" s="50">
        <v>4479</v>
      </c>
      <c r="C156" s="50">
        <v>14073</v>
      </c>
      <c r="D156" s="50">
        <v>4956</v>
      </c>
      <c r="E156" s="32">
        <f>SUM(B156:D156)</f>
        <v>23508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6919525</v>
      </c>
      <c r="C158" s="50">
        <v>28759531</v>
      </c>
      <c r="D158" s="50">
        <v>19106507</v>
      </c>
      <c r="E158" s="32">
        <f>SUM(B158:D158)</f>
        <v>54785563</v>
      </c>
      <c r="F158" s="18"/>
    </row>
    <row r="159" spans="1:6" x14ac:dyDescent="0.35">
      <c r="A159" s="20" t="s">
        <v>273</v>
      </c>
      <c r="B159" s="50"/>
      <c r="C159" s="50"/>
      <c r="D159" s="50"/>
      <c r="E159" s="32">
        <f>SUM(B159:D159)</f>
        <v>0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922676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149382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96498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1078311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/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253168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47428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>
        <v>45718</v>
      </c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2593181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0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1076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1076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122776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23485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146261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/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145227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145227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/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76286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76286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13804850</v>
      </c>
      <c r="C212" s="216">
        <v>0</v>
      </c>
      <c r="D212" s="220"/>
      <c r="E212" s="32">
        <f t="shared" ref="E212:E220" si="16">SUM(B212:C212)-D212</f>
        <v>13804850</v>
      </c>
    </row>
    <row r="213" spans="1:5" x14ac:dyDescent="0.35">
      <c r="A213" s="20" t="s">
        <v>367</v>
      </c>
      <c r="B213" s="220">
        <v>784944</v>
      </c>
      <c r="C213" s="216">
        <v>23401</v>
      </c>
      <c r="D213" s="220"/>
      <c r="E213" s="32">
        <f t="shared" si="16"/>
        <v>808345</v>
      </c>
    </row>
    <row r="214" spans="1:5" x14ac:dyDescent="0.35">
      <c r="A214" s="20" t="s">
        <v>368</v>
      </c>
      <c r="B214" s="220">
        <v>42200508</v>
      </c>
      <c r="C214" s="216">
        <v>678782</v>
      </c>
      <c r="D214" s="220"/>
      <c r="E214" s="32">
        <f t="shared" si="16"/>
        <v>42879290</v>
      </c>
    </row>
    <row r="215" spans="1:5" x14ac:dyDescent="0.35">
      <c r="A215" s="20" t="s">
        <v>369</v>
      </c>
      <c r="B215" s="220">
        <v>0</v>
      </c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7199325</v>
      </c>
      <c r="C216" s="216">
        <v>2015663</v>
      </c>
      <c r="D216" s="220">
        <v>208906</v>
      </c>
      <c r="E216" s="32">
        <f t="shared" si="16"/>
        <v>9006082</v>
      </c>
    </row>
    <row r="217" spans="1:5" x14ac:dyDescent="0.35">
      <c r="A217" s="20" t="s">
        <v>371</v>
      </c>
      <c r="B217" s="220">
        <v>0</v>
      </c>
      <c r="C217" s="216"/>
      <c r="D217" s="220"/>
      <c r="E217" s="32">
        <f t="shared" si="16"/>
        <v>0</v>
      </c>
    </row>
    <row r="218" spans="1:5" x14ac:dyDescent="0.35">
      <c r="A218" s="20" t="s">
        <v>372</v>
      </c>
      <c r="B218" s="220">
        <v>0</v>
      </c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0</v>
      </c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1976713</v>
      </c>
      <c r="C220" s="216">
        <v>1114742</v>
      </c>
      <c r="D220" s="220">
        <v>2779913</v>
      </c>
      <c r="E220" s="32">
        <f t="shared" si="16"/>
        <v>311542</v>
      </c>
    </row>
    <row r="221" spans="1:5" x14ac:dyDescent="0.35">
      <c r="A221" s="20" t="s">
        <v>215</v>
      </c>
      <c r="B221" s="32">
        <f>SUM(B212:B220)</f>
        <v>65966340</v>
      </c>
      <c r="C221" s="266">
        <f>SUM(C212:C220)</f>
        <v>3832588</v>
      </c>
      <c r="D221" s="32">
        <f>SUM(D212:D220)</f>
        <v>2988819</v>
      </c>
      <c r="E221" s="32">
        <f>SUM(E212:E220)</f>
        <v>66810109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342574</v>
      </c>
      <c r="C226" s="216">
        <v>42740</v>
      </c>
      <c r="D226" s="220"/>
      <c r="E226" s="32">
        <f t="shared" ref="E226:E233" si="17">SUM(B226:C226)-D226</f>
        <v>385314</v>
      </c>
    </row>
    <row r="227" spans="1:5" x14ac:dyDescent="0.35">
      <c r="A227" s="20" t="s">
        <v>368</v>
      </c>
      <c r="B227" s="220">
        <v>5816173</v>
      </c>
      <c r="C227" s="216">
        <v>1229972</v>
      </c>
      <c r="D227" s="220"/>
      <c r="E227" s="32">
        <f t="shared" si="17"/>
        <v>7046145</v>
      </c>
    </row>
    <row r="228" spans="1:5" x14ac:dyDescent="0.35">
      <c r="A228" s="20" t="s">
        <v>369</v>
      </c>
      <c r="B228" s="220">
        <v>0</v>
      </c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0</v>
      </c>
      <c r="C229" s="216"/>
      <c r="D229" s="220"/>
      <c r="E229" s="32">
        <f t="shared" si="17"/>
        <v>0</v>
      </c>
    </row>
    <row r="230" spans="1:5" x14ac:dyDescent="0.35">
      <c r="A230" s="20" t="s">
        <v>371</v>
      </c>
      <c r="B230" s="220">
        <v>121387</v>
      </c>
      <c r="C230" s="216">
        <v>8623</v>
      </c>
      <c r="D230" s="220"/>
      <c r="E230" s="32">
        <f t="shared" si="17"/>
        <v>130010</v>
      </c>
    </row>
    <row r="231" spans="1:5" x14ac:dyDescent="0.35">
      <c r="A231" s="20" t="s">
        <v>372</v>
      </c>
      <c r="B231" s="220">
        <v>0</v>
      </c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4453835</v>
      </c>
      <c r="C232" s="216">
        <v>972125</v>
      </c>
      <c r="D232" s="220">
        <v>208906</v>
      </c>
      <c r="E232" s="32">
        <f t="shared" si="17"/>
        <v>5217054</v>
      </c>
    </row>
    <row r="233" spans="1:5" x14ac:dyDescent="0.35">
      <c r="A233" s="20" t="s">
        <v>374</v>
      </c>
      <c r="B233" s="220">
        <v>0</v>
      </c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10733969</v>
      </c>
      <c r="C234" s="266">
        <f>SUM(C225:C233)</f>
        <v>2253460</v>
      </c>
      <c r="D234" s="32">
        <f>SUM(D225:D233)</f>
        <v>208906</v>
      </c>
      <c r="E234" s="32">
        <f>SUM(E225:E233)</f>
        <v>12778523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/>
      <c r="D238" s="40">
        <f>C238</f>
        <v>0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7638592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20611097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/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28249689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120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344837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/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344837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>
        <v>5855316</v>
      </c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5855316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34449842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6443720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32517076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22088544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/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111068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309647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17292967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13804850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808345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42879290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/>
      <c r="D288" s="20"/>
      <c r="E288" s="20"/>
    </row>
    <row r="289" spans="1:5" x14ac:dyDescent="0.35">
      <c r="A289" s="20" t="s">
        <v>414</v>
      </c>
      <c r="B289" s="46" t="s">
        <v>284</v>
      </c>
      <c r="C289" s="216"/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9006082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311542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66810109</v>
      </c>
      <c r="E292" s="20"/>
    </row>
    <row r="293" spans="1:5" x14ac:dyDescent="0.35">
      <c r="A293" s="20" t="s">
        <v>416</v>
      </c>
      <c r="B293" s="46" t="s">
        <v>284</v>
      </c>
      <c r="C293" s="47">
        <v>12778523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54031586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7745061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7745061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79069614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2275353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3141348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63911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10118257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15598869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>
        <v>-113856</v>
      </c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-113856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31302408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342528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/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1800000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/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33444936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10118257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23326679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/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>
        <v>30139665</v>
      </c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68951357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79069614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54785563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/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54785563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/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33717944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344837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34062781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20722782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/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0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0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20722782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13069732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2593181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1898931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989494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215565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226239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673027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1076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146261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145227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76286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1325771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1325771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21360790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-638008</v>
      </c>
      <c r="E418" s="32"/>
    </row>
    <row r="419" spans="1:13" x14ac:dyDescent="0.35">
      <c r="A419" s="32" t="s">
        <v>508</v>
      </c>
      <c r="B419" s="20"/>
      <c r="C419" s="236">
        <v>275403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275403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-362605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-362605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41897</v>
      </c>
      <c r="E613" s="258">
        <f>SUM(C625:D648)+SUM(C669:D714)</f>
        <v>18526902.489247441</v>
      </c>
      <c r="F613" s="258">
        <f>CE65-(AX65+BD65+BE65+BG65+BJ65+BN65+BP65+BQ65+CB65+CC65+CD65)</f>
        <v>946473</v>
      </c>
      <c r="G613" s="256">
        <f>CE92-(AX92+AY92+BD92+BE92+BG92+BJ92+BN92+BP92+BQ92+CB92+CC92+CD92)</f>
        <v>0</v>
      </c>
      <c r="H613" s="261">
        <f>CE61-(AX61+AY61+AZ61+BD61+BE61+BG61+BJ61+BN61+BO61+BP61+BQ61+BR61+CB61+CC61+CD61)</f>
        <v>149.33000000000001</v>
      </c>
      <c r="I613" s="256">
        <f>CE93-(AX93+AY93+AZ93+BD93+BE93+BF93+BG93+BJ93+BN93+BO93+BP93+BQ93+BR93+CB93+CC93+CD93)</f>
        <v>0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54785563</v>
      </c>
      <c r="L613" s="262">
        <f>CE95-(AW95+AX95+AY95+AZ95+BA95+BB95+BC95+BD95+BE95+BF95+BG95+BH95+BI95+BJ95+BK95+BL95+BM95+BN95+BO95+BP95+BQ95+BR95+BS95+BT95+BU95+BV95+BW95+BX95+BY95+BZ95+CA95+CB95+CC95+CD95)</f>
        <v>0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338946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0</v>
      </c>
      <c r="D616" s="256">
        <f>SUM(C615:C616)</f>
        <v>338946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131540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0</v>
      </c>
      <c r="D619" s="256">
        <f>(D616/D613)*BG91</f>
        <v>0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2236927</v>
      </c>
      <c r="D620" s="256">
        <f>(D616/D613)*BN91</f>
        <v>190017.51075255987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0</v>
      </c>
      <c r="D621" s="256">
        <f>(D616/D613)*CC91</f>
        <v>0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0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2558484.5107525596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17837</v>
      </c>
      <c r="D625" s="256">
        <f>(D616/D613)*BD91</f>
        <v>2839.5838842876578</v>
      </c>
      <c r="E625" s="258">
        <f>(E624/E613)*SUM(C625:D625)</f>
        <v>2855.3461450951254</v>
      </c>
      <c r="F625" s="258">
        <f>SUM(C625:E625)</f>
        <v>23531.930029382784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0</v>
      </c>
      <c r="D626" s="256">
        <f>(D616/D613)*AY91</f>
        <v>0</v>
      </c>
      <c r="E626" s="258">
        <f>(E624/E613)*SUM(C626:D626)</f>
        <v>0</v>
      </c>
      <c r="F626" s="258">
        <f>(F625/F613)*AY65</f>
        <v>0</v>
      </c>
      <c r="G626" s="256">
        <f>SUM(C626:F626)</f>
        <v>0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 t="e">
        <f>(G626/G613)*BR92</f>
        <v>#DIV/0!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0</v>
      </c>
      <c r="D628" s="256">
        <f>(D616/D613)*BO91</f>
        <v>0</v>
      </c>
      <c r="E628" s="258">
        <f>(E624/E613)*SUM(C628:D628)</f>
        <v>0</v>
      </c>
      <c r="F628" s="258">
        <f>(F625/F613)*BO65</f>
        <v>0</v>
      </c>
      <c r="G628" s="256" t="e">
        <f>(G626/G613)*BO92</f>
        <v>#DIV/0!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 t="e">
        <f>(G626/G613)*AZ92</f>
        <v>#DIV/0!</v>
      </c>
      <c r="H629" s="258" t="e">
        <f>SUM(C627:G629)</f>
        <v>#DIV/0!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433187</v>
      </c>
      <c r="D630" s="256">
        <f>(D616/D613)*BF91</f>
        <v>7823.0131512996168</v>
      </c>
      <c r="E630" s="258">
        <f>(E624/E613)*SUM(C630:D630)</f>
        <v>60901.561304661169</v>
      </c>
      <c r="F630" s="258">
        <f>(F625/F613)*BF65</f>
        <v>1572.967306240042</v>
      </c>
      <c r="G630" s="256" t="e">
        <f>(G626/G613)*BF92</f>
        <v>#DIV/0!</v>
      </c>
      <c r="H630" s="258" t="e">
        <f>(H629/H613)*BF61</f>
        <v>#DIV/0!</v>
      </c>
      <c r="I630" s="256" t="e">
        <f>SUM(C630:H630)</f>
        <v>#DIV/0!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0</v>
      </c>
      <c r="D631" s="256">
        <f>(D616/D613)*BA91</f>
        <v>0</v>
      </c>
      <c r="E631" s="258">
        <f>(E624/E613)*SUM(C631:D631)</f>
        <v>0</v>
      </c>
      <c r="F631" s="258">
        <f>(F625/F613)*BA65</f>
        <v>0</v>
      </c>
      <c r="G631" s="256" t="e">
        <f>(G626/G613)*BA92</f>
        <v>#DIV/0!</v>
      </c>
      <c r="H631" s="258" t="e">
        <f>(H629/H613)*BA61</f>
        <v>#DIV/0!</v>
      </c>
      <c r="I631" s="256" t="e">
        <f>(I630/I613)*BA93</f>
        <v>#DIV/0!</v>
      </c>
      <c r="J631" s="256" t="e">
        <f>SUM(C631:I631)</f>
        <v>#DIV/0!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 t="e">
        <f>(G626/G613)*AW92</f>
        <v>#DIV/0!</v>
      </c>
      <c r="H632" s="258" t="e">
        <f>(H629/H613)*AW61</f>
        <v>#DIV/0!</v>
      </c>
      <c r="I632" s="256" t="e">
        <f>(I630/I613)*AW93</f>
        <v>#DIV/0!</v>
      </c>
      <c r="J632" s="256" t="e">
        <f>(J631/J613)*AW94</f>
        <v>#DIV/0!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1139700</v>
      </c>
      <c r="D633" s="256">
        <f>(D616/D613)*BB91</f>
        <v>8259.8722104207936</v>
      </c>
      <c r="E633" s="258">
        <f>(E624/E613)*SUM(C633:D633)</f>
        <v>158528.25661064681</v>
      </c>
      <c r="F633" s="258">
        <f>(F625/F613)*BB65</f>
        <v>140.1016465504795</v>
      </c>
      <c r="G633" s="256" t="e">
        <f>(G626/G613)*BB92</f>
        <v>#DIV/0!</v>
      </c>
      <c r="H633" s="258" t="e">
        <f>(H629/H613)*BB61</f>
        <v>#DIV/0!</v>
      </c>
      <c r="I633" s="256" t="e">
        <f>(I630/I613)*BB93</f>
        <v>#DIV/0!</v>
      </c>
      <c r="J633" s="256" t="e">
        <f>(J631/J613)*BB94</f>
        <v>#DIV/0!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 t="e">
        <f>(G626/G613)*BC92</f>
        <v>#DIV/0!</v>
      </c>
      <c r="H634" s="258" t="e">
        <f>(H629/H613)*BC61</f>
        <v>#DIV/0!</v>
      </c>
      <c r="I634" s="256" t="e">
        <f>(I630/I613)*BC93</f>
        <v>#DIV/0!</v>
      </c>
      <c r="J634" s="256" t="e">
        <f>(J631/J613)*BC94</f>
        <v>#DIV/0!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 t="e">
        <f>(G626/G613)*BI92</f>
        <v>#DIV/0!</v>
      </c>
      <c r="H635" s="258" t="e">
        <f>(H629/H613)*BI61</f>
        <v>#DIV/0!</v>
      </c>
      <c r="I635" s="256" t="e">
        <f>(I630/I613)*BI93</f>
        <v>#DIV/0!</v>
      </c>
      <c r="J635" s="256" t="e">
        <f>(J631/J613)*BI94</f>
        <v>#DIV/0!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108910</v>
      </c>
      <c r="D636" s="256">
        <f>(D616/D613)*BK91</f>
        <v>0</v>
      </c>
      <c r="E636" s="258">
        <f>(E624/E613)*SUM(C636:D636)</f>
        <v>15039.996471497579</v>
      </c>
      <c r="F636" s="258">
        <f>(F625/F613)*BK65</f>
        <v>0.57184345530807956</v>
      </c>
      <c r="G636" s="256" t="e">
        <f>(G626/G613)*BK92</f>
        <v>#DIV/0!</v>
      </c>
      <c r="H636" s="258" t="e">
        <f>(H629/H613)*BK61</f>
        <v>#DIV/0!</v>
      </c>
      <c r="I636" s="256" t="e">
        <f>(I630/I613)*BK93</f>
        <v>#DIV/0!</v>
      </c>
      <c r="J636" s="256" t="e">
        <f>(J631/J613)*BK94</f>
        <v>#DIV/0!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1396039</v>
      </c>
      <c r="D637" s="256">
        <f>(D616/D613)*BH91</f>
        <v>7280.9843186863027</v>
      </c>
      <c r="E637" s="258">
        <f>(E624/E613)*SUM(C637:D637)</f>
        <v>193792.37547089416</v>
      </c>
      <c r="F637" s="258">
        <f>(F625/F613)*BH65</f>
        <v>11.312555311529401</v>
      </c>
      <c r="G637" s="256" t="e">
        <f>(G626/G613)*BH92</f>
        <v>#DIV/0!</v>
      </c>
      <c r="H637" s="258" t="e">
        <f>(H629/H613)*BH61</f>
        <v>#DIV/0!</v>
      </c>
      <c r="I637" s="256" t="e">
        <f>(I630/I613)*BH93</f>
        <v>#DIV/0!</v>
      </c>
      <c r="J637" s="256" t="e">
        <f>(J631/J613)*BH94</f>
        <v>#DIV/0!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488288</v>
      </c>
      <c r="D638" s="256">
        <f>(D616/D613)*BL91</f>
        <v>0</v>
      </c>
      <c r="E638" s="258">
        <f>(E624/E613)*SUM(C638:D638)</f>
        <v>67430.445294964753</v>
      </c>
      <c r="F638" s="258">
        <f>(F625/F613)*BL65</f>
        <v>0</v>
      </c>
      <c r="G638" s="256" t="e">
        <f>(G626/G613)*BL92</f>
        <v>#DIV/0!</v>
      </c>
      <c r="H638" s="258" t="e">
        <f>(H629/H613)*BL61</f>
        <v>#DIV/0!</v>
      </c>
      <c r="I638" s="256" t="e">
        <f>(I630/I613)*BL93</f>
        <v>#DIV/0!</v>
      </c>
      <c r="J638" s="256" t="e">
        <f>(J631/J613)*BL94</f>
        <v>#DIV/0!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 t="e">
        <f>(G626/G613)*BM92</f>
        <v>#DIV/0!</v>
      </c>
      <c r="H639" s="258" t="e">
        <f>(H629/H613)*BM61</f>
        <v>#DIV/0!</v>
      </c>
      <c r="I639" s="256" t="e">
        <f>(I630/I613)*BM93</f>
        <v>#DIV/0!</v>
      </c>
      <c r="J639" s="256" t="e">
        <f>(J631/J613)*BM94</f>
        <v>#DIV/0!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0</v>
      </c>
      <c r="D640" s="256">
        <f>(D616/D613)*BS91</f>
        <v>0</v>
      </c>
      <c r="E640" s="258">
        <f>(E624/E613)*SUM(C640:D640)</f>
        <v>0</v>
      </c>
      <c r="F640" s="258">
        <f>(F625/F613)*BS65</f>
        <v>0</v>
      </c>
      <c r="G640" s="256" t="e">
        <f>(G626/G613)*BS92</f>
        <v>#DIV/0!</v>
      </c>
      <c r="H640" s="258" t="e">
        <f>(H629/H613)*BS61</f>
        <v>#DIV/0!</v>
      </c>
      <c r="I640" s="256" t="e">
        <f>(I630/I613)*BS93</f>
        <v>#DIV/0!</v>
      </c>
      <c r="J640" s="256" t="e">
        <f>(J631/J613)*BS94</f>
        <v>#DIV/0!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0</v>
      </c>
      <c r="D641" s="256">
        <f>(D616/D613)*BT91</f>
        <v>0</v>
      </c>
      <c r="E641" s="258">
        <f>(E624/E613)*SUM(C641:D641)</f>
        <v>0</v>
      </c>
      <c r="F641" s="258">
        <f>(F625/F613)*BT65</f>
        <v>0</v>
      </c>
      <c r="G641" s="256" t="e">
        <f>(G626/G613)*BT92</f>
        <v>#DIV/0!</v>
      </c>
      <c r="H641" s="258" t="e">
        <f>(H629/H613)*BT61</f>
        <v>#DIV/0!</v>
      </c>
      <c r="I641" s="256" t="e">
        <f>(I630/I613)*BT93</f>
        <v>#DIV/0!</v>
      </c>
      <c r="J641" s="256" t="e">
        <f>(J631/J613)*BT94</f>
        <v>#DIV/0!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 t="e">
        <f>(G626/G613)*BU92</f>
        <v>#DIV/0!</v>
      </c>
      <c r="H642" s="258" t="e">
        <f>(H629/H613)*BU61</f>
        <v>#DIV/0!</v>
      </c>
      <c r="I642" s="256" t="e">
        <f>(I630/I613)*BU93</f>
        <v>#DIV/0!</v>
      </c>
      <c r="J642" s="256" t="e">
        <f>(J631/J613)*BU94</f>
        <v>#DIV/0!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92450</v>
      </c>
      <c r="D643" s="256">
        <f>(D616/D613)*BV91</f>
        <v>3333.0728214430628</v>
      </c>
      <c r="E643" s="258">
        <f>(E624/E613)*SUM(C643:D643)</f>
        <v>13227.225023080518</v>
      </c>
      <c r="F643" s="258">
        <f>(F625/F613)*BV65</f>
        <v>0.2237648303379442</v>
      </c>
      <c r="G643" s="256" t="e">
        <f>(G626/G613)*BV92</f>
        <v>#DIV/0!</v>
      </c>
      <c r="H643" s="258" t="e">
        <f>(H629/H613)*BV61</f>
        <v>#DIV/0!</v>
      </c>
      <c r="I643" s="256" t="e">
        <f>(I630/I613)*BV93</f>
        <v>#DIV/0!</v>
      </c>
      <c r="J643" s="256" t="e">
        <f>(J631/J613)*BV94</f>
        <v>#DIV/0!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0</v>
      </c>
      <c r="D644" s="256">
        <f>(D616/D613)*BW91</f>
        <v>0</v>
      </c>
      <c r="E644" s="258">
        <f>(E624/E613)*SUM(C644:D644)</f>
        <v>0</v>
      </c>
      <c r="F644" s="258">
        <f>(F625/F613)*BW65</f>
        <v>0</v>
      </c>
      <c r="G644" s="256" t="e">
        <f>(G626/G613)*BW92</f>
        <v>#DIV/0!</v>
      </c>
      <c r="H644" s="258" t="e">
        <f>(H629/H613)*BW61</f>
        <v>#DIV/0!</v>
      </c>
      <c r="I644" s="256" t="e">
        <f>(I630/I613)*BW93</f>
        <v>#DIV/0!</v>
      </c>
      <c r="J644" s="256" t="e">
        <f>(J631/J613)*BW94</f>
        <v>#DIV/0!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 t="e">
        <f>(G626/G613)*BX92</f>
        <v>#DIV/0!</v>
      </c>
      <c r="H645" s="258" t="e">
        <f>(H629/H613)*BX61</f>
        <v>#DIV/0!</v>
      </c>
      <c r="I645" s="256" t="e">
        <f>(I630/I613)*BX93</f>
        <v>#DIV/0!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793133</v>
      </c>
      <c r="D646" s="256">
        <f>(D616/D613)*BY91</f>
        <v>29245.287013389981</v>
      </c>
      <c r="E646" s="258">
        <f>(E624/E613)*SUM(C646:D646)</f>
        <v>113566.85827672032</v>
      </c>
      <c r="F646" s="258">
        <f>(F625/F613)*BY65</f>
        <v>68.820116708381065</v>
      </c>
      <c r="G646" s="256" t="e">
        <f>(G626/G613)*BY92</f>
        <v>#DIV/0!</v>
      </c>
      <c r="H646" s="258" t="e">
        <f>(H629/H613)*BY61</f>
        <v>#DIV/0!</v>
      </c>
      <c r="I646" s="256" t="e">
        <f>(I630/I613)*BY93</f>
        <v>#DIV/0!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 t="e">
        <f>(G626/G613)*BZ92</f>
        <v>#DIV/0!</v>
      </c>
      <c r="H647" s="258" t="e">
        <f>(H629/H613)*BZ61</f>
        <v>#DIV/0!</v>
      </c>
      <c r="I647" s="256" t="e">
        <f>(I630/I613)*BZ93</f>
        <v>#DIV/0!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0</v>
      </c>
      <c r="D648" s="256">
        <f>(D616/D613)*CA91</f>
        <v>0</v>
      </c>
      <c r="E648" s="258">
        <f>(E624/E613)*SUM(C648:D648)</f>
        <v>0</v>
      </c>
      <c r="F648" s="258">
        <f>(F625/F613)*CA65</f>
        <v>0</v>
      </c>
      <c r="G648" s="256" t="e">
        <f>(G626/G613)*CA92</f>
        <v>#DIV/0!</v>
      </c>
      <c r="H648" s="258" t="e">
        <f>(H629/H613)*CA61</f>
        <v>#DIV/0!</v>
      </c>
      <c r="I648" s="256" t="e">
        <f>(I630/I613)*CA93</f>
        <v>#DIV/0!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7176957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0</v>
      </c>
      <c r="D669" s="256">
        <f>(D616/D613)*C91</f>
        <v>0</v>
      </c>
      <c r="E669" s="258">
        <f>(E624/E613)*SUM(C669:D669)</f>
        <v>0</v>
      </c>
      <c r="F669" s="258">
        <f>(F625/F613)*C65</f>
        <v>0</v>
      </c>
      <c r="G669" s="256" t="e">
        <f>(G626/G613)*C92</f>
        <v>#DIV/0!</v>
      </c>
      <c r="H669" s="258" t="e">
        <f>(H629/H613)*C61</f>
        <v>#DIV/0!</v>
      </c>
      <c r="I669" s="256" t="e">
        <f>(I630/I613)*C93</f>
        <v>#DIV/0!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 t="e">
        <f>(G626/G613)*D92</f>
        <v>#DIV/0!</v>
      </c>
      <c r="H670" s="258" t="e">
        <f>(H629/H613)*D61</f>
        <v>#DIV/0!</v>
      </c>
      <c r="I670" s="256" t="e">
        <f>(I630/I613)*D93</f>
        <v>#DIV/0!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0</v>
      </c>
      <c r="D671" s="256">
        <f>(D616/D613)*E91</f>
        <v>0</v>
      </c>
      <c r="E671" s="258">
        <f>(E624/E613)*SUM(C671:D671)</f>
        <v>0</v>
      </c>
      <c r="F671" s="258">
        <f>(F625/F613)*E65</f>
        <v>0</v>
      </c>
      <c r="G671" s="256" t="e">
        <f>(G626/G613)*E92</f>
        <v>#DIV/0!</v>
      </c>
      <c r="H671" s="258" t="e">
        <f>(H629/H613)*E61</f>
        <v>#DIV/0!</v>
      </c>
      <c r="I671" s="256" t="e">
        <f>(I630/I613)*E93</f>
        <v>#DIV/0!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 t="e">
        <f>(G626/G613)*F92</f>
        <v>#DIV/0!</v>
      </c>
      <c r="H672" s="258" t="e">
        <f>(H629/H613)*F61</f>
        <v>#DIV/0!</v>
      </c>
      <c r="I672" s="256" t="e">
        <f>(I630/I613)*F93</f>
        <v>#DIV/0!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 t="e">
        <f>(G626/G613)*G92</f>
        <v>#DIV/0!</v>
      </c>
      <c r="H673" s="258" t="e">
        <f>(H629/H613)*G61</f>
        <v>#DIV/0!</v>
      </c>
      <c r="I673" s="256" t="e">
        <f>(I630/I613)*G93</f>
        <v>#DIV/0!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12938005</v>
      </c>
      <c r="D674" s="256">
        <f>(D616/D613)*H91</f>
        <v>86975.40267799604</v>
      </c>
      <c r="E674" s="258">
        <f>(E624/E613)*SUM(C674:D674)</f>
        <v>1798693.0428574253</v>
      </c>
      <c r="F674" s="258">
        <f>(F625/F613)*H65</f>
        <v>21015.445884643337</v>
      </c>
      <c r="G674" s="256" t="e">
        <f>(G626/G613)*H92</f>
        <v>#DIV/0!</v>
      </c>
      <c r="H674" s="258" t="e">
        <f>(H629/H613)*H61</f>
        <v>#DIV/0!</v>
      </c>
      <c r="I674" s="256" t="e">
        <f>(I630/I613)*H93</f>
        <v>#DIV/0!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 t="e">
        <f>(G626/G613)*I92</f>
        <v>#DIV/0!</v>
      </c>
      <c r="H675" s="258" t="e">
        <f>(H629/H613)*I61</f>
        <v>#DIV/0!</v>
      </c>
      <c r="I675" s="256" t="e">
        <f>(I630/I613)*I93</f>
        <v>#DIV/0!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0</v>
      </c>
      <c r="D676" s="256">
        <f>(D616/D613)*J91</f>
        <v>0</v>
      </c>
      <c r="E676" s="258">
        <f>(E624/E613)*SUM(C676:D676)</f>
        <v>0</v>
      </c>
      <c r="F676" s="258">
        <f>(F625/F613)*J65</f>
        <v>0</v>
      </c>
      <c r="G676" s="256" t="e">
        <f>(G626/G613)*J92</f>
        <v>#DIV/0!</v>
      </c>
      <c r="H676" s="258" t="e">
        <f>(H629/H613)*J61</f>
        <v>#DIV/0!</v>
      </c>
      <c r="I676" s="256" t="e">
        <f>(I630/I613)*J93</f>
        <v>#DIV/0!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 t="e">
        <f>(G626/G613)*K92</f>
        <v>#DIV/0!</v>
      </c>
      <c r="H677" s="258" t="e">
        <f>(H629/H613)*K61</f>
        <v>#DIV/0!</v>
      </c>
      <c r="I677" s="256" t="e">
        <f>(I630/I613)*K93</f>
        <v>#DIV/0!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 t="e">
        <f>(G626/G613)*L92</f>
        <v>#DIV/0!</v>
      </c>
      <c r="H678" s="258" t="e">
        <f>(H629/H613)*L61</f>
        <v>#DIV/0!</v>
      </c>
      <c r="I678" s="256" t="e">
        <f>(I630/I613)*L93</f>
        <v>#DIV/0!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 t="e">
        <f>(G626/G613)*M92</f>
        <v>#DIV/0!</v>
      </c>
      <c r="H679" s="258" t="e">
        <f>(H629/H613)*M61</f>
        <v>#DIV/0!</v>
      </c>
      <c r="I679" s="256" t="e">
        <f>(I630/I613)*M93</f>
        <v>#DIV/0!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 t="e">
        <f>(G626/G613)*N92</f>
        <v>#DIV/0!</v>
      </c>
      <c r="H680" s="258" t="e">
        <f>(H629/H613)*N61</f>
        <v>#DIV/0!</v>
      </c>
      <c r="I680" s="256" t="e">
        <f>(I630/I613)*N93</f>
        <v>#DIV/0!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 t="e">
        <f>(G626/G613)*O92</f>
        <v>#DIV/0!</v>
      </c>
      <c r="H681" s="258" t="e">
        <f>(H629/H613)*O61</f>
        <v>#DIV/0!</v>
      </c>
      <c r="I681" s="256" t="e">
        <f>(I630/I613)*O93</f>
        <v>#DIV/0!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0</v>
      </c>
      <c r="D682" s="256">
        <f>(D616/D613)*P91</f>
        <v>0</v>
      </c>
      <c r="E682" s="258">
        <f>(E624/E613)*SUM(C682:D682)</f>
        <v>0</v>
      </c>
      <c r="F682" s="258">
        <f>(F625/F613)*P65</f>
        <v>0</v>
      </c>
      <c r="G682" s="256" t="e">
        <f>(G626/G613)*P92</f>
        <v>#DIV/0!</v>
      </c>
      <c r="H682" s="258" t="e">
        <f>(H629/H613)*P61</f>
        <v>#DIV/0!</v>
      </c>
      <c r="I682" s="256" t="e">
        <f>(I630/I613)*P93</f>
        <v>#DIV/0!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0</v>
      </c>
      <c r="D683" s="256">
        <f>(D616/D613)*Q91</f>
        <v>0</v>
      </c>
      <c r="E683" s="258">
        <f>(E624/E613)*SUM(C683:D683)</f>
        <v>0</v>
      </c>
      <c r="F683" s="258">
        <f>(F625/F613)*Q65</f>
        <v>0</v>
      </c>
      <c r="G683" s="256" t="e">
        <f>(G626/G613)*Q92</f>
        <v>#DIV/0!</v>
      </c>
      <c r="H683" s="258" t="e">
        <f>(H629/H613)*Q61</f>
        <v>#DIV/0!</v>
      </c>
      <c r="I683" s="256" t="e">
        <f>(I630/I613)*Q93</f>
        <v>#DIV/0!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0</v>
      </c>
      <c r="D684" s="256">
        <f>(D616/D613)*R91</f>
        <v>0</v>
      </c>
      <c r="E684" s="258">
        <f>(E624/E613)*SUM(C684:D684)</f>
        <v>0</v>
      </c>
      <c r="F684" s="258">
        <f>(F625/F613)*R65</f>
        <v>0</v>
      </c>
      <c r="G684" s="256" t="e">
        <f>(G626/G613)*R92</f>
        <v>#DIV/0!</v>
      </c>
      <c r="H684" s="258" t="e">
        <f>(H629/H613)*R61</f>
        <v>#DIV/0!</v>
      </c>
      <c r="I684" s="256" t="e">
        <f>(I630/I613)*R93</f>
        <v>#DIV/0!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0</v>
      </c>
      <c r="D685" s="256">
        <f>(D616/D613)*S91</f>
        <v>0</v>
      </c>
      <c r="E685" s="258">
        <f>(E624/E613)*SUM(C685:D685)</f>
        <v>0</v>
      </c>
      <c r="F685" s="258">
        <f>(F625/F613)*S65</f>
        <v>0</v>
      </c>
      <c r="G685" s="256" t="e">
        <f>(G626/G613)*S92</f>
        <v>#DIV/0!</v>
      </c>
      <c r="H685" s="258" t="e">
        <f>(H629/H613)*S61</f>
        <v>#DIV/0!</v>
      </c>
      <c r="I685" s="256" t="e">
        <f>(I630/I613)*S93</f>
        <v>#DIV/0!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0</v>
      </c>
      <c r="D686" s="256">
        <f>(D616/D613)*T91</f>
        <v>0</v>
      </c>
      <c r="E686" s="258">
        <f>(E624/E613)*SUM(C686:D686)</f>
        <v>0</v>
      </c>
      <c r="F686" s="258">
        <f>(F625/F613)*T65</f>
        <v>0</v>
      </c>
      <c r="G686" s="256" t="e">
        <f>(G626/G613)*T92</f>
        <v>#DIV/0!</v>
      </c>
      <c r="H686" s="258" t="e">
        <f>(H629/H613)*T61</f>
        <v>#DIV/0!</v>
      </c>
      <c r="I686" s="256" t="e">
        <f>(I630/I613)*T93</f>
        <v>#DIV/0!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0</v>
      </c>
      <c r="D687" s="256">
        <f>(D616/D613)*U91</f>
        <v>0</v>
      </c>
      <c r="E687" s="258">
        <f>(E624/E613)*SUM(C687:D687)</f>
        <v>0</v>
      </c>
      <c r="F687" s="258">
        <f>(F625/F613)*U65</f>
        <v>0</v>
      </c>
      <c r="G687" s="256" t="e">
        <f>(G626/G613)*U92</f>
        <v>#DIV/0!</v>
      </c>
      <c r="H687" s="258" t="e">
        <f>(H629/H613)*U61</f>
        <v>#DIV/0!</v>
      </c>
      <c r="I687" s="256" t="e">
        <f>(I630/I613)*U93</f>
        <v>#DIV/0!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0</v>
      </c>
      <c r="D688" s="256">
        <f>(D616/D613)*V91</f>
        <v>0</v>
      </c>
      <c r="E688" s="258">
        <f>(E624/E613)*SUM(C688:D688)</f>
        <v>0</v>
      </c>
      <c r="F688" s="258">
        <f>(F625/F613)*V65</f>
        <v>0</v>
      </c>
      <c r="G688" s="256" t="e">
        <f>(G626/G613)*V92</f>
        <v>#DIV/0!</v>
      </c>
      <c r="H688" s="258" t="e">
        <f>(H629/H613)*V61</f>
        <v>#DIV/0!</v>
      </c>
      <c r="I688" s="256" t="e">
        <f>(I630/I613)*V93</f>
        <v>#DIV/0!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0</v>
      </c>
      <c r="D689" s="256">
        <f>(D616/D613)*W91</f>
        <v>0</v>
      </c>
      <c r="E689" s="258">
        <f>(E624/E613)*SUM(C689:D689)</f>
        <v>0</v>
      </c>
      <c r="F689" s="258">
        <f>(F625/F613)*W65</f>
        <v>0</v>
      </c>
      <c r="G689" s="256" t="e">
        <f>(G626/G613)*W92</f>
        <v>#DIV/0!</v>
      </c>
      <c r="H689" s="258" t="e">
        <f>(H629/H613)*W61</f>
        <v>#DIV/0!</v>
      </c>
      <c r="I689" s="256" t="e">
        <f>(I630/I613)*W93</f>
        <v>#DIV/0!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0</v>
      </c>
      <c r="D690" s="256">
        <f>(D616/D613)*X91</f>
        <v>0</v>
      </c>
      <c r="E690" s="258">
        <f>(E624/E613)*SUM(C690:D690)</f>
        <v>0</v>
      </c>
      <c r="F690" s="258">
        <f>(F625/F613)*X65</f>
        <v>0</v>
      </c>
      <c r="G690" s="256" t="e">
        <f>(G626/G613)*X92</f>
        <v>#DIV/0!</v>
      </c>
      <c r="H690" s="258" t="e">
        <f>(H629/H613)*X61</f>
        <v>#DIV/0!</v>
      </c>
      <c r="I690" s="256" t="e">
        <f>(I630/I613)*X93</f>
        <v>#DIV/0!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0</v>
      </c>
      <c r="D691" s="256">
        <f>(D616/D613)*Y91</f>
        <v>0</v>
      </c>
      <c r="E691" s="258">
        <f>(E624/E613)*SUM(C691:D691)</f>
        <v>0</v>
      </c>
      <c r="F691" s="258">
        <f>(F625/F613)*Y65</f>
        <v>0</v>
      </c>
      <c r="G691" s="256" t="e">
        <f>(G626/G613)*Y92</f>
        <v>#DIV/0!</v>
      </c>
      <c r="H691" s="258" t="e">
        <f>(H629/H613)*Y61</f>
        <v>#DIV/0!</v>
      </c>
      <c r="I691" s="256" t="e">
        <f>(I630/I613)*Y93</f>
        <v>#DIV/0!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0</v>
      </c>
      <c r="D692" s="256">
        <f>(D616/D613)*Z91</f>
        <v>0</v>
      </c>
      <c r="E692" s="258">
        <f>(E624/E613)*SUM(C692:D692)</f>
        <v>0</v>
      </c>
      <c r="F692" s="258">
        <f>(F625/F613)*Z65</f>
        <v>0</v>
      </c>
      <c r="G692" s="256" t="e">
        <f>(G626/G613)*Z92</f>
        <v>#DIV/0!</v>
      </c>
      <c r="H692" s="258" t="e">
        <f>(H629/H613)*Z61</f>
        <v>#DIV/0!</v>
      </c>
      <c r="I692" s="256" t="e">
        <f>(I630/I613)*Z93</f>
        <v>#DIV/0!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0</v>
      </c>
      <c r="D693" s="256">
        <f>(D616/D613)*AA91</f>
        <v>0</v>
      </c>
      <c r="E693" s="258">
        <f>(E624/E613)*SUM(C693:D693)</f>
        <v>0</v>
      </c>
      <c r="F693" s="258">
        <f>(F625/F613)*AA65</f>
        <v>0</v>
      </c>
      <c r="G693" s="256" t="e">
        <f>(G626/G613)*AA92</f>
        <v>#DIV/0!</v>
      </c>
      <c r="H693" s="258" t="e">
        <f>(H629/H613)*AA61</f>
        <v>#DIV/0!</v>
      </c>
      <c r="I693" s="256" t="e">
        <f>(I630/I613)*AA93</f>
        <v>#DIV/0!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970425</v>
      </c>
      <c r="D694" s="256">
        <f>(D616/D613)*AB91</f>
        <v>3171.2731699167007</v>
      </c>
      <c r="E694" s="258">
        <f>(E624/E613)*SUM(C694:D694)</f>
        <v>134449.40329757362</v>
      </c>
      <c r="F694" s="258">
        <f>(F625/F613)*AB65</f>
        <v>722.4869116433689</v>
      </c>
      <c r="G694" s="256" t="e">
        <f>(G626/G613)*AB92</f>
        <v>#DIV/0!</v>
      </c>
      <c r="H694" s="258" t="e">
        <f>(H629/H613)*AB61</f>
        <v>#DIV/0!</v>
      </c>
      <c r="I694" s="256" t="e">
        <f>(I630/I613)*AB93</f>
        <v>#DIV/0!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0</v>
      </c>
      <c r="D695" s="256">
        <f>(D616/D613)*AC91</f>
        <v>0</v>
      </c>
      <c r="E695" s="258">
        <f>(E624/E613)*SUM(C695:D695)</f>
        <v>0</v>
      </c>
      <c r="F695" s="258">
        <f>(F625/F613)*AC65</f>
        <v>0</v>
      </c>
      <c r="G695" s="256" t="e">
        <f>(G626/G613)*AC92</f>
        <v>#DIV/0!</v>
      </c>
      <c r="H695" s="258" t="e">
        <f>(H629/H613)*AC61</f>
        <v>#DIV/0!</v>
      </c>
      <c r="I695" s="256" t="e">
        <f>(I630/I613)*AC93</f>
        <v>#DIV/0!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0</v>
      </c>
      <c r="D696" s="256">
        <f>(D616/D613)*AD91</f>
        <v>0</v>
      </c>
      <c r="E696" s="258">
        <f>(E624/E613)*SUM(C696:D696)</f>
        <v>0</v>
      </c>
      <c r="F696" s="258">
        <f>(F625/F613)*AD65</f>
        <v>0</v>
      </c>
      <c r="G696" s="256" t="e">
        <f>(G626/G613)*AD92</f>
        <v>#DIV/0!</v>
      </c>
      <c r="H696" s="258" t="e">
        <f>(H629/H613)*AD61</f>
        <v>#DIV/0!</v>
      </c>
      <c r="I696" s="256" t="e">
        <f>(I630/I613)*AD93</f>
        <v>#DIV/0!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0</v>
      </c>
      <c r="D697" s="256">
        <f>(D616/D613)*AE91</f>
        <v>0</v>
      </c>
      <c r="E697" s="258">
        <f>(E624/E613)*SUM(C697:D697)</f>
        <v>0</v>
      </c>
      <c r="F697" s="258">
        <f>(F625/F613)*AE65</f>
        <v>0</v>
      </c>
      <c r="G697" s="256" t="e">
        <f>(G626/G613)*AE92</f>
        <v>#DIV/0!</v>
      </c>
      <c r="H697" s="258" t="e">
        <f>(H629/H613)*AE61</f>
        <v>#DIV/0!</v>
      </c>
      <c r="I697" s="256" t="e">
        <f>(I630/I613)*AE93</f>
        <v>#DIV/0!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 t="e">
        <f>(G626/G613)*AF92</f>
        <v>#DIV/0!</v>
      </c>
      <c r="H698" s="258" t="e">
        <f>(H629/H613)*AF61</f>
        <v>#DIV/0!</v>
      </c>
      <c r="I698" s="256" t="e">
        <f>(I630/I613)*AF93</f>
        <v>#DIV/0!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0</v>
      </c>
      <c r="D699" s="256">
        <f>(D616/D613)*AG91</f>
        <v>0</v>
      </c>
      <c r="E699" s="258">
        <f>(E624/E613)*SUM(C699:D699)</f>
        <v>0</v>
      </c>
      <c r="F699" s="258">
        <f>(F625/F613)*AG65</f>
        <v>0</v>
      </c>
      <c r="G699" s="256" t="e">
        <f>(G626/G613)*AG92</f>
        <v>#DIV/0!</v>
      </c>
      <c r="H699" s="258" t="e">
        <f>(H629/H613)*AG61</f>
        <v>#DIV/0!</v>
      </c>
      <c r="I699" s="256" t="e">
        <f>(I630/I613)*AG93</f>
        <v>#DIV/0!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 t="e">
        <f>(G626/G613)*AH92</f>
        <v>#DIV/0!</v>
      </c>
      <c r="H700" s="258" t="e">
        <f>(H629/H613)*AH61</f>
        <v>#DIV/0!</v>
      </c>
      <c r="I700" s="256" t="e">
        <f>(I630/I613)*AH93</f>
        <v>#DIV/0!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 t="e">
        <f>(G626/G613)*AI92</f>
        <v>#DIV/0!</v>
      </c>
      <c r="H701" s="258" t="e">
        <f>(H629/H613)*AI61</f>
        <v>#DIV/0!</v>
      </c>
      <c r="I701" s="256" t="e">
        <f>(I630/I613)*AI93</f>
        <v>#DIV/0!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0</v>
      </c>
      <c r="D702" s="256">
        <f>(D616/D613)*AJ91</f>
        <v>0</v>
      </c>
      <c r="E702" s="258">
        <f>(E624/E613)*SUM(C702:D702)</f>
        <v>0</v>
      </c>
      <c r="F702" s="258">
        <f>(F625/F613)*AJ65</f>
        <v>0</v>
      </c>
      <c r="G702" s="256" t="e">
        <f>(G626/G613)*AJ92</f>
        <v>#DIV/0!</v>
      </c>
      <c r="H702" s="258" t="e">
        <f>(H629/H613)*AJ61</f>
        <v>#DIV/0!</v>
      </c>
      <c r="I702" s="256" t="e">
        <f>(I630/I613)*AJ93</f>
        <v>#DIV/0!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0</v>
      </c>
      <c r="D703" s="256">
        <f>(D616/D613)*AK91</f>
        <v>0</v>
      </c>
      <c r="E703" s="258">
        <f>(E624/E613)*SUM(C703:D703)</f>
        <v>0</v>
      </c>
      <c r="F703" s="258">
        <f>(F625/F613)*AK65</f>
        <v>0</v>
      </c>
      <c r="G703" s="256" t="e">
        <f>(G626/G613)*AK92</f>
        <v>#DIV/0!</v>
      </c>
      <c r="H703" s="258" t="e">
        <f>(H629/H613)*AK61</f>
        <v>#DIV/0!</v>
      </c>
      <c r="I703" s="256" t="e">
        <f>(I630/I613)*AK93</f>
        <v>#DIV/0!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0</v>
      </c>
      <c r="D704" s="256">
        <f>(D616/D613)*AL91</f>
        <v>0</v>
      </c>
      <c r="E704" s="258">
        <f>(E624/E613)*SUM(C704:D704)</f>
        <v>0</v>
      </c>
      <c r="F704" s="258">
        <f>(F625/F613)*AL65</f>
        <v>0</v>
      </c>
      <c r="G704" s="256" t="e">
        <f>(G626/G613)*AL92</f>
        <v>#DIV/0!</v>
      </c>
      <c r="H704" s="258" t="e">
        <f>(H629/H613)*AL61</f>
        <v>#DIV/0!</v>
      </c>
      <c r="I704" s="256" t="e">
        <f>(I630/I613)*AL93</f>
        <v>#DIV/0!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 t="e">
        <f>(G626/G613)*AM92</f>
        <v>#DIV/0!</v>
      </c>
      <c r="H705" s="258" t="e">
        <f>(H629/H613)*AM61</f>
        <v>#DIV/0!</v>
      </c>
      <c r="I705" s="256" t="e">
        <f>(I630/I613)*AM93</f>
        <v>#DIV/0!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 t="e">
        <f>(G626/G613)*AN92</f>
        <v>#DIV/0!</v>
      </c>
      <c r="H706" s="258" t="e">
        <f>(H629/H613)*AN61</f>
        <v>#DIV/0!</v>
      </c>
      <c r="I706" s="256" t="e">
        <f>(I630/I613)*AN93</f>
        <v>#DIV/0!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 t="e">
        <f>(G626/G613)*AO92</f>
        <v>#DIV/0!</v>
      </c>
      <c r="H707" s="258" t="e">
        <f>(H629/H613)*AO61</f>
        <v>#DIV/0!</v>
      </c>
      <c r="I707" s="256" t="e">
        <f>(I630/I613)*AO93</f>
        <v>#DIV/0!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 t="e">
        <f>(G626/G613)*AP92</f>
        <v>#DIV/0!</v>
      </c>
      <c r="H708" s="258" t="e">
        <f>(H629/H613)*AP61</f>
        <v>#DIV/0!</v>
      </c>
      <c r="I708" s="256" t="e">
        <f>(I630/I613)*AP93</f>
        <v>#DIV/0!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 t="e">
        <f>(G626/G613)*AQ92</f>
        <v>#DIV/0!</v>
      </c>
      <c r="H709" s="258" t="e">
        <f>(H629/H613)*AQ61</f>
        <v>#DIV/0!</v>
      </c>
      <c r="I709" s="256" t="e">
        <f>(I630/I613)*AQ93</f>
        <v>#DIV/0!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0</v>
      </c>
      <c r="D710" s="256">
        <f>(D616/D613)*AR91</f>
        <v>0</v>
      </c>
      <c r="E710" s="258">
        <f>(E624/E613)*SUM(C710:D710)</f>
        <v>0</v>
      </c>
      <c r="F710" s="258">
        <f>(F625/F613)*AR65</f>
        <v>0</v>
      </c>
      <c r="G710" s="256" t="e">
        <f>(G626/G613)*AR92</f>
        <v>#DIV/0!</v>
      </c>
      <c r="H710" s="258" t="e">
        <f>(H629/H613)*AR61</f>
        <v>#DIV/0!</v>
      </c>
      <c r="I710" s="256" t="e">
        <f>(I630/I613)*AR93</f>
        <v>#DIV/0!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 t="e">
        <f>(G626/G613)*AS92</f>
        <v>#DIV/0!</v>
      </c>
      <c r="H711" s="258" t="e">
        <f>(H629/H613)*AS61</f>
        <v>#DIV/0!</v>
      </c>
      <c r="I711" s="256" t="e">
        <f>(I630/I613)*AS93</f>
        <v>#DIV/0!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 t="e">
        <f>(G626/G613)*AT92</f>
        <v>#DIV/0!</v>
      </c>
      <c r="H712" s="258" t="e">
        <f>(H629/H613)*AT61</f>
        <v>#DIV/0!</v>
      </c>
      <c r="I712" s="256" t="e">
        <f>(I630/I613)*AT93</f>
        <v>#DIV/0!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 t="e">
        <f>(G626/G613)*AU92</f>
        <v>#DIV/0!</v>
      </c>
      <c r="H713" s="258" t="e">
        <f>(H629/H613)*AU61</f>
        <v>#DIV/0!</v>
      </c>
      <c r="I713" s="256" t="e">
        <f>(I630/I613)*AU93</f>
        <v>#DIV/0!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0</v>
      </c>
      <c r="D714" s="256">
        <f>(D616/D613)*AV91</f>
        <v>0</v>
      </c>
      <c r="E714" s="258">
        <f>(E624/E613)*SUM(C714:D714)</f>
        <v>0</v>
      </c>
      <c r="F714" s="258">
        <f>(F625/F613)*AV65</f>
        <v>0</v>
      </c>
      <c r="G714" s="256" t="e">
        <f>(G626/G613)*AV92</f>
        <v>#DIV/0!</v>
      </c>
      <c r="H714" s="258" t="e">
        <f>(H629/H613)*AV61</f>
        <v>#DIV/0!</v>
      </c>
      <c r="I714" s="256" t="e">
        <f>(I630/I613)*AV93</f>
        <v>#DIV/0!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21085387</v>
      </c>
      <c r="D716" s="231">
        <f>SUM(D617:D648)+SUM(D669:D714)</f>
        <v>338946</v>
      </c>
      <c r="E716" s="231">
        <f>SUM(E625:E648)+SUM(E669:E714)</f>
        <v>2558484.5107525592</v>
      </c>
      <c r="F716" s="231">
        <f>SUM(F626:F649)+SUM(F669:F714)</f>
        <v>23531.930029382784</v>
      </c>
      <c r="G716" s="231" t="e">
        <f>SUM(G627:G648)+SUM(G669:G714)</f>
        <v>#DIV/0!</v>
      </c>
      <c r="H716" s="231" t="e">
        <f>SUM(H630:H648)+SUM(H669:H714)</f>
        <v>#DIV/0!</v>
      </c>
      <c r="I716" s="231" t="e">
        <f>SUM(I631:I648)+SUM(I669:I714)</f>
        <v>#DIV/0!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21085387</v>
      </c>
      <c r="D717" s="231">
        <f>D616</f>
        <v>338946</v>
      </c>
      <c r="E717" s="231">
        <f>E624</f>
        <v>2558484.5107525596</v>
      </c>
      <c r="F717" s="231">
        <f>F625</f>
        <v>23531.930029382784</v>
      </c>
      <c r="G717" s="231">
        <f>G626</f>
        <v>0</v>
      </c>
      <c r="H717" s="231" t="e">
        <f>H629</f>
        <v>#DIV/0!</v>
      </c>
      <c r="I717" s="231" t="e">
        <f>I630</f>
        <v>#DIV/0!</v>
      </c>
      <c r="J717" s="231" t="e">
        <f>J631</f>
        <v>#DIV/0!</v>
      </c>
      <c r="K717" s="231" t="e">
        <f>K645</f>
        <v>#DIV/0!</v>
      </c>
      <c r="L717" s="231" t="e">
        <f>L648</f>
        <v>#DIV/0!</v>
      </c>
      <c r="M717" s="231">
        <f>C649</f>
        <v>7176957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919</v>
      </c>
      <c r="C2" s="12" t="str">
        <f>SUBSTITUTE(LEFT(data!C98,49),",","")</f>
        <v xml:space="preserve">Navos </v>
      </c>
      <c r="D2" s="12" t="e">
        <f>LEFT(data!#REF!,49)</f>
        <v>#REF!</v>
      </c>
      <c r="E2" s="12" t="str">
        <f>RIGHT(data!C99,100)</f>
        <v>PO Box 46420</v>
      </c>
      <c r="F2" s="12" t="str">
        <f>RIGHT(data!C100,100)</f>
        <v>Seattle</v>
      </c>
      <c r="G2" s="12" t="str">
        <f>RIGHT(data!C102,100)</f>
        <v>98126</v>
      </c>
      <c r="H2" s="12" t="str">
        <f>RIGHT(data!C103,100)</f>
        <v>King</v>
      </c>
      <c r="I2" s="12" t="str">
        <f>LEFT(data!C104,49)</f>
        <v xml:space="preserve">Tim Holmes </v>
      </c>
      <c r="J2" s="12" t="str">
        <f>LEFT(data!C105,49)</f>
        <v xml:space="preserve">Natalia Kohler </v>
      </c>
      <c r="K2" s="12" t="str">
        <f>LEFT(data!C107,49)</f>
        <v>206-933-7189</v>
      </c>
      <c r="L2" s="12" t="str">
        <f>LEFT(data!C107,49)</f>
        <v>206-933-7189</v>
      </c>
      <c r="M2" s="12" t="str">
        <f>LEFT(data!C109,49)</f>
        <v>Robb Sousley</v>
      </c>
      <c r="N2" s="12" t="str">
        <f>LEFT(data!C110,49)</f>
        <v>robb.sousley@navos.org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919</v>
      </c>
      <c r="B2" s="224" t="str">
        <f>RIGHT(data!C96,4)</f>
        <v>2022</v>
      </c>
      <c r="C2" s="16" t="s">
        <v>1123</v>
      </c>
      <c r="D2" s="223">
        <f>ROUND(data!C181,0)</f>
        <v>805948</v>
      </c>
      <c r="E2" s="223">
        <f>ROUND(data!C182,0)</f>
        <v>76287</v>
      </c>
      <c r="F2" s="223">
        <f>ROUND(data!C183,0)</f>
        <v>185090</v>
      </c>
      <c r="G2" s="223">
        <f>ROUND(data!C184,0)</f>
        <v>810535</v>
      </c>
      <c r="H2" s="223">
        <f>ROUND(data!C185,0)</f>
        <v>0</v>
      </c>
      <c r="I2" s="223">
        <f>ROUND(data!C186,0)</f>
        <v>283058</v>
      </c>
      <c r="J2" s="223">
        <f>ROUND(data!C187+data!C188,0)</f>
        <v>101095</v>
      </c>
      <c r="K2" s="223">
        <f>ROUND(data!C191,0)</f>
        <v>0</v>
      </c>
      <c r="L2" s="223">
        <f>ROUND(data!C192,0)</f>
        <v>0</v>
      </c>
      <c r="M2" s="223">
        <f>ROUND(data!C195,0)</f>
        <v>295831</v>
      </c>
      <c r="N2" s="223">
        <f>ROUND(data!C196,0)</f>
        <v>0</v>
      </c>
      <c r="O2" s="223">
        <f>ROUND(data!C199,0)</f>
        <v>69513</v>
      </c>
      <c r="P2" s="223">
        <f>ROUND(data!C200,0)</f>
        <v>76016</v>
      </c>
      <c r="Q2" s="223">
        <f>ROUND(data!C201,0)</f>
        <v>0</v>
      </c>
      <c r="R2" s="223">
        <f>ROUND(data!C204,0)</f>
        <v>0</v>
      </c>
      <c r="S2" s="223">
        <f>ROUND(data!C205,0)</f>
        <v>55503</v>
      </c>
      <c r="T2" s="223">
        <f>ROUND(data!B211,0)</f>
        <v>15158615</v>
      </c>
      <c r="U2" s="223">
        <f>ROUND(data!C211,0)</f>
        <v>0</v>
      </c>
      <c r="V2" s="223">
        <f>ROUND(data!D211,0)</f>
        <v>690807</v>
      </c>
      <c r="W2" s="223">
        <f>ROUND(data!B212,0)</f>
        <v>864962</v>
      </c>
      <c r="X2" s="223">
        <f>ROUND(data!C212,0)</f>
        <v>0</v>
      </c>
      <c r="Y2" s="223">
        <f>ROUND(data!D212,0)</f>
        <v>244124</v>
      </c>
      <c r="Z2" s="223">
        <f>ROUND(data!B213,0)</f>
        <v>43473738</v>
      </c>
      <c r="AA2" s="223">
        <f>ROUND(data!C213,0)</f>
        <v>130805</v>
      </c>
      <c r="AB2" s="223">
        <f>ROUND(data!D213,0)</f>
        <v>218973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8692643</v>
      </c>
      <c r="AG2" s="223">
        <f>ROUND(data!C215,0)</f>
        <v>64070</v>
      </c>
      <c r="AH2" s="223">
        <f>ROUND(data!D215,0)</f>
        <v>1262311</v>
      </c>
      <c r="AI2" s="223">
        <f>ROUND(data!B216,0)</f>
        <v>0</v>
      </c>
      <c r="AJ2" s="223">
        <f>ROUND(data!C216,0)</f>
        <v>0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171625</v>
      </c>
      <c r="AS2" s="223">
        <f>ROUND(data!C219,0)</f>
        <v>733263</v>
      </c>
      <c r="AT2" s="223">
        <f>ROUND(data!D219,0)</f>
        <v>83262</v>
      </c>
      <c r="AU2" s="223">
        <v>0</v>
      </c>
      <c r="AV2" s="223">
        <v>0</v>
      </c>
      <c r="AW2" s="223">
        <v>0</v>
      </c>
      <c r="AX2" s="223">
        <f>ROUND(data!B225,0)</f>
        <v>427555</v>
      </c>
      <c r="AY2" s="223">
        <f>ROUND(data!C225,0)</f>
        <v>38993</v>
      </c>
      <c r="AZ2" s="223">
        <f>ROUND(data!D225,0)</f>
        <v>218709</v>
      </c>
      <c r="BA2" s="223">
        <f>ROUND(data!B226,0)</f>
        <v>8306297</v>
      </c>
      <c r="BB2" s="223">
        <f>ROUND(data!C226,0)</f>
        <v>1145694</v>
      </c>
      <c r="BC2" s="223">
        <f>ROUND(data!D226,0)</f>
        <v>15161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5900393</v>
      </c>
      <c r="BH2" s="223">
        <f>ROUND(data!C228,0)</f>
        <v>595181</v>
      </c>
      <c r="BI2" s="223">
        <f>ROUND(data!D228,0)</f>
        <v>1158307</v>
      </c>
      <c r="BJ2" s="223">
        <f>ROUND(data!B229,0)</f>
        <v>138151</v>
      </c>
      <c r="BK2" s="223">
        <f>ROUND(data!C229,0)</f>
        <v>0</v>
      </c>
      <c r="BL2" s="223">
        <f>ROUND(data!D229,0)</f>
        <v>138151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14183507</v>
      </c>
      <c r="BW2" s="223">
        <f>ROUND(data!C240,0)</f>
        <v>38636551</v>
      </c>
      <c r="BX2" s="223">
        <f>ROUND(data!C241,0)</f>
        <v>0</v>
      </c>
      <c r="BY2" s="223">
        <f>ROUND(data!C242,0)</f>
        <v>0</v>
      </c>
      <c r="BZ2" s="223">
        <f>ROUND(data!C243,0)</f>
        <v>0</v>
      </c>
      <c r="CA2" s="223">
        <f>ROUND(data!C244,0)</f>
        <v>12046004</v>
      </c>
      <c r="CB2" s="223">
        <f>ROUND(data!C247,0)</f>
        <v>260</v>
      </c>
      <c r="CC2" s="223">
        <f>ROUND(data!C249,0)</f>
        <v>906427</v>
      </c>
      <c r="CD2" s="223">
        <f>ROUND(data!C250,0)</f>
        <v>0</v>
      </c>
      <c r="CE2" s="223">
        <f>ROUND(data!C254+data!C255,0)</f>
        <v>0</v>
      </c>
      <c r="CF2" s="223">
        <f>data!D237</f>
        <v>75620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919</v>
      </c>
      <c r="B2" s="16" t="str">
        <f>RIGHT(data!C96,4)</f>
        <v>2022</v>
      </c>
      <c r="C2" s="16" t="s">
        <v>1123</v>
      </c>
      <c r="D2" s="222">
        <f>ROUND(data!C127,0)</f>
        <v>665</v>
      </c>
      <c r="E2" s="222">
        <f>ROUND(data!C128,0)</f>
        <v>0</v>
      </c>
      <c r="F2" s="222">
        <f>ROUND(data!C129,0)</f>
        <v>0</v>
      </c>
      <c r="G2" s="222">
        <f>ROUND(data!C130,0)</f>
        <v>0</v>
      </c>
      <c r="H2" s="222">
        <f>ROUND(data!D127,0)</f>
        <v>23854</v>
      </c>
      <c r="I2" s="222">
        <f>ROUND(data!D128,0)</f>
        <v>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0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70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0</v>
      </c>
      <c r="W2" s="222">
        <f>ROUND(data!C144,0)</f>
        <v>0</v>
      </c>
      <c r="X2" s="222">
        <f>ROUND(data!C145,0)</f>
        <v>0</v>
      </c>
      <c r="Y2" s="222">
        <f>ROUND(data!B154,0)</f>
        <v>97</v>
      </c>
      <c r="Z2" s="222">
        <f>ROUND(data!B155,0)</f>
        <v>5430</v>
      </c>
      <c r="AA2" s="222">
        <f>ROUND(data!B156,0)</f>
        <v>0</v>
      </c>
      <c r="AB2" s="222">
        <f>ROUND(data!B157,0)</f>
        <v>18643832</v>
      </c>
      <c r="AC2" s="222">
        <f>ROUND(data!B158,0)</f>
        <v>0</v>
      </c>
      <c r="AD2" s="222">
        <f>ROUND(data!C154,0)</f>
        <v>408</v>
      </c>
      <c r="AE2" s="222">
        <f>ROUND(data!C155,0)</f>
        <v>14230</v>
      </c>
      <c r="AF2" s="222">
        <f>ROUND(data!C156,0)</f>
        <v>0</v>
      </c>
      <c r="AG2" s="222">
        <f>ROUND(data!C157,0)</f>
        <v>52639914</v>
      </c>
      <c r="AH2" s="222">
        <f>ROUND(data!C158,0)</f>
        <v>0</v>
      </c>
      <c r="AI2" s="222">
        <f>ROUND(data!D154,0)</f>
        <v>160</v>
      </c>
      <c r="AJ2" s="222">
        <f>ROUND(data!D155,0)</f>
        <v>4194</v>
      </c>
      <c r="AK2" s="222">
        <f>ROUND(data!D156,0)</f>
        <v>0</v>
      </c>
      <c r="AL2" s="222">
        <f>ROUND(data!D157,0)</f>
        <v>16792358</v>
      </c>
      <c r="AM2" s="222">
        <f>ROUND(data!D158,0)</f>
        <v>0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919</v>
      </c>
      <c r="B2" s="224" t="str">
        <f>RIGHT(data!C96,4)</f>
        <v>2022</v>
      </c>
      <c r="C2" s="16" t="s">
        <v>1123</v>
      </c>
      <c r="D2" s="222">
        <f>ROUND(data!C266,0)</f>
        <v>15550770</v>
      </c>
      <c r="E2" s="222">
        <f>ROUND(data!C267,0)</f>
        <v>0</v>
      </c>
      <c r="F2" s="222">
        <f>ROUND(data!C268,0)</f>
        <v>25387907</v>
      </c>
      <c r="G2" s="222">
        <f>ROUND(data!C269,0)</f>
        <v>20019773</v>
      </c>
      <c r="H2" s="222">
        <f>ROUND(data!C270,0)</f>
        <v>0</v>
      </c>
      <c r="I2" s="222">
        <f>ROUND(data!C271,0)</f>
        <v>0</v>
      </c>
      <c r="J2" s="222">
        <f>ROUND(data!C272,0)</f>
        <v>0</v>
      </c>
      <c r="K2" s="222">
        <f>ROUND(data!C273,0)</f>
        <v>124878</v>
      </c>
      <c r="L2" s="222">
        <f>ROUND(data!C274,0)</f>
        <v>234364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14467808</v>
      </c>
      <c r="R2" s="222">
        <f>ROUND(data!C284,0)</f>
        <v>620838</v>
      </c>
      <c r="S2" s="222">
        <f>ROUND(data!C285,0)</f>
        <v>43385570</v>
      </c>
      <c r="T2" s="222">
        <f>ROUND(data!C286,0)</f>
        <v>0</v>
      </c>
      <c r="U2" s="222">
        <f>ROUND(data!C287,0)</f>
        <v>0</v>
      </c>
      <c r="V2" s="222">
        <f>ROUND(data!C288,0)</f>
        <v>7494402</v>
      </c>
      <c r="W2" s="222">
        <f>ROUND(data!C289,0)</f>
        <v>0</v>
      </c>
      <c r="X2" s="222">
        <f>ROUND(data!C290,0)</f>
        <v>821626</v>
      </c>
      <c r="Y2" s="222">
        <f>ROUND(data!C291,0)</f>
        <v>0</v>
      </c>
      <c r="Z2" s="222">
        <f>ROUND(data!C292,0)</f>
        <v>15021936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6402040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1333226</v>
      </c>
      <c r="AK2" s="222">
        <f>ROUND(data!C316,0)</f>
        <v>3281632</v>
      </c>
      <c r="AL2" s="222">
        <f>ROUND(data!C317,0)</f>
        <v>54684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2168658</v>
      </c>
      <c r="AS2" s="222">
        <f>ROUND(data!C326,0)</f>
        <v>0</v>
      </c>
      <c r="AT2" s="222">
        <f>ROUND(data!C327,0)</f>
        <v>0</v>
      </c>
      <c r="AU2" s="222">
        <f>ROUND(data!C328,0)</f>
        <v>1720589</v>
      </c>
      <c r="AV2" s="222">
        <f>ROUND(data!C331,0)</f>
        <v>33905973</v>
      </c>
      <c r="AW2" s="222">
        <f>ROUND(data!C332,0)</f>
        <v>0</v>
      </c>
      <c r="AX2" s="222">
        <f>ROUND(data!C333,0)</f>
        <v>0</v>
      </c>
      <c r="AY2" s="222">
        <f>ROUND(data!C334,0)</f>
        <v>123700</v>
      </c>
      <c r="AZ2" s="222">
        <f>ROUND(data!C335,0)</f>
        <v>0</v>
      </c>
      <c r="BA2" s="222">
        <f>ROUND(data!C336,0)</f>
        <v>0</v>
      </c>
      <c r="BB2" s="222">
        <f>ROUND(data!C337,0)</f>
        <v>0</v>
      </c>
      <c r="BC2" s="222">
        <f>ROUND(data!C338,0)</f>
        <v>0</v>
      </c>
      <c r="BD2" s="222">
        <f>ROUND(data!C339,0)</f>
        <v>0</v>
      </c>
      <c r="BE2" s="222">
        <f>ROUND(data!C343,0)</f>
        <v>0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39028690</v>
      </c>
      <c r="BJ2" s="222">
        <f>ROUND(data!C349,0)</f>
        <v>0</v>
      </c>
      <c r="BK2" s="222">
        <f>ROUND(data!CE60,2)</f>
        <v>0</v>
      </c>
      <c r="BL2" s="222">
        <f>ROUND(data!C358,0)</f>
        <v>88076104</v>
      </c>
      <c r="BM2" s="222">
        <f>ROUND(data!C359,0)</f>
        <v>0</v>
      </c>
      <c r="BN2" s="222">
        <f>ROUND(data!C363,0)</f>
        <v>64866062</v>
      </c>
      <c r="BO2" s="222">
        <f>ROUND(data!C364,0)</f>
        <v>906427</v>
      </c>
      <c r="BP2" s="222">
        <f>ROUND(data!C365,0)</f>
        <v>0</v>
      </c>
      <c r="BQ2" s="222">
        <f>ROUND(data!D381,0)</f>
        <v>31983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31983</v>
      </c>
      <c r="CC2" s="222">
        <f>ROUND(data!C382,0)</f>
        <v>0</v>
      </c>
      <c r="CD2" s="222">
        <f>ROUND(data!C389,0)</f>
        <v>12990314</v>
      </c>
      <c r="CE2" s="222">
        <f>ROUND(data!C390,0)</f>
        <v>2262013</v>
      </c>
      <c r="CF2" s="222">
        <f>ROUND(data!C391,0)</f>
        <v>2959313</v>
      </c>
      <c r="CG2" s="222">
        <f>ROUND(data!C392,0)</f>
        <v>1114311</v>
      </c>
      <c r="CH2" s="222">
        <f>ROUND(data!C393,0)</f>
        <v>222779</v>
      </c>
      <c r="CI2" s="222">
        <f>ROUND(data!C394,0)</f>
        <v>236819</v>
      </c>
      <c r="CJ2" s="222">
        <f>ROUND(data!C395,0)</f>
        <v>689054</v>
      </c>
      <c r="CK2" s="222">
        <f>ROUND(data!C396,0)</f>
        <v>0</v>
      </c>
      <c r="CL2" s="222">
        <f>ROUND(data!C397,0)</f>
        <v>295831</v>
      </c>
      <c r="CM2" s="222">
        <f>ROUND(data!C398,0)</f>
        <v>145529</v>
      </c>
      <c r="CN2" s="222">
        <f>ROUND(data!C399,0)</f>
        <v>63343</v>
      </c>
      <c r="CO2" s="222">
        <f>ROUND(data!C362,0)</f>
        <v>75620</v>
      </c>
      <c r="CP2" s="222">
        <f>ROUND(data!D415,0)</f>
        <v>1105829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1105829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919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919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919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0</v>
      </c>
      <c r="F4" s="212">
        <f>ROUND(data!E60,2)</f>
        <v>0</v>
      </c>
      <c r="G4" s="222">
        <f>ROUND(data!E61,0)</f>
        <v>0</v>
      </c>
      <c r="H4" s="222">
        <f>ROUND(data!E62,0)</f>
        <v>0</v>
      </c>
      <c r="I4" s="222">
        <f>ROUND(data!E63,0)</f>
        <v>0</v>
      </c>
      <c r="J4" s="222">
        <f>ROUND(data!E64,0)</f>
        <v>0</v>
      </c>
      <c r="K4" s="222">
        <f>ROUND(data!E65,0)</f>
        <v>0</v>
      </c>
      <c r="L4" s="222">
        <f>ROUND(data!E66,0)</f>
        <v>0</v>
      </c>
      <c r="M4" s="66">
        <f>ROUND(data!E67,0)</f>
        <v>0</v>
      </c>
      <c r="N4" s="222">
        <f>ROUND(data!E68,0)</f>
        <v>0</v>
      </c>
      <c r="O4" s="222">
        <f>ROUND(data!E69,0)</f>
        <v>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0</v>
      </c>
      <c r="AD4" s="222">
        <f>ROUND(data!E84,0)</f>
        <v>0</v>
      </c>
      <c r="AE4" s="222">
        <f>ROUND(data!E89,0)</f>
        <v>0</v>
      </c>
      <c r="AF4" s="222">
        <f>ROUND(data!E87,0)</f>
        <v>0</v>
      </c>
      <c r="AG4" s="222">
        <f>IF(data!E90&gt;0,ROUND(data!E90,0),0)</f>
        <v>0</v>
      </c>
      <c r="AH4" s="222">
        <f>IF(data!E91&gt;0,ROUND(data!E91,0),0)</f>
        <v>0</v>
      </c>
      <c r="AI4" s="222">
        <f>IF(data!E92&gt;0,ROUND(data!E92,0),0)</f>
        <v>0</v>
      </c>
      <c r="AJ4" s="222">
        <f>IF(data!E93&gt;0,ROUND(data!E93,0),0)</f>
        <v>0</v>
      </c>
      <c r="AK4" s="212">
        <f>IF(data!E94&gt;0,ROUND(data!E94,2),0)</f>
        <v>0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919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919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919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23854</v>
      </c>
      <c r="F7" s="212">
        <f>ROUND(data!H60,2)</f>
        <v>0</v>
      </c>
      <c r="G7" s="222">
        <f>ROUND(data!H61,0)</f>
        <v>11490795</v>
      </c>
      <c r="H7" s="222">
        <f>ROUND(data!H62,0)</f>
        <v>1933544</v>
      </c>
      <c r="I7" s="222">
        <f>ROUND(data!H63,0)</f>
        <v>2794921</v>
      </c>
      <c r="J7" s="222">
        <f>ROUND(data!H64,0)</f>
        <v>1079754</v>
      </c>
      <c r="K7" s="222">
        <f>ROUND(data!H65,0)</f>
        <v>176001</v>
      </c>
      <c r="L7" s="222">
        <f>ROUND(data!H66,0)</f>
        <v>229678</v>
      </c>
      <c r="M7" s="66">
        <f>ROUND(data!H67,0)</f>
        <v>399580</v>
      </c>
      <c r="N7" s="222">
        <f>ROUND(data!H68,0)</f>
        <v>0</v>
      </c>
      <c r="O7" s="222">
        <f>ROUND(data!H69,0)</f>
        <v>1131630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1131630</v>
      </c>
      <c r="AD7" s="222">
        <f>ROUND(data!H84,0)</f>
        <v>31983</v>
      </c>
      <c r="AE7" s="222">
        <f>ROUND(data!H89,0)</f>
        <v>88076104</v>
      </c>
      <c r="AF7" s="222">
        <f>ROUND(data!H87,0)</f>
        <v>88076104</v>
      </c>
      <c r="AG7" s="222">
        <f>IF(data!H90&gt;0,ROUND(data!H90,0),0)</f>
        <v>10751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919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919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919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919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919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919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919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919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919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919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919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0</v>
      </c>
      <c r="K18" s="222">
        <f>ROUND(data!S65,0)</f>
        <v>0</v>
      </c>
      <c r="L18" s="222">
        <f>ROUND(data!S66,0)</f>
        <v>0</v>
      </c>
      <c r="M18" s="66">
        <f>ROUND(data!S67,0)</f>
        <v>0</v>
      </c>
      <c r="N18" s="222">
        <f>ROUND(data!S68,0)</f>
        <v>0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0</v>
      </c>
      <c r="AH18" s="222">
        <f>IF(data!S91&gt;0,ROUND(data!S91,0),0)</f>
        <v>0</v>
      </c>
      <c r="AI18" s="222">
        <f>IF(data!S92&gt;0,ROUND(data!S92,0),0)</f>
        <v>0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919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919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0</v>
      </c>
      <c r="G20" s="222">
        <f>ROUND(data!U61,0)</f>
        <v>0</v>
      </c>
      <c r="H20" s="222">
        <f>ROUND(data!U62,0)</f>
        <v>0</v>
      </c>
      <c r="I20" s="222">
        <f>ROUND(data!U63,0)</f>
        <v>0</v>
      </c>
      <c r="J20" s="222">
        <f>ROUND(data!U64,0)</f>
        <v>0</v>
      </c>
      <c r="K20" s="222">
        <f>ROUND(data!U65,0)</f>
        <v>0</v>
      </c>
      <c r="L20" s="222">
        <f>ROUND(data!U66,0)</f>
        <v>0</v>
      </c>
      <c r="M20" s="66">
        <f>ROUND(data!U67,0)</f>
        <v>0</v>
      </c>
      <c r="N20" s="222">
        <f>ROUND(data!U68,0)</f>
        <v>0</v>
      </c>
      <c r="O20" s="222">
        <f>ROUND(data!U69,0)</f>
        <v>0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0</v>
      </c>
      <c r="AD20" s="222">
        <f>ROUND(data!U84,0)</f>
        <v>0</v>
      </c>
      <c r="AE20" s="222">
        <f>ROUND(data!U89,0)</f>
        <v>0</v>
      </c>
      <c r="AF20" s="222">
        <f>ROUND(data!U87,0)</f>
        <v>0</v>
      </c>
      <c r="AG20" s="222">
        <f>IF(data!U90&gt;0,ROUND(data!U90,0),0)</f>
        <v>0</v>
      </c>
      <c r="AH20" s="222">
        <f>IF(data!U91&gt;0,ROUND(data!U91,0),0)</f>
        <v>0</v>
      </c>
      <c r="AI20" s="222">
        <f>IF(data!U92&gt;0,ROUND(data!U92,0),0)</f>
        <v>0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919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0</v>
      </c>
      <c r="G21" s="222">
        <f>ROUND(data!V61,0)</f>
        <v>0</v>
      </c>
      <c r="H21" s="222">
        <f>ROUND(data!V62,0)</f>
        <v>0</v>
      </c>
      <c r="I21" s="222">
        <f>ROUND(data!V63,0)</f>
        <v>0</v>
      </c>
      <c r="J21" s="222">
        <f>ROUND(data!V64,0)</f>
        <v>0</v>
      </c>
      <c r="K21" s="222">
        <f>ROUND(data!V65,0)</f>
        <v>0</v>
      </c>
      <c r="L21" s="222">
        <f>ROUND(data!V66,0)</f>
        <v>0</v>
      </c>
      <c r="M21" s="66">
        <f>ROUND(data!V67,0)</f>
        <v>0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0</v>
      </c>
      <c r="AF21" s="222">
        <f>ROUND(data!V87,0)</f>
        <v>0</v>
      </c>
      <c r="AG21" s="222">
        <f>IF(data!V90&gt;0,ROUND(data!V90,0),0)</f>
        <v>0</v>
      </c>
      <c r="AH21" s="222">
        <f>IF(data!V91&gt;0,ROUND(data!V91,0),0)</f>
        <v>0</v>
      </c>
      <c r="AI21" s="222">
        <f>IF(data!V92&gt;0,ROUND(data!V92,0),0)</f>
        <v>0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919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919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0</v>
      </c>
      <c r="G23" s="222">
        <f>ROUND(data!X61,0)</f>
        <v>0</v>
      </c>
      <c r="H23" s="222">
        <f>ROUND(data!X62,0)</f>
        <v>0</v>
      </c>
      <c r="I23" s="222">
        <f>ROUND(data!X63,0)</f>
        <v>0</v>
      </c>
      <c r="J23" s="222">
        <f>ROUND(data!X64,0)</f>
        <v>0</v>
      </c>
      <c r="K23" s="222">
        <f>ROUND(data!X65,0)</f>
        <v>0</v>
      </c>
      <c r="L23" s="222">
        <f>ROUND(data!X66,0)</f>
        <v>0</v>
      </c>
      <c r="M23" s="66">
        <f>ROUND(data!X67,0)</f>
        <v>0</v>
      </c>
      <c r="N23" s="222">
        <f>ROUND(data!X68,0)</f>
        <v>0</v>
      </c>
      <c r="O23" s="222">
        <f>ROUND(data!X69,0)</f>
        <v>0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0</v>
      </c>
      <c r="AD23" s="222">
        <f>ROUND(data!X84,0)</f>
        <v>0</v>
      </c>
      <c r="AE23" s="222">
        <f>ROUND(data!X89,0)</f>
        <v>0</v>
      </c>
      <c r="AF23" s="222">
        <f>ROUND(data!X87,0)</f>
        <v>0</v>
      </c>
      <c r="AG23" s="222">
        <f>IF(data!X90&gt;0,ROUND(data!X90,0),0)</f>
        <v>0</v>
      </c>
      <c r="AH23" s="222">
        <f>IF(data!X91&gt;0,ROUND(data!X91,0),0)</f>
        <v>0</v>
      </c>
      <c r="AI23" s="222">
        <f>IF(data!X92&gt;0,ROUND(data!X92,0),0)</f>
        <v>0</v>
      </c>
      <c r="AJ23" s="222">
        <f>IF(data!X93&gt;0,ROUND(data!X93,0),0)</f>
        <v>0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919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0</v>
      </c>
      <c r="G24" s="222">
        <f>ROUND(data!Y61,0)</f>
        <v>0</v>
      </c>
      <c r="H24" s="222">
        <f>ROUND(data!Y62,0)</f>
        <v>0</v>
      </c>
      <c r="I24" s="222">
        <f>ROUND(data!Y63,0)</f>
        <v>0</v>
      </c>
      <c r="J24" s="222">
        <f>ROUND(data!Y64,0)</f>
        <v>0</v>
      </c>
      <c r="K24" s="222">
        <f>ROUND(data!Y65,0)</f>
        <v>0</v>
      </c>
      <c r="L24" s="222">
        <f>ROUND(data!Y66,0)</f>
        <v>0</v>
      </c>
      <c r="M24" s="66">
        <f>ROUND(data!Y67,0)</f>
        <v>0</v>
      </c>
      <c r="N24" s="222">
        <f>ROUND(data!Y68,0)</f>
        <v>0</v>
      </c>
      <c r="O24" s="222">
        <f>ROUND(data!Y69,0)</f>
        <v>0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0</v>
      </c>
      <c r="AD24" s="222">
        <f>ROUND(data!Y84,0)</f>
        <v>0</v>
      </c>
      <c r="AE24" s="222">
        <f>ROUND(data!Y89,0)</f>
        <v>0</v>
      </c>
      <c r="AF24" s="222">
        <f>ROUND(data!Y87,0)</f>
        <v>0</v>
      </c>
      <c r="AG24" s="222">
        <f>IF(data!Y90&gt;0,ROUND(data!Y90,0),0)</f>
        <v>0</v>
      </c>
      <c r="AH24" s="222">
        <f>IF(data!Y91&gt;0,ROUND(data!Y91,0),0)</f>
        <v>0</v>
      </c>
      <c r="AI24" s="222">
        <f>IF(data!Y92&gt;0,ROUND(data!Y92,0),0)</f>
        <v>0</v>
      </c>
      <c r="AJ24" s="222">
        <f>IF(data!Y93&gt;0,ROUND(data!Y93,0),0)</f>
        <v>0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919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919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919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0</v>
      </c>
      <c r="G27" s="222">
        <f>ROUND(data!AB61,0)</f>
        <v>575105</v>
      </c>
      <c r="H27" s="222">
        <f>ROUND(data!AB62,0)</f>
        <v>97249</v>
      </c>
      <c r="I27" s="222">
        <f>ROUND(data!AB63,0)</f>
        <v>391</v>
      </c>
      <c r="J27" s="222">
        <f>ROUND(data!AB64,0)</f>
        <v>21608</v>
      </c>
      <c r="K27" s="222">
        <f>ROUND(data!AB65,0)</f>
        <v>2246</v>
      </c>
      <c r="L27" s="222">
        <f>ROUND(data!AB66,0)</f>
        <v>0</v>
      </c>
      <c r="M27" s="66">
        <f>ROUND(data!AB67,0)</f>
        <v>17974</v>
      </c>
      <c r="N27" s="222">
        <f>ROUND(data!AB68,0)</f>
        <v>0</v>
      </c>
      <c r="O27" s="222">
        <f>ROUND(data!AB69,0)</f>
        <v>26926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26926</v>
      </c>
      <c r="AD27" s="222">
        <f>ROUND(data!AB84,0)</f>
        <v>0</v>
      </c>
      <c r="AE27" s="222">
        <f>ROUND(data!AB89,0)</f>
        <v>0</v>
      </c>
      <c r="AF27" s="222">
        <f>ROUND(data!AB87,0)</f>
        <v>0</v>
      </c>
      <c r="AG27" s="222">
        <f>IF(data!AB90&gt;0,ROUND(data!AB90,0),0)</f>
        <v>392</v>
      </c>
      <c r="AH27" s="222">
        <f>IF(data!AB91&gt;0,ROUND(data!AB91,0),0)</f>
        <v>0</v>
      </c>
      <c r="AI27" s="222">
        <f>IF(data!AB92&gt;0,ROUND(data!AB92,0),0)</f>
        <v>0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919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919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919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0</v>
      </c>
      <c r="G30" s="222">
        <f>ROUND(data!AE61,0)</f>
        <v>0</v>
      </c>
      <c r="H30" s="222">
        <f>ROUND(data!AE62,0)</f>
        <v>0</v>
      </c>
      <c r="I30" s="222">
        <f>ROUND(data!AE63,0)</f>
        <v>0</v>
      </c>
      <c r="J30" s="222">
        <f>ROUND(data!AE64,0)</f>
        <v>0</v>
      </c>
      <c r="K30" s="222">
        <f>ROUND(data!AE65,0)</f>
        <v>0</v>
      </c>
      <c r="L30" s="222">
        <f>ROUND(data!AE66,0)</f>
        <v>0</v>
      </c>
      <c r="M30" s="66">
        <f>ROUND(data!AE67,0)</f>
        <v>0</v>
      </c>
      <c r="N30" s="222">
        <f>ROUND(data!AE68,0)</f>
        <v>0</v>
      </c>
      <c r="O30" s="222">
        <f>ROUND(data!AE69,0)</f>
        <v>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0</v>
      </c>
      <c r="AD30" s="222">
        <f>ROUND(data!AE84,0)</f>
        <v>0</v>
      </c>
      <c r="AE30" s="222">
        <f>ROUND(data!AE89,0)</f>
        <v>0</v>
      </c>
      <c r="AF30" s="222">
        <f>ROUND(data!AE87,0)</f>
        <v>0</v>
      </c>
      <c r="AG30" s="222">
        <f>IF(data!AE90&gt;0,ROUND(data!AE90,0),0)</f>
        <v>0</v>
      </c>
      <c r="AH30" s="222">
        <f>IF(data!AE91&gt;0,ROUND(data!AE91,0),0)</f>
        <v>0</v>
      </c>
      <c r="AI30" s="222">
        <f>IF(data!AE92&gt;0,ROUND(data!AE92,0),0)</f>
        <v>0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919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919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0</v>
      </c>
      <c r="G32" s="222">
        <f>ROUND(data!AG61,0)</f>
        <v>0</v>
      </c>
      <c r="H32" s="222">
        <f>ROUND(data!AG62,0)</f>
        <v>0</v>
      </c>
      <c r="I32" s="222">
        <f>ROUND(data!AG63,0)</f>
        <v>0</v>
      </c>
      <c r="J32" s="222">
        <f>ROUND(data!AG64,0)</f>
        <v>0</v>
      </c>
      <c r="K32" s="222">
        <f>ROUND(data!AG65,0)</f>
        <v>0</v>
      </c>
      <c r="L32" s="222">
        <f>ROUND(data!AG66,0)</f>
        <v>0</v>
      </c>
      <c r="M32" s="66">
        <f>ROUND(data!AG67,0)</f>
        <v>0</v>
      </c>
      <c r="N32" s="222">
        <f>ROUND(data!AG68,0)</f>
        <v>0</v>
      </c>
      <c r="O32" s="222">
        <f>ROUND(data!AG69,0)</f>
        <v>0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0</v>
      </c>
      <c r="AD32" s="222">
        <f>ROUND(data!AG84,0)</f>
        <v>0</v>
      </c>
      <c r="AE32" s="222">
        <f>ROUND(data!AG89,0)</f>
        <v>0</v>
      </c>
      <c r="AF32" s="222">
        <f>ROUND(data!AG87,0)</f>
        <v>0</v>
      </c>
      <c r="AG32" s="222">
        <f>IF(data!AG90&gt;0,ROUND(data!AG90,0),0)</f>
        <v>0</v>
      </c>
      <c r="AH32" s="222">
        <f>IF(data!AG91&gt;0,ROUND(data!AG91,0),0)</f>
        <v>0</v>
      </c>
      <c r="AI32" s="222">
        <f>IF(data!AG92&gt;0,ROUND(data!AG92,0),0)</f>
        <v>0</v>
      </c>
      <c r="AJ32" s="222">
        <f>IF(data!AG93&gt;0,ROUND(data!AG93,0),0)</f>
        <v>0</v>
      </c>
      <c r="AK32" s="212">
        <f>IF(data!AG94&gt;0,ROUND(data!AG94,2),0)</f>
        <v>0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919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919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919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0</v>
      </c>
      <c r="G35" s="222">
        <f>ROUND(data!AJ61,0)</f>
        <v>0</v>
      </c>
      <c r="H35" s="222">
        <f>ROUND(data!AJ62,0)</f>
        <v>0</v>
      </c>
      <c r="I35" s="222">
        <f>ROUND(data!AJ63,0)</f>
        <v>0</v>
      </c>
      <c r="J35" s="222">
        <f>ROUND(data!AJ64,0)</f>
        <v>0</v>
      </c>
      <c r="K35" s="222">
        <f>ROUND(data!AJ65,0)</f>
        <v>0</v>
      </c>
      <c r="L35" s="222">
        <f>ROUND(data!AJ66,0)</f>
        <v>0</v>
      </c>
      <c r="M35" s="66">
        <f>ROUND(data!AJ67,0)</f>
        <v>0</v>
      </c>
      <c r="N35" s="222">
        <f>ROUND(data!AJ68,0)</f>
        <v>0</v>
      </c>
      <c r="O35" s="222">
        <f>ROUND(data!AJ69,0)</f>
        <v>0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0</v>
      </c>
      <c r="AD35" s="222">
        <f>ROUND(data!AJ84,0)</f>
        <v>0</v>
      </c>
      <c r="AE35" s="222">
        <f>ROUND(data!AJ89,0)</f>
        <v>0</v>
      </c>
      <c r="AF35" s="222">
        <f>ROUND(data!AJ87,0)</f>
        <v>0</v>
      </c>
      <c r="AG35" s="222">
        <f>IF(data!AJ90&gt;0,ROUND(data!AJ90,0),0)</f>
        <v>0</v>
      </c>
      <c r="AH35" s="222">
        <f>IF(data!AJ91&gt;0,ROUND(data!AJ91,0),0)</f>
        <v>0</v>
      </c>
      <c r="AI35" s="222">
        <f>IF(data!AJ92&gt;0,ROUND(data!AJ92,0),0)</f>
        <v>0</v>
      </c>
      <c r="AJ35" s="222">
        <f>IF(data!AJ93&gt;0,ROUND(data!AJ93,0),0)</f>
        <v>0</v>
      </c>
      <c r="AK35" s="212">
        <f>IF(data!AJ94&gt;0,ROUND(data!AJ94,2),0)</f>
        <v>0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919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0</v>
      </c>
      <c r="G36" s="222">
        <f>ROUND(data!AK61,0)</f>
        <v>0</v>
      </c>
      <c r="H36" s="222">
        <f>ROUND(data!AK62,0)</f>
        <v>0</v>
      </c>
      <c r="I36" s="222">
        <f>ROUND(data!AK63,0)</f>
        <v>0</v>
      </c>
      <c r="J36" s="222">
        <f>ROUND(data!AK64,0)</f>
        <v>0</v>
      </c>
      <c r="K36" s="222">
        <f>ROUND(data!AK65,0)</f>
        <v>0</v>
      </c>
      <c r="L36" s="222">
        <f>ROUND(data!AK66,0)</f>
        <v>0</v>
      </c>
      <c r="M36" s="66">
        <f>ROUND(data!AK67,0)</f>
        <v>0</v>
      </c>
      <c r="N36" s="222">
        <f>ROUND(data!AK68,0)</f>
        <v>0</v>
      </c>
      <c r="O36" s="222">
        <f>ROUND(data!AK69,0)</f>
        <v>0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0</v>
      </c>
      <c r="AD36" s="222">
        <f>ROUND(data!AK84,0)</f>
        <v>0</v>
      </c>
      <c r="AE36" s="222">
        <f>ROUND(data!AK89,0)</f>
        <v>0</v>
      </c>
      <c r="AF36" s="222">
        <f>ROUND(data!AK87,0)</f>
        <v>0</v>
      </c>
      <c r="AG36" s="222">
        <f>IF(data!AK90&gt;0,ROUND(data!AK90,0),0)</f>
        <v>0</v>
      </c>
      <c r="AH36" s="222">
        <f>IF(data!AK91&gt;0,ROUND(data!AK91,0),0)</f>
        <v>0</v>
      </c>
      <c r="AI36" s="222">
        <f>IF(data!AK92&gt;0,ROUND(data!AK92,0),0)</f>
        <v>0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919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0</v>
      </c>
      <c r="G37" s="222">
        <f>ROUND(data!AL61,0)</f>
        <v>0</v>
      </c>
      <c r="H37" s="222">
        <f>ROUND(data!AL62,0)</f>
        <v>0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0</v>
      </c>
      <c r="M37" s="66">
        <f>ROUND(data!AL67,0)</f>
        <v>0</v>
      </c>
      <c r="N37" s="222">
        <f>ROUND(data!AL68,0)</f>
        <v>0</v>
      </c>
      <c r="O37" s="222">
        <f>ROUND(data!AL69,0)</f>
        <v>0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0</v>
      </c>
      <c r="AD37" s="222">
        <f>ROUND(data!AL84,0)</f>
        <v>0</v>
      </c>
      <c r="AE37" s="222">
        <f>ROUND(data!AL89,0)</f>
        <v>0</v>
      </c>
      <c r="AF37" s="222">
        <f>ROUND(data!AL87,0)</f>
        <v>0</v>
      </c>
      <c r="AG37" s="222">
        <f>IF(data!AL90&gt;0,ROUND(data!AL90,0),0)</f>
        <v>0</v>
      </c>
      <c r="AH37" s="222">
        <f>IF(data!AL91&gt;0,ROUND(data!AL91,0),0)</f>
        <v>0</v>
      </c>
      <c r="AI37" s="222">
        <f>IF(data!AL92&gt;0,ROUND(data!AL92,0),0)</f>
        <v>0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919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919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919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0</v>
      </c>
      <c r="G40" s="222">
        <f>ROUND(data!AO61,0)</f>
        <v>0</v>
      </c>
      <c r="H40" s="222">
        <f>ROUND(data!AO62,0)</f>
        <v>0</v>
      </c>
      <c r="I40" s="222">
        <f>ROUND(data!AO63,0)</f>
        <v>0</v>
      </c>
      <c r="J40" s="222">
        <f>ROUND(data!AO64,0)</f>
        <v>0</v>
      </c>
      <c r="K40" s="222">
        <f>ROUND(data!AO65,0)</f>
        <v>0</v>
      </c>
      <c r="L40" s="222">
        <f>ROUND(data!AO66,0)</f>
        <v>0</v>
      </c>
      <c r="M40" s="66">
        <f>ROUND(data!AO67,0)</f>
        <v>0</v>
      </c>
      <c r="N40" s="222">
        <f>ROUND(data!AO68,0)</f>
        <v>0</v>
      </c>
      <c r="O40" s="222">
        <f>ROUND(data!AO69,0)</f>
        <v>0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0</v>
      </c>
      <c r="AD40" s="222">
        <f>ROUND(data!AO84,0)</f>
        <v>0</v>
      </c>
      <c r="AE40" s="222">
        <f>ROUND(data!AO89,0)</f>
        <v>0</v>
      </c>
      <c r="AF40" s="222">
        <f>ROUND(data!AO87,0)</f>
        <v>0</v>
      </c>
      <c r="AG40" s="222">
        <f>IF(data!AO90&gt;0,ROUND(data!AO90,0),0)</f>
        <v>0</v>
      </c>
      <c r="AH40" s="222">
        <f>IF(data!AO91&gt;0,ROUND(data!AO91,0),0)</f>
        <v>0</v>
      </c>
      <c r="AI40" s="222">
        <f>IF(data!AO92&gt;0,ROUND(data!AO92,0),0)</f>
        <v>0</v>
      </c>
      <c r="AJ40" s="222">
        <f>IF(data!AO93&gt;0,ROUND(data!AO93,0),0)</f>
        <v>0</v>
      </c>
      <c r="AK40" s="212">
        <f>IF(data!AO94&gt;0,ROUND(data!AO94,2),0)</f>
        <v>0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919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919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919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919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919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919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919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919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919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919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>
        <f>ROUND(data!AY59,0)</f>
        <v>0</v>
      </c>
      <c r="F50" s="212">
        <f>ROUND(data!AY60,2)</f>
        <v>0</v>
      </c>
      <c r="G50" s="222">
        <f>ROUND(data!AY61,0)</f>
        <v>0</v>
      </c>
      <c r="H50" s="222">
        <f>ROUND(data!AY62,0)</f>
        <v>0</v>
      </c>
      <c r="I50" s="222">
        <f>ROUND(data!AY63,0)</f>
        <v>0</v>
      </c>
      <c r="J50" s="222">
        <f>ROUND(data!AY64,0)</f>
        <v>0</v>
      </c>
      <c r="K50" s="222">
        <f>ROUND(data!AY65,0)</f>
        <v>0</v>
      </c>
      <c r="L50" s="222">
        <f>ROUND(data!AY66,0)</f>
        <v>0</v>
      </c>
      <c r="M50" s="66">
        <f>ROUND(data!AY67,0)</f>
        <v>0</v>
      </c>
      <c r="N50" s="222">
        <f>ROUND(data!AY68,0)</f>
        <v>0</v>
      </c>
      <c r="O50" s="222">
        <f>ROUND(data!AY69,0)</f>
        <v>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0</v>
      </c>
      <c r="AD50" s="222">
        <f>ROUND(data!AY84,0)</f>
        <v>0</v>
      </c>
      <c r="AE50" s="222"/>
      <c r="AF50" s="222"/>
      <c r="AG50" s="222">
        <f>IF(data!AY90&gt;0,ROUND(data!AY90,0),0)</f>
        <v>0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919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919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919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0</v>
      </c>
      <c r="G53" s="222">
        <f>ROUND(data!BB61,0)</f>
        <v>303828</v>
      </c>
      <c r="H53" s="222">
        <f>ROUND(data!BB62,0)</f>
        <v>84413</v>
      </c>
      <c r="I53" s="222">
        <f>ROUND(data!BB63,0)</f>
        <v>16741</v>
      </c>
      <c r="J53" s="222">
        <f>ROUND(data!BB64,0)</f>
        <v>5472</v>
      </c>
      <c r="K53" s="222">
        <f>ROUND(data!BB65,0)</f>
        <v>2787</v>
      </c>
      <c r="L53" s="222">
        <f>ROUND(data!BB66,0)</f>
        <v>0</v>
      </c>
      <c r="M53" s="66">
        <f>ROUND(data!BB67,0)</f>
        <v>36</v>
      </c>
      <c r="N53" s="222">
        <f>ROUND(data!BB68,0)</f>
        <v>0</v>
      </c>
      <c r="O53" s="222">
        <f>ROUND(data!BB69,0)</f>
        <v>8520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8520</v>
      </c>
      <c r="AD53" s="222">
        <f>ROUND(data!BB84,0)</f>
        <v>0</v>
      </c>
      <c r="AE53" s="222"/>
      <c r="AF53" s="222"/>
      <c r="AG53" s="222">
        <f>IF(data!BB90&gt;0,ROUND(data!BB90,0),0)</f>
        <v>1021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919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919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</v>
      </c>
      <c r="G55" s="222">
        <f>ROUND(data!BD61,0)</f>
        <v>25215</v>
      </c>
      <c r="H55" s="222">
        <f>ROUND(data!BD62,0)</f>
        <v>6491</v>
      </c>
      <c r="I55" s="222">
        <f>ROUND(data!BD63,0)</f>
        <v>6</v>
      </c>
      <c r="J55" s="222">
        <f>ROUND(data!BD64,0)</f>
        <v>0</v>
      </c>
      <c r="K55" s="222">
        <f>ROUND(data!BD65,0)</f>
        <v>206</v>
      </c>
      <c r="L55" s="222">
        <f>ROUND(data!BD66,0)</f>
        <v>0</v>
      </c>
      <c r="M55" s="66">
        <f>ROUND(data!BD67,0)</f>
        <v>193</v>
      </c>
      <c r="N55" s="222">
        <f>ROUND(data!BD68,0)</f>
        <v>0</v>
      </c>
      <c r="O55" s="222">
        <f>ROUND(data!BD69,0)</f>
        <v>2018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2018</v>
      </c>
      <c r="AD55" s="222">
        <f>ROUND(data!BD84,0)</f>
        <v>0</v>
      </c>
      <c r="AE55" s="222"/>
      <c r="AF55" s="222"/>
      <c r="AG55" s="222">
        <f>IF(data!BD90&gt;0,ROUND(data!BD90,0),0)</f>
        <v>351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919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38406</v>
      </c>
      <c r="F56" s="212">
        <f>ROUND(data!BE60,2)</f>
        <v>0</v>
      </c>
      <c r="G56" s="222">
        <f>ROUND(data!BE61,0)</f>
        <v>37513</v>
      </c>
      <c r="H56" s="222">
        <f>ROUND(data!BE62,0)</f>
        <v>7807</v>
      </c>
      <c r="I56" s="222">
        <f>ROUND(data!BE63,0)</f>
        <v>67</v>
      </c>
      <c r="J56" s="222">
        <f>ROUND(data!BE64,0)</f>
        <v>5032</v>
      </c>
      <c r="K56" s="222">
        <f>ROUND(data!BE65,0)</f>
        <v>711</v>
      </c>
      <c r="L56" s="222">
        <f>ROUND(data!BE66,0)</f>
        <v>0</v>
      </c>
      <c r="M56" s="66">
        <f>ROUND(data!BE67,0)</f>
        <v>18302</v>
      </c>
      <c r="N56" s="222">
        <f>ROUND(data!BE68,0)</f>
        <v>0</v>
      </c>
      <c r="O56" s="222">
        <f>ROUND(data!BE69,0)</f>
        <v>16639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16639</v>
      </c>
      <c r="AD56" s="222">
        <f>ROUND(data!BE84,0)</f>
        <v>0</v>
      </c>
      <c r="AE56" s="222"/>
      <c r="AF56" s="222"/>
      <c r="AG56" s="222">
        <f>IF(data!BE90&gt;0,ROUND(data!BE90,0),0)</f>
        <v>1503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919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919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919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0</v>
      </c>
      <c r="H59" s="222">
        <f>ROUND(data!BH62,0)</f>
        <v>0</v>
      </c>
      <c r="I59" s="222">
        <f>ROUND(data!BH63,0)</f>
        <v>536</v>
      </c>
      <c r="J59" s="222">
        <f>ROUND(data!BH64,0)</f>
        <v>85</v>
      </c>
      <c r="K59" s="222">
        <f>ROUND(data!BH65,0)</f>
        <v>20445</v>
      </c>
      <c r="L59" s="222">
        <f>ROUND(data!BH66,0)</f>
        <v>4248</v>
      </c>
      <c r="M59" s="66">
        <f>ROUND(data!BH67,0)</f>
        <v>140903</v>
      </c>
      <c r="N59" s="222">
        <f>ROUND(data!BH68,0)</f>
        <v>0</v>
      </c>
      <c r="O59" s="222">
        <f>ROUND(data!BH69,0)</f>
        <v>179115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179115</v>
      </c>
      <c r="AD59" s="222">
        <f>ROUND(data!BH84,0)</f>
        <v>0</v>
      </c>
      <c r="AE59" s="222"/>
      <c r="AF59" s="222"/>
      <c r="AG59" s="222">
        <f>IF(data!BH90&gt;0,ROUND(data!BH90,0),0)</f>
        <v>900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919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919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275980</v>
      </c>
      <c r="H61" s="222">
        <f>ROUND(data!BJ62,0)</f>
        <v>56398</v>
      </c>
      <c r="I61" s="222">
        <f>ROUND(data!BJ63,0)</f>
        <v>-5994</v>
      </c>
      <c r="J61" s="222">
        <f>ROUND(data!BJ64,0)</f>
        <v>1011</v>
      </c>
      <c r="K61" s="222">
        <f>ROUND(data!BJ65,0)</f>
        <v>0</v>
      </c>
      <c r="L61" s="222">
        <f>ROUND(data!BJ66,0)</f>
        <v>0</v>
      </c>
      <c r="M61" s="66">
        <f>ROUND(data!BJ67,0)</f>
        <v>17965</v>
      </c>
      <c r="N61" s="222">
        <f>ROUND(data!BJ68,0)</f>
        <v>0</v>
      </c>
      <c r="O61" s="222">
        <f>ROUND(data!BJ69,0)</f>
        <v>-8631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-8631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919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67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3818</v>
      </c>
      <c r="N62" s="222">
        <f>ROUND(data!BK68,0)</f>
        <v>0</v>
      </c>
      <c r="O62" s="222">
        <f>ROUND(data!BK69,0)</f>
        <v>12326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12326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919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0</v>
      </c>
      <c r="G63" s="222">
        <f>ROUND(data!BL61,0)</f>
        <v>0</v>
      </c>
      <c r="H63" s="222">
        <f>ROUND(data!BL62,0)</f>
        <v>0</v>
      </c>
      <c r="I63" s="222">
        <f>ROUND(data!BL63,0)</f>
        <v>0</v>
      </c>
      <c r="J63" s="222">
        <f>ROUND(data!BL64,0)</f>
        <v>0</v>
      </c>
      <c r="K63" s="222">
        <f>ROUND(data!BL65,0)</f>
        <v>0</v>
      </c>
      <c r="L63" s="222">
        <f>ROUND(data!BL66,0)</f>
        <v>0</v>
      </c>
      <c r="M63" s="66">
        <f>ROUND(data!BL67,0)</f>
        <v>0</v>
      </c>
      <c r="N63" s="222">
        <f>ROUND(data!BL68,0)</f>
        <v>0</v>
      </c>
      <c r="O63" s="222">
        <f>ROUND(data!BL69,0)</f>
        <v>0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0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919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919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0</v>
      </c>
      <c r="G65" s="222">
        <f>ROUND(data!BN61,0)</f>
        <v>281878</v>
      </c>
      <c r="H65" s="222">
        <f>ROUND(data!BN62,0)</f>
        <v>76111</v>
      </c>
      <c r="I65" s="222">
        <f>ROUND(data!BN63,0)</f>
        <v>152578</v>
      </c>
      <c r="J65" s="222">
        <f>ROUND(data!BN64,0)</f>
        <v>1349</v>
      </c>
      <c r="K65" s="222">
        <f>ROUND(data!BN65,0)</f>
        <v>20383</v>
      </c>
      <c r="L65" s="222">
        <f>ROUND(data!BN66,0)</f>
        <v>2893</v>
      </c>
      <c r="M65" s="66">
        <f>ROUND(data!BN67,0)</f>
        <v>90283</v>
      </c>
      <c r="N65" s="222">
        <f>ROUND(data!BN68,0)</f>
        <v>0</v>
      </c>
      <c r="O65" s="222">
        <f>ROUND(data!BN69,0)</f>
        <v>241989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241989</v>
      </c>
      <c r="AD65" s="222">
        <f>ROUND(data!BN84,0)</f>
        <v>0</v>
      </c>
      <c r="AE65" s="222"/>
      <c r="AF65" s="222"/>
      <c r="AG65" s="222">
        <f>IF(data!BN90&gt;0,ROUND(data!BN90,0),0)</f>
        <v>23488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919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919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</v>
      </c>
      <c r="G67" s="222">
        <f>ROUND(data!BP61,0)</f>
        <v>0</v>
      </c>
      <c r="H67" s="222">
        <f>ROUND(data!BP62,0)</f>
        <v>0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919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919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919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0</v>
      </c>
      <c r="G70" s="222">
        <f>ROUND(data!BS61,0)</f>
        <v>0</v>
      </c>
      <c r="H70" s="222">
        <f>ROUND(data!BS62,0)</f>
        <v>0</v>
      </c>
      <c r="I70" s="222">
        <f>ROUND(data!BS63,0)</f>
        <v>0</v>
      </c>
      <c r="J70" s="222">
        <f>ROUND(data!BS64,0)</f>
        <v>0</v>
      </c>
      <c r="K70" s="222">
        <f>ROUND(data!BS65,0)</f>
        <v>0</v>
      </c>
      <c r="L70" s="222">
        <f>ROUND(data!BS66,0)</f>
        <v>0</v>
      </c>
      <c r="M70" s="66">
        <f>ROUND(data!BS67,0)</f>
        <v>0</v>
      </c>
      <c r="N70" s="222">
        <f>ROUND(data!BS68,0)</f>
        <v>0</v>
      </c>
      <c r="O70" s="222">
        <f>ROUND(data!BS69,0)</f>
        <v>0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0</v>
      </c>
      <c r="AD70" s="222">
        <f>ROUND(data!BS84,0)</f>
        <v>0</v>
      </c>
      <c r="AE70" s="222"/>
      <c r="AF70" s="222"/>
      <c r="AG70" s="222">
        <f>IF(data!BS90&gt;0,ROUND(data!BS90,0),0)</f>
        <v>0</v>
      </c>
      <c r="AH70" s="222">
        <f>IFERROR(IF(data!BS$91&gt;0,ROUND(data!BS$91,0),0),0)</f>
        <v>0</v>
      </c>
      <c r="AI70" s="222">
        <f>IFERROR(IF(data!BS$92&gt;0,ROUND(data!BS$92,0),0),0)</f>
        <v>0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919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919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919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0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0</v>
      </c>
      <c r="AH73" s="222">
        <f>IF(data!BV91&gt;0,ROUND(data!BV91,0),0)</f>
        <v>0</v>
      </c>
      <c r="AI73" s="222">
        <f>IF(data!BV92&gt;0,ROUND(data!BV92,0),0)</f>
        <v>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919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919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919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0</v>
      </c>
      <c r="G76" s="222">
        <f>ROUND(data!BY61,0)</f>
        <v>0</v>
      </c>
      <c r="H76" s="222">
        <f>ROUND(data!BY62,0)</f>
        <v>0</v>
      </c>
      <c r="I76" s="222">
        <f>ROUND(data!BY63,0)</f>
        <v>0</v>
      </c>
      <c r="J76" s="222">
        <f>ROUND(data!BY64,0)</f>
        <v>0</v>
      </c>
      <c r="K76" s="222">
        <f>ROUND(data!BY65,0)</f>
        <v>0</v>
      </c>
      <c r="L76" s="222">
        <f>ROUND(data!BY66,0)</f>
        <v>0</v>
      </c>
      <c r="M76" s="66">
        <f>ROUND(data!BY67,0)</f>
        <v>0</v>
      </c>
      <c r="N76" s="222">
        <f>ROUND(data!BY68,0)</f>
        <v>0</v>
      </c>
      <c r="O76" s="222">
        <f>ROUND(data!BY69,0)</f>
        <v>0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0</v>
      </c>
      <c r="AD76" s="222">
        <f>ROUND(data!BY84,0)</f>
        <v>0</v>
      </c>
      <c r="AE76" s="222"/>
      <c r="AF76" s="222"/>
      <c r="AG76" s="222">
        <f>IF(data!BY90&gt;0,ROUND(data!BY90,0),0)</f>
        <v>0</v>
      </c>
      <c r="AH76" s="222">
        <f>IF(data!BY91&gt;0,ROUND(data!BY91,0),0)</f>
        <v>0</v>
      </c>
      <c r="AI76" s="222">
        <f>IF(data!BY92&gt;0,ROUND(data!BY92,0),0)</f>
        <v>0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919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919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0</v>
      </c>
      <c r="G78" s="222">
        <f>ROUND(data!CA61,0)</f>
        <v>0</v>
      </c>
      <c r="H78" s="222">
        <f>ROUND(data!CA62,0)</f>
        <v>0</v>
      </c>
      <c r="I78" s="222">
        <f>ROUND(data!CA63,0)</f>
        <v>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0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0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919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919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 xml:space="preserve">Navos 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H-919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e">
        <f>+data!#REF!</f>
        <v>#REF!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+data!C99</f>
        <v>PO Box 46420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+data!C100</f>
        <v>Seattle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919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0</v>
      </c>
      <c r="C15" s="275">
        <f>data!C85</f>
        <v>0</v>
      </c>
      <c r="D15" s="275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5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5">
        <f>'Prior Year'!E86</f>
        <v>0</v>
      </c>
      <c r="C17" s="275">
        <f>data!E85</f>
        <v>0</v>
      </c>
      <c r="D17" s="275">
        <f>'Prior Year'!E60</f>
        <v>0</v>
      </c>
      <c r="E17" s="1">
        <f>data!E59</f>
        <v>0</v>
      </c>
      <c r="F17" s="238" t="str">
        <f t="shared" si="0"/>
        <v/>
      </c>
      <c r="G17" s="238" t="str">
        <f t="shared" si="1"/>
        <v/>
      </c>
      <c r="H17" s="6" t="str">
        <f t="shared" si="2"/>
        <v/>
      </c>
      <c r="I17" s="275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5">
        <f>'Prior Year'!H86</f>
        <v>12938005</v>
      </c>
      <c r="C20" s="275">
        <f>data!H85</f>
        <v>19203920</v>
      </c>
      <c r="D20" s="275">
        <f>'Prior Year'!H60</f>
        <v>23508</v>
      </c>
      <c r="E20" s="1">
        <f>data!H59</f>
        <v>23854</v>
      </c>
      <c r="F20" s="238">
        <f t="shared" si="0"/>
        <v>550.36604560149738</v>
      </c>
      <c r="G20" s="238">
        <f t="shared" si="1"/>
        <v>805.06078645090975</v>
      </c>
      <c r="H20" s="6">
        <f t="shared" si="2"/>
        <v>0.46277335399762065</v>
      </c>
      <c r="I20" s="275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5">
        <f>'Prior Year'!J86</f>
        <v>0</v>
      </c>
      <c r="C22" s="275">
        <f>data!J85</f>
        <v>0</v>
      </c>
      <c r="D22" s="275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5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5">
        <f>'Prior Year'!P86</f>
        <v>0</v>
      </c>
      <c r="C28" s="275">
        <f>data!P85</f>
        <v>0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5">
        <f>'Prior Year'!Q86</f>
        <v>0</v>
      </c>
      <c r="C29" s="275">
        <f>data!Q85</f>
        <v>0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5">
        <f>'Prior Year'!R86</f>
        <v>0</v>
      </c>
      <c r="C30" s="275">
        <f>data!R85</f>
        <v>0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5">
        <f>'Prior Year'!S86</f>
        <v>0</v>
      </c>
      <c r="C31" s="275">
        <f>data!S85</f>
        <v>0</v>
      </c>
      <c r="D31" s="275" t="s">
        <v>725</v>
      </c>
      <c r="E31" s="4" t="s">
        <v>725</v>
      </c>
      <c r="F31" s="238" t="str">
        <f t="shared" si="0"/>
        <v/>
      </c>
      <c r="G31" s="238" t="str">
        <f t="shared" ref="G31:G32" si="4">IFERROR(IF(C31=0,"",IF(E31=0,"",C31/E31)),"")</f>
        <v/>
      </c>
      <c r="H31" s="6" t="str">
        <f t="shared" si="2"/>
        <v/>
      </c>
      <c r="I31" s="275" t="str">
        <f t="shared" si="3"/>
        <v>Please provide explanation for the fluctuation noted here</v>
      </c>
      <c r="M31" s="7"/>
    </row>
    <row r="32" spans="1:13" x14ac:dyDescent="0.35">
      <c r="A32" s="1" t="s">
        <v>726</v>
      </c>
      <c r="B32" s="275">
        <f>'Prior Year'!T86</f>
        <v>0</v>
      </c>
      <c r="C32" s="275">
        <f>data!T85</f>
        <v>0</v>
      </c>
      <c r="D32" s="275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5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5">
        <f>'Prior Year'!U86</f>
        <v>0</v>
      </c>
      <c r="C33" s="275">
        <f>data!U85</f>
        <v>0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5">IF(C33=0,"",IF(E33=0,"",C33/E33))</f>
        <v/>
      </c>
      <c r="H33" s="6" t="str">
        <f t="shared" si="2"/>
        <v/>
      </c>
      <c r="I33" s="275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5">
        <f>'Prior Year'!V86</f>
        <v>0</v>
      </c>
      <c r="C34" s="275">
        <f>data!V85</f>
        <v>0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5"/>
        <v/>
      </c>
      <c r="H34" s="6" t="str">
        <f t="shared" si="2"/>
        <v/>
      </c>
      <c r="I34" s="275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5">
        <f>'Prior Year'!W86</f>
        <v>0</v>
      </c>
      <c r="C35" s="275">
        <f>data!W85</f>
        <v>0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5" t="str">
        <f t="shared" si="3"/>
        <v>Please provide explanation for the fluctuation noted here</v>
      </c>
      <c r="M35" s="7"/>
    </row>
    <row r="36" spans="1:13" x14ac:dyDescent="0.35">
      <c r="A36" s="1" t="s">
        <v>730</v>
      </c>
      <c r="B36" s="275">
        <f>'Prior Year'!X86</f>
        <v>0</v>
      </c>
      <c r="C36" s="275">
        <f>data!X85</f>
        <v>0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5"/>
        <v/>
      </c>
      <c r="H36" s="6" t="str">
        <f t="shared" si="2"/>
        <v/>
      </c>
      <c r="I36" s="275" t="str">
        <f t="shared" si="3"/>
        <v>Please provide explanation for the fluctuation noted here</v>
      </c>
      <c r="M36" s="7"/>
    </row>
    <row r="37" spans="1:13" x14ac:dyDescent="0.35">
      <c r="A37" s="1" t="s">
        <v>731</v>
      </c>
      <c r="B37" s="275">
        <f>'Prior Year'!Y86</f>
        <v>0</v>
      </c>
      <c r="C37" s="275">
        <f>data!Y85</f>
        <v>0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5"/>
        <v/>
      </c>
      <c r="H37" s="6" t="str">
        <f t="shared" si="2"/>
        <v/>
      </c>
      <c r="I37" s="275" t="str">
        <f t="shared" si="3"/>
        <v>Please provide explanation for the fluctuation noted here</v>
      </c>
      <c r="M37" s="7"/>
    </row>
    <row r="38" spans="1:13" x14ac:dyDescent="0.35">
      <c r="A38" s="1" t="s">
        <v>732</v>
      </c>
      <c r="B38" s="275">
        <f>'Prior Year'!Z86</f>
        <v>0</v>
      </c>
      <c r="C38" s="275">
        <f>data!Z85</f>
        <v>0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5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5">
        <f>'Prior Year'!AA86</f>
        <v>0</v>
      </c>
      <c r="C39" s="275">
        <f>data!AA85</f>
        <v>0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5" t="str">
        <f t="shared" si="3"/>
        <v>Please provide explanation for the fluctuation noted here</v>
      </c>
      <c r="M39" s="7"/>
    </row>
    <row r="40" spans="1:13" x14ac:dyDescent="0.35">
      <c r="A40" s="1" t="s">
        <v>734</v>
      </c>
      <c r="B40" s="275">
        <f>'Prior Year'!AB86</f>
        <v>970425</v>
      </c>
      <c r="C40" s="275">
        <f>data!AB85</f>
        <v>741499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 t="e">
        <f t="shared" si="3"/>
        <v>#VALUE!</v>
      </c>
      <c r="M40" s="7"/>
    </row>
    <row r="41" spans="1:13" x14ac:dyDescent="0.35">
      <c r="A41" s="1" t="s">
        <v>735</v>
      </c>
      <c r="B41" s="275">
        <f>'Prior Year'!AC86</f>
        <v>0</v>
      </c>
      <c r="C41" s="275">
        <f>data!AC85</f>
        <v>0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5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5">
        <f>'Prior Year'!AD86</f>
        <v>0</v>
      </c>
      <c r="C42" s="275">
        <f>data!AD85</f>
        <v>0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5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5">
        <f>'Prior Year'!AE86</f>
        <v>0</v>
      </c>
      <c r="C43" s="275">
        <f>data!AE85</f>
        <v>0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5"/>
        <v/>
      </c>
      <c r="H43" s="6" t="str">
        <f t="shared" si="2"/>
        <v/>
      </c>
      <c r="I43" s="275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5" t="str">
        <f t="shared" si="3"/>
        <v>Please provide explanation for the fluctuation noted here</v>
      </c>
      <c r="M44" s="7"/>
    </row>
    <row r="45" spans="1:13" x14ac:dyDescent="0.35">
      <c r="A45" s="1" t="s">
        <v>739</v>
      </c>
      <c r="B45" s="275">
        <f>'Prior Year'!AG86</f>
        <v>0</v>
      </c>
      <c r="C45" s="275">
        <f>data!AG85</f>
        <v>0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5"/>
        <v/>
      </c>
      <c r="H45" s="6" t="str">
        <f t="shared" si="2"/>
        <v/>
      </c>
      <c r="I45" s="275" t="str">
        <f t="shared" si="3"/>
        <v>Please provide explanation for the fluctuation noted here</v>
      </c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5"/>
        <v/>
      </c>
      <c r="H46" s="6" t="str">
        <f t="shared" si="2"/>
        <v/>
      </c>
      <c r="I46" s="275" t="str">
        <f t="shared" si="3"/>
        <v>Please provide explanation for the fluctuation noted here</v>
      </c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5"/>
        <v/>
      </c>
      <c r="H47" s="6" t="str">
        <f t="shared" si="2"/>
        <v/>
      </c>
      <c r="I47" s="275" t="str">
        <f t="shared" ref="I47:I78" si="6">IF(H47&gt;ABS(25%),"Please provide explanation for the fluctuation noted here","")</f>
        <v>Please provide explanation for the fluctuation noted here</v>
      </c>
      <c r="M47" s="7"/>
    </row>
    <row r="48" spans="1:13" x14ac:dyDescent="0.35">
      <c r="A48" s="1" t="s">
        <v>742</v>
      </c>
      <c r="B48" s="275">
        <f>'Prior Year'!AJ86</f>
        <v>0</v>
      </c>
      <c r="C48" s="275">
        <f>data!AJ85</f>
        <v>0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5"/>
        <v/>
      </c>
      <c r="H48" s="6" t="str">
        <f t="shared" si="2"/>
        <v/>
      </c>
      <c r="I48" s="275" t="str">
        <f t="shared" si="6"/>
        <v>Please provide explanation for the fluctuation noted here</v>
      </c>
      <c r="M48" s="7"/>
    </row>
    <row r="49" spans="1:13" x14ac:dyDescent="0.35">
      <c r="A49" s="1" t="s">
        <v>743</v>
      </c>
      <c r="B49" s="275">
        <f>'Prior Year'!AK86</f>
        <v>0</v>
      </c>
      <c r="C49" s="275">
        <f>data!AK85</f>
        <v>0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5"/>
        <v/>
      </c>
      <c r="H49" s="6" t="str">
        <f t="shared" si="2"/>
        <v/>
      </c>
      <c r="I49" s="275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5">
        <f>'Prior Year'!AL86</f>
        <v>0</v>
      </c>
      <c r="C50" s="275">
        <f>data!AL85</f>
        <v>0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5"/>
        <v/>
      </c>
      <c r="H50" s="6" t="str">
        <f t="shared" si="2"/>
        <v/>
      </c>
      <c r="I50" s="275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5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5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0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5"/>
        <v/>
      </c>
      <c r="H53" s="6" t="str">
        <f t="shared" si="2"/>
        <v/>
      </c>
      <c r="I53" s="275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5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5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5">
        <f>'Prior Year'!AR86</f>
        <v>0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5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5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5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5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5">
        <f>'Prior Year'!AV86</f>
        <v>0</v>
      </c>
      <c r="C60" s="275">
        <f>data!AV85</f>
        <v>0</v>
      </c>
      <c r="D60" s="275" t="s">
        <v>725</v>
      </c>
      <c r="E60" s="4" t="s">
        <v>725</v>
      </c>
      <c r="F60" s="238"/>
      <c r="G60" s="238"/>
      <c r="H60" s="6"/>
      <c r="I60" s="275" t="str">
        <f t="shared" si="6"/>
        <v/>
      </c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 t="str">
        <f t="shared" si="6"/>
        <v/>
      </c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0</v>
      </c>
      <c r="D62" s="275" t="s">
        <v>725</v>
      </c>
      <c r="E62" s="4" t="s">
        <v>725</v>
      </c>
      <c r="F62" s="238"/>
      <c r="G62" s="238"/>
      <c r="H62" s="6"/>
      <c r="I62" s="275" t="str">
        <f t="shared" si="6"/>
        <v/>
      </c>
      <c r="M62" s="7"/>
    </row>
    <row r="63" spans="1:13" x14ac:dyDescent="0.35">
      <c r="A63" s="1" t="s">
        <v>757</v>
      </c>
      <c r="B63" s="275">
        <f>'Prior Year'!AY86</f>
        <v>0</v>
      </c>
      <c r="C63" s="275">
        <f>data!AY85</f>
        <v>0</v>
      </c>
      <c r="D63" s="275">
        <f>'Prior Year'!AY60</f>
        <v>0</v>
      </c>
      <c r="E63" s="1">
        <f>data!AY59</f>
        <v>0</v>
      </c>
      <c r="F63" s="238" t="str">
        <f>IF(B63=0,"",IF(D63=0,"",B63/D63))</f>
        <v/>
      </c>
      <c r="G63" s="238" t="str">
        <f t="shared" si="5"/>
        <v/>
      </c>
      <c r="H63" s="6" t="str">
        <f>IF(B63=0,"",IF(C63=0,"",IF(D63=0,"",IF(E63=0,"",IF(G63/F63-1&lt;-0.25,G63/F63-1,IF(G63/F63-1&gt;0.25,G63/F63-1,""))))))</f>
        <v/>
      </c>
      <c r="I63" s="275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0</v>
      </c>
      <c r="D64" s="275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5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5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5">
        <f>'Prior Year'!BB86</f>
        <v>1139700</v>
      </c>
      <c r="C66" s="275">
        <f>data!BB85</f>
        <v>421797</v>
      </c>
      <c r="D66" s="275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5" t="str">
        <f t="shared" si="6"/>
        <v/>
      </c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7"/>
        <v/>
      </c>
      <c r="H67" s="6"/>
      <c r="I67" s="275" t="str">
        <f t="shared" si="6"/>
        <v/>
      </c>
      <c r="M67" s="7"/>
    </row>
    <row r="68" spans="1:13" x14ac:dyDescent="0.35">
      <c r="A68" s="1" t="s">
        <v>762</v>
      </c>
      <c r="B68" s="275">
        <f>'Prior Year'!BD86</f>
        <v>17837</v>
      </c>
      <c r="C68" s="275">
        <f>data!BD85</f>
        <v>34129</v>
      </c>
      <c r="D68" s="275" t="s">
        <v>725</v>
      </c>
      <c r="E68" s="4" t="s">
        <v>725</v>
      </c>
      <c r="F68" s="238"/>
      <c r="G68" s="238" t="str">
        <f t="shared" si="7"/>
        <v/>
      </c>
      <c r="H68" s="6"/>
      <c r="I68" s="275" t="str">
        <f t="shared" si="6"/>
        <v/>
      </c>
      <c r="M68" s="7"/>
    </row>
    <row r="69" spans="1:13" x14ac:dyDescent="0.35">
      <c r="A69" s="1" t="s">
        <v>763</v>
      </c>
      <c r="B69" s="275">
        <f>'Prior Year'!BE86</f>
        <v>338946</v>
      </c>
      <c r="C69" s="275">
        <f>data!BE85</f>
        <v>86071</v>
      </c>
      <c r="D69" s="275">
        <f>'Prior Year'!BE60</f>
        <v>43400</v>
      </c>
      <c r="E69" s="1">
        <f>data!BE59</f>
        <v>38406</v>
      </c>
      <c r="F69" s="238">
        <f>IF(B69=0,"",IF(D69=0,"",B69/D69))</f>
        <v>7.8098156682027646</v>
      </c>
      <c r="G69" s="238">
        <f t="shared" si="5"/>
        <v>2.2410821225850128</v>
      </c>
      <c r="H69" s="6">
        <f>IF(B69=0,"",IF(C69=0,"",IF(D69=0,"",IF(E69=0,"",IF(G69/F69-1&lt;-0.25,G69/F69-1,IF(G69/F69-1&gt;0.25,G69/F69-1,""))))))</f>
        <v>-0.71304289143347455</v>
      </c>
      <c r="I69" s="275" t="str">
        <f t="shared" si="6"/>
        <v/>
      </c>
      <c r="M69" s="7"/>
    </row>
    <row r="70" spans="1:13" x14ac:dyDescent="0.35">
      <c r="A70" s="1" t="s">
        <v>764</v>
      </c>
      <c r="B70" s="275">
        <f>'Prior Year'!BF86</f>
        <v>433187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5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5">
        <f>'Prior Year'!BG86</f>
        <v>0</v>
      </c>
      <c r="C71" s="275">
        <f>data!BG85</f>
        <v>0</v>
      </c>
      <c r="D71" s="275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5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5">
        <f>'Prior Year'!BH86</f>
        <v>1396039</v>
      </c>
      <c r="C72" s="275">
        <f>data!BH85</f>
        <v>345332</v>
      </c>
      <c r="D72" s="275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5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5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5">
        <f>'Prior Year'!BJ86</f>
        <v>131540</v>
      </c>
      <c r="C74" s="275">
        <f>data!BJ85</f>
        <v>336729</v>
      </c>
      <c r="D74" s="275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5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5">
        <f>'Prior Year'!BK86</f>
        <v>108910</v>
      </c>
      <c r="C75" s="275">
        <f>data!BK85</f>
        <v>16211</v>
      </c>
      <c r="D75" s="275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5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5">
        <f>'Prior Year'!BL86</f>
        <v>488288</v>
      </c>
      <c r="C76" s="275">
        <f>data!BL85</f>
        <v>0</v>
      </c>
      <c r="D76" s="275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5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5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5">
        <f>'Prior Year'!BN86</f>
        <v>2236927</v>
      </c>
      <c r="C78" s="275">
        <f>data!BN85</f>
        <v>867464</v>
      </c>
      <c r="D78" s="275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5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5">
        <f>'Prior Year'!BO86</f>
        <v>0</v>
      </c>
      <c r="C79" s="275">
        <f>data!BO85</f>
        <v>0</v>
      </c>
      <c r="D79" s="275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5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5">
        <f>'Prior Year'!BP86</f>
        <v>0</v>
      </c>
      <c r="C80" s="275">
        <f>data!BP85</f>
        <v>0</v>
      </c>
      <c r="D80" s="275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5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5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5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5">
        <f>'Prior Year'!BS86</f>
        <v>0</v>
      </c>
      <c r="C83" s="275">
        <f>data!BS85</f>
        <v>0</v>
      </c>
      <c r="D83" s="275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5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5">
        <f>'Prior Year'!BT86</f>
        <v>0</v>
      </c>
      <c r="C84" s="275">
        <f>data!BT85</f>
        <v>0</v>
      </c>
      <c r="D84" s="275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5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0</v>
      </c>
      <c r="D85" s="275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5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5">
        <f>'Prior Year'!BV86</f>
        <v>92450</v>
      </c>
      <c r="C86" s="275">
        <f>data!BV85</f>
        <v>0</v>
      </c>
      <c r="D86" s="275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5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5">
        <f>'Prior Year'!BW86</f>
        <v>0</v>
      </c>
      <c r="C87" s="275">
        <f>data!BW85</f>
        <v>0</v>
      </c>
      <c r="D87" s="275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5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5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5">
        <f>'Prior Year'!BY86</f>
        <v>793133</v>
      </c>
      <c r="C89" s="275">
        <f>data!BY85</f>
        <v>0</v>
      </c>
      <c r="D89" s="275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5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0</v>
      </c>
      <c r="D90" s="275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5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5">
        <f>'Prior Year'!CA86</f>
        <v>0</v>
      </c>
      <c r="C91" s="275">
        <f>data!CA85</f>
        <v>0</v>
      </c>
      <c r="D91" s="275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5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0</v>
      </c>
      <c r="D92" s="275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5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5">
        <f>'Prior Year'!CC86</f>
        <v>0</v>
      </c>
      <c r="C93" s="275">
        <f>data!CC85</f>
        <v>0</v>
      </c>
      <c r="D93" s="275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5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5">
        <f>'Prior Year'!CD86</f>
        <v>0</v>
      </c>
      <c r="C94" s="275">
        <f>data!CD85</f>
        <v>0</v>
      </c>
      <c r="D94" s="275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5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workbookViewId="0">
      <selection activeCell="B25" sqref="B2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3" t="s">
        <v>1348</v>
      </c>
    </row>
    <row r="3" spans="1:4" x14ac:dyDescent="0.35">
      <c r="A3" s="11" t="s">
        <v>789</v>
      </c>
    </row>
    <row r="4" spans="1:4" x14ac:dyDescent="0.35">
      <c r="A4" s="331" t="s">
        <v>1346</v>
      </c>
    </row>
    <row r="5" spans="1:4" x14ac:dyDescent="0.35">
      <c r="A5" s="332" t="s">
        <v>1344</v>
      </c>
    </row>
    <row r="6" spans="1:4" x14ac:dyDescent="0.35">
      <c r="A6" s="330"/>
    </row>
    <row r="7" spans="1:4" x14ac:dyDescent="0.35">
      <c r="A7" s="331" t="s">
        <v>1347</v>
      </c>
    </row>
    <row r="8" spans="1:4" x14ac:dyDescent="0.35">
      <c r="A8" s="332" t="s">
        <v>1345</v>
      </c>
    </row>
    <row r="11" spans="1:4" x14ac:dyDescent="0.35">
      <c r="A11" s="13" t="s">
        <v>790</v>
      </c>
      <c r="D11" s="276">
        <f>data!C380</f>
        <v>31983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1105829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H-919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Navos 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98126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King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Tim Holmes 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Natalia Kohler 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206-933-7189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206-833-7116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665</v>
      </c>
      <c r="G23" s="81">
        <f>data!D127</f>
        <v>23854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0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0</v>
      </c>
      <c r="E34" s="78" t="s">
        <v>324</v>
      </c>
      <c r="F34" s="81"/>
      <c r="G34" s="81">
        <f>data!E143</f>
        <v>70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70</v>
      </c>
      <c r="E36" s="78" t="s">
        <v>325</v>
      </c>
      <c r="F36" s="81"/>
      <c r="G36" s="81">
        <f>data!C144</f>
        <v>0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 xml:space="preserve">Hospital: Navos 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97</v>
      </c>
      <c r="C7" s="141">
        <f>data!B155</f>
        <v>5430</v>
      </c>
      <c r="D7" s="141">
        <f>data!B156</f>
        <v>0</v>
      </c>
      <c r="E7" s="141">
        <f>data!B157</f>
        <v>18643832</v>
      </c>
      <c r="F7" s="141">
        <f>data!B158</f>
        <v>0</v>
      </c>
      <c r="G7" s="141">
        <f>data!B157+data!B158</f>
        <v>18643832</v>
      </c>
    </row>
    <row r="8" spans="1:7" ht="20.149999999999999" customHeight="1" x14ac:dyDescent="0.35">
      <c r="A8" s="77" t="s">
        <v>331</v>
      </c>
      <c r="B8" s="141">
        <f>data!C154</f>
        <v>408</v>
      </c>
      <c r="C8" s="141">
        <f>data!C155</f>
        <v>14230</v>
      </c>
      <c r="D8" s="141">
        <f>data!C156</f>
        <v>0</v>
      </c>
      <c r="E8" s="141">
        <f>data!C157</f>
        <v>52639914</v>
      </c>
      <c r="F8" s="141">
        <f>data!C158</f>
        <v>0</v>
      </c>
      <c r="G8" s="141">
        <f>data!C157+data!C158</f>
        <v>52639914</v>
      </c>
    </row>
    <row r="9" spans="1:7" ht="20.149999999999999" customHeight="1" x14ac:dyDescent="0.35">
      <c r="A9" s="77" t="s">
        <v>829</v>
      </c>
      <c r="B9" s="141">
        <f>data!D154</f>
        <v>160</v>
      </c>
      <c r="C9" s="141">
        <f>data!D155</f>
        <v>4194</v>
      </c>
      <c r="D9" s="141">
        <f>data!D156</f>
        <v>0</v>
      </c>
      <c r="E9" s="141">
        <f>data!D157</f>
        <v>16792358</v>
      </c>
      <c r="F9" s="141">
        <f>data!D158</f>
        <v>0</v>
      </c>
      <c r="G9" s="141">
        <f>data!D157+data!D158</f>
        <v>16792358</v>
      </c>
    </row>
    <row r="10" spans="1:7" ht="20.149999999999999" customHeight="1" x14ac:dyDescent="0.35">
      <c r="A10" s="92" t="s">
        <v>215</v>
      </c>
      <c r="B10" s="141">
        <f>data!E154</f>
        <v>665</v>
      </c>
      <c r="C10" s="141">
        <f>data!E155</f>
        <v>23854</v>
      </c>
      <c r="D10" s="141">
        <f>data!E156</f>
        <v>0</v>
      </c>
      <c r="E10" s="141">
        <f>data!E157</f>
        <v>88076104</v>
      </c>
      <c r="F10" s="141">
        <f>data!E158</f>
        <v>0</v>
      </c>
      <c r="G10" s="141">
        <f>E10+F10</f>
        <v>88076104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 xml:space="preserve">Hospital: Navos 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805948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76287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185090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810535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283058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60692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40403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2262013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0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0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0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295831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0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295831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69513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76016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145529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55503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55503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 xml:space="preserve">Hospital: Navos 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15158615</v>
      </c>
      <c r="D7" s="81">
        <f>data!C225</f>
        <v>38993</v>
      </c>
      <c r="E7" s="81">
        <f>data!D225</f>
        <v>218709</v>
      </c>
      <c r="F7" s="81">
        <f>data!E211</f>
        <v>14467808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864962</v>
      </c>
      <c r="D8" s="81">
        <f>data!C226</f>
        <v>1145694</v>
      </c>
      <c r="E8" s="81">
        <f>data!D226</f>
        <v>15161</v>
      </c>
      <c r="F8" s="81">
        <f>data!E212</f>
        <v>620838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43473738</v>
      </c>
      <c r="D9" s="81">
        <f>data!C227</f>
        <v>0</v>
      </c>
      <c r="E9" s="81">
        <f>data!D227</f>
        <v>0</v>
      </c>
      <c r="F9" s="81">
        <f>data!E213</f>
        <v>43385570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data!C228</f>
        <v>595181</v>
      </c>
      <c r="E10" s="81">
        <f>data!D228</f>
        <v>1158307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8692643</v>
      </c>
      <c r="D11" s="81">
        <f>data!C229</f>
        <v>0</v>
      </c>
      <c r="E11" s="81">
        <f>data!D229</f>
        <v>138151</v>
      </c>
      <c r="F11" s="81">
        <f>data!E215</f>
        <v>7494402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0</v>
      </c>
      <c r="D12" s="81">
        <f>data!C230</f>
        <v>0</v>
      </c>
      <c r="E12" s="81">
        <f>data!D230</f>
        <v>0</v>
      </c>
      <c r="F12" s="81">
        <f>data!E216</f>
        <v>0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data!C231</f>
        <v>0</v>
      </c>
      <c r="E13" s="81">
        <f>data!D231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data!C232</f>
        <v>0</v>
      </c>
      <c r="E14" s="81">
        <f>data!D232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171625</v>
      </c>
      <c r="D15" s="81">
        <f>data!C233</f>
        <v>1779868</v>
      </c>
      <c r="E15" s="81">
        <f>data!D233</f>
        <v>1530328</v>
      </c>
      <c r="F15" s="81">
        <f>data!E219</f>
        <v>821626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68361583</v>
      </c>
      <c r="D16" s="81">
        <f>data!C234</f>
        <v>0</v>
      </c>
      <c r="E16" s="81">
        <f>data!D234</f>
        <v>0</v>
      </c>
      <c r="F16" s="81">
        <f>data!E220</f>
        <v>66790244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427555</v>
      </c>
      <c r="D24" s="81">
        <f>data!C225</f>
        <v>38993</v>
      </c>
      <c r="E24" s="81">
        <f>data!D225</f>
        <v>218709</v>
      </c>
      <c r="F24" s="81">
        <f>data!E225</f>
        <v>247839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8306297</v>
      </c>
      <c r="D25" s="81">
        <f>data!C226</f>
        <v>1145694</v>
      </c>
      <c r="E25" s="81">
        <f>data!D226</f>
        <v>15161</v>
      </c>
      <c r="F25" s="81">
        <f>data!E226</f>
        <v>9436830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5900393</v>
      </c>
      <c r="D27" s="81">
        <f>data!C228</f>
        <v>595181</v>
      </c>
      <c r="E27" s="81">
        <f>data!D228</f>
        <v>1158307</v>
      </c>
      <c r="F27" s="81">
        <f>data!E228</f>
        <v>5337267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138151</v>
      </c>
      <c r="D28" s="81">
        <f>data!C229</f>
        <v>0</v>
      </c>
      <c r="E28" s="81">
        <f>data!D229</f>
        <v>138151</v>
      </c>
      <c r="F28" s="81">
        <f>data!E229</f>
        <v>0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14772396</v>
      </c>
      <c r="D32" s="81">
        <f>data!C233</f>
        <v>1779868</v>
      </c>
      <c r="E32" s="81">
        <f>data!D233</f>
        <v>1530328</v>
      </c>
      <c r="F32" s="81">
        <f>data!E233</f>
        <v>15021936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 xml:space="preserve">Hospital: Navos 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75620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14183507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38636551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12046004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64866062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260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906427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0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906427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2023-07-05T21:44:10Z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