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33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3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ohfltum01\HSQA\HSQA Division Share\HOFIDAR\MFT\from_HOS\Yearly\"/>
    </mc:Choice>
  </mc:AlternateContent>
  <xr:revisionPtr revIDLastSave="0" documentId="13_ncr:1_{7E769264-8EA8-4856-B20F-ECF5D2485DA3}" xr6:coauthVersionLast="47" xr6:coauthVersionMax="47" xr10:uidLastSave="{00000000-0000-0000-0000-000000000000}"/>
  <bookViews>
    <workbookView xWindow="19090" yWindow="-110" windowWidth="19420" windowHeight="104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3" r:id="rId22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34" r:id="rId23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hidden="1">#REF!</definedName>
    <definedName name="Cost_Center_Exp_Analysis">#REF!</definedName>
    <definedName name="Costcenter">#REF!</definedName>
    <definedName name="Edit">#REF!</definedName>
    <definedName name="Funds">#REF!</definedName>
    <definedName name="Hospital">#REF!</definedName>
    <definedName name="Support">#REF!</definedName>
    <definedName name="_Fill" localSheetId="0" hidden="1">data!$DR$772:$DR$817</definedName>
    <definedName name="_xlnm._FilterDatabase" localSheetId="0" hidden="1">#REF!</definedName>
    <definedName name="Cost_Center_Exp_Analysis" localSheetId="0">#REF!</definedName>
    <definedName name="_xlnm.Criteria" localSheetId="0">#REF!</definedName>
    <definedName name="_xlnm.Extract" localSheetId="0">data!$A$433:$H$433</definedName>
    <definedName name="_xlnm.Print_Area" localSheetId="0">#REF!</definedName>
    <definedName name="_xlnm.Print_Area" localSheetId="4">INFO_PG1!$A$1:$G$40</definedName>
    <definedName name="_xlnm.Print_Area" localSheetId="5">INFO_PG2!$A$1:$G$33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_xlnm.Print_Area" localSheetId="9">FS!$A$1:$D$179</definedName>
    <definedName name="_xlnm.Print_Area" localSheetId="10">CC!$A$1:$I$384</definedName>
    <definedName name="_Fill" localSheetId="11">'Prior Year'!$DR$772:$DR$817</definedName>
    <definedName name="_xlnm._FilterDatabase" localSheetId="11">#REF!</definedName>
    <definedName name="Cost_Center_Exp_Analysis" localSheetId="11">#REF!</definedName>
    <definedName name="_xlnm.Criteria" localSheetId="11">#REF!</definedName>
    <definedName name="_xlnm.Extract" localSheetId="11">'Prior Year'!$A$433:$H$433</definedName>
    <definedName name="_xlnm.Print_Area" localSheetId="11">#REF!</definedName>
    <definedName name="Support" localSheetId="13">Support!$A$1:$CF$2</definedName>
    <definedName name="Hospital" localSheetId="14">Hospital!$A$1:$BS$2</definedName>
    <definedName name="Support" localSheetId="14">Support!$A$1:$CF$2</definedName>
    <definedName name="Funds" localSheetId="15">Funds!$A$1:$DH$2</definedName>
    <definedName name="Support" localSheetId="15">Support!$A$1:$CF$2</definedName>
    <definedName name="Costcenter" localSheetId="16">CostCenter!$A$1:$AK$80</definedName>
    <definedName name="Funds" localSheetId="16">Funds!$A$1:$DH$2</definedName>
    <definedName name="Support" localSheetId="16">Support!$A$1:$CF$2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<sst xmlns="http://schemas.openxmlformats.org/spreadsheetml/2006/main" count="1366" uniqueCount="1366">
  <si>
    <r xmlns="http://schemas.openxmlformats.org/spreadsheetml/2006/main">
      <rPr>
        <b/>
        <sz val="11"/>
        <rFont val="Calibri"/>
        <family val="2"/>
        <scheme val="minor"/>
      </rPr>
      <t xml:space="preserve"> Instructions:</t>
    </r>
    <r xmlns="http://schemas.openxmlformats.org/spreadsheetml/2006/main"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</si>
  <si>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</si>
  <si>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</si>
  <si>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E2SHB 1272 Requirements:</t>
  </si>
  <si>
    <t>This template has been updated to reflect E2SHB 1272 reporting requirements.</t>
  </si>
  <si>
    <t/>
  </si>
  <si>
    <r xmlns="http://schemas.openxmlformats.org/spreadsheetml/2006/main">
      <rPr>
        <b/>
        <sz val="11"/>
        <rFont val="Calibri"/>
        <family val="2"/>
        <scheme val="minor"/>
      </rPr>
      <t>Data tab</t>
    </r>
    <r xmlns="http://schemas.openxmlformats.org/spreadsheetml/2006/main"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</si>
  <si>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</si>
  <si>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</si>
  <si>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</si>
  <si>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</si>
  <si>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</si>
  <si>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</si>
  <si>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 xml:space="preserve">1)    Enter the amount of employee benefits directly recorded in cell B47.</t>
  </si>
  <si>
    <t xml:space="preserve">2)    Enter the employee benefits directly recorded by cost center in cells C47 through CC47.</t>
  </si>
  <si>
    <t xml:space="preserve"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</si>
  <si>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</si>
  <si>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</si>
  <si>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 xml:space="preserve">1)    Enter the total amount of depreciation directly assigned in cell B51.</t>
  </si>
  <si>
    <t xml:space="preserve"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</si>
  <si>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</si>
  <si>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</si>
  <si>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</si>
  <si>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 xmlns="http://schemas.openxmlformats.org/spreadsheetml/2006/main">
      <rPr>
        <b/>
        <sz val="11"/>
        <rFont val="Calibri"/>
        <family val="2"/>
        <scheme val="minor"/>
      </rPr>
      <t>Transmittal tab:</t>
    </r>
    <r xmlns="http://schemas.openxmlformats.org/spreadsheetml/2006/main"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</si>
  <si>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</si>
  <si>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 xmlns="http://schemas.openxmlformats.org/spreadsheetml/2006/main">
      <rPr>
        <b/>
        <sz val="11"/>
        <rFont val="Calibri"/>
        <family val="2"/>
        <scheme val="minor"/>
      </rPr>
      <t>Responses-1 tab:</t>
    </r>
    <r xmlns="http://schemas.openxmlformats.org/spreadsheetml/2006/main"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</si>
  <si>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</si>
  <si>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</si>
  <si>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</si>
  <si>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 xmlns="http://schemas.openxmlformats.org/spreadsheetml/2006/main">
      <rPr>
        <i/>
        <sz val="11"/>
        <color theme="1"/>
        <rFont val="Calibri"/>
        <family val="2"/>
        <scheme val="minor"/>
      </rPr>
      <t>Other Noncategorized Revenues</t>
    </r>
    <r xmlns="http://schemas.openxmlformats.org/spreadsheetml/2006/main"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</si>
  <si>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</si>
  <si>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 xmlns="http://schemas.openxmlformats.org/spreadsheetml/2006/main">
      <rPr>
        <i/>
        <sz val="11"/>
        <color theme="1"/>
        <rFont val="Calibri"/>
        <family val="2"/>
        <scheme val="minor"/>
      </rPr>
      <t>Other Noncategorized Expenses</t>
    </r>
    <r xmlns="http://schemas.openxmlformats.org/spreadsheetml/2006/main"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</si>
  <si>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</si>
  <si>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 xmlns="http://schemas.openxmlformats.org/spreadsheetml/2006/main">
      <rPr>
        <b/>
        <sz val="11"/>
        <rFont val="Calibri"/>
        <family val="2"/>
        <scheme val="minor"/>
      </rPr>
      <t xml:space="preserve">Questions: </t>
    </r>
    <r xmlns="http://schemas.openxmlformats.org/spreadsheetml/2006/main"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</si>
  <si>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</si>
  <si>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</si>
  <si>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</si>
  <si>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</si>
  <si>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</si>
  <si>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</si>
  <si>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</si>
  <si>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</si>
  <si>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</si>
  <si>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</si>
  <si>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</si>
  <si>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</si>
  <si>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</si>
  <si>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</si>
  <si>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</si>
  <si>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</si>
  <si>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</si>
  <si>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</si>
  <si>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</si>
  <si>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</si>
  <si>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</si>
  <si>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</si>
  <si>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</si>
  <si>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</si>
  <si>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</si>
  <si>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</si>
  <si>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</si>
  <si>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</si>
  <si>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</si>
  <si>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</si>
  <si>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</si>
  <si>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</si>
  <si>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</si>
  <si>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</si>
  <si>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</si>
  <si>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</si>
  <si>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</si>
  <si>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</si>
  <si>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</si>
  <si>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</si>
  <si>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</si>
  <si>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</si>
  <si>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</si>
  <si>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</si>
  <si>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</si>
  <si>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</si>
  <si>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</si>
  <si>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</si>
  <si>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</si>
  <si>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</si>
  <si>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</si>
  <si>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</si>
  <si>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</si>
  <si>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</si>
  <si>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</si>
  <si>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</si>
  <si>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</si>
  <si>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</si>
  <si>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</si>
  <si>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</si>
  <si>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</si>
  <si>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</si>
  <si>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</si>
  <si>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</si>
  <si>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</si>
  <si>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</si>
  <si>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</si>
  <si>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</si>
  <si>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</si>
  <si>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</si>
  <si>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</si>
  <si>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</si>
  <si>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</si>
  <si>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</si>
  <si>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</si>
  <si>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</si>
  <si>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</si>
  <si>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</si>
  <si>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</si>
  <si>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</si>
  <si>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</si>
  <si>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</si>
  <si>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</si>
  <si>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</si>
  <si>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</si>
  <si>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</si>
  <si>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</si>
  <si>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</si>
  <si>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</si>
  <si>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</si>
  <si>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</si>
  <si>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</si>
  <si>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</si>
  <si>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</si>
  <si>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</si>
  <si>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</si>
  <si>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</si>
  <si>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</si>
  <si>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</si>
  <si>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</si>
  <si>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</si>
  <si>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</si>
  <si>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</si>
  <si>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</si>
  <si>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</si>
  <si>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</si>
  <si>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</si>
  <si>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</si>
  <si>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</si>
  <si>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</si>
  <si>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</si>
  <si>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</si>
  <si>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</si>
  <si>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</si>
  <si>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</si>
  <si>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</si>
  <si>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</si>
  <si>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</si>
  <si>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</si>
  <si>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</si>
  <si>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</si>
  <si>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</si>
  <si>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</si>
  <si>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</si>
  <si>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</si>
  <si>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</si>
  <si>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</si>
  <si>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</si>
  <si>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</si>
  <si>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</si>
  <si>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</si>
  <si>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</si>
  <si>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</si>
  <si>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</si>
  <si>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</si>
  <si>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</si>
  <si>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</si>
  <si>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</si>
  <si>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</si>
  <si>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</si>
  <si>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</si>
  <si>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</si>
  <si>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</si>
  <si>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</si>
  <si>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</si>
  <si>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</si>
  <si>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</si>
  <si>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</si>
  <si>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</si>
  <si>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</si>
  <si>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</si>
  <si>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</si>
  <si>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</si>
  <si>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</si>
  <si>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</si>
  <si>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</si>
  <si>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</si>
  <si>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</si>
  <si>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</si>
  <si>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</si>
  <si>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</si>
  <si>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</si>
  <si>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</si>
  <si>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</si>
  <si>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</si>
  <si>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</si>
  <si>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</si>
  <si>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</si>
  <si>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</si>
  <si>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</si>
  <si>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</si>
  <si>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</si>
  <si>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</si>
  <si>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</si>
  <si>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</si>
  <si>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</si>
  <si>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</si>
  <si>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</si>
  <si>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</si>
  <si>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</si>
  <si>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</si>
  <si>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</si>
  <si>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</si>
  <si>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</si>
  <si>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</si>
  <si>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</si>
  <si>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</si>
  <si>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</si>
  <si>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</si>
  <si>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</si>
  <si>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</si>
  <si>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</si>
  <si>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</si>
  <si>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</si>
  <si>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</si>
  <si>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</si>
  <si>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</si>
  <si>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</si>
  <si>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</si>
  <si>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</si>
  <si>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</si>
  <si>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</si>
  <si>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</si>
  <si>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</si>
  <si>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</si>
  <si>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</si>
  <si>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</si>
  <si>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</si>
  <si>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</si>
  <si>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</si>
  <si>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</si>
  <si>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</si>
  <si>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</si>
  <si>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</si>
  <si>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</si>
  <si>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</si>
  <si>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</si>
  <si>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</si>
  <si>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</si>
  <si>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</si>
  <si>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</si>
  <si>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</si>
  <si>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</si>
  <si>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</si>
  <si>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</si>
  <si>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</si>
  <si>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</si>
  <si>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</si>
  <si>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</si>
  <si>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</si>
  <si>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</si>
  <si>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</si>
  <si>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</si>
  <si>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</si>
  <si>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</si>
  <si>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</si>
  <si>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</si>
  <si>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</si>
  <si>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</si>
  <si>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</si>
  <si>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</si>
  <si>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</si>
  <si>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</si>
  <si>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</si>
  <si>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</si>
  <si>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</si>
  <si>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</si>
  <si>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</si>
  <si>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</si>
  <si>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</si>
  <si>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</si>
  <si>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</si>
  <si>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</si>
  <si>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</si>
  <si>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</si>
  <si>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</si>
  <si>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</si>
  <si>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 xml:space="preserve">Patient  Meals Served</t>
  </si>
  <si>
    <t>Housekeeping Hours of Service</t>
  </si>
  <si>
    <t>Dry Pounds of Laundry</t>
  </si>
  <si>
    <t>Nursing FTE's</t>
  </si>
  <si>
    <t xml:space="preserve">YE-A                            HOSPITAL INFORMATION         Page 1 of 2</t>
  </si>
  <si>
    <t>Fiscal Year Ended</t>
  </si>
  <si>
    <t>12/31/2022</t>
  </si>
  <si>
    <t>License Number</t>
  </si>
  <si>
    <t>:</t>
  </si>
  <si>
    <t>107</t>
  </si>
  <si>
    <t>Hospital Name</t>
  </si>
  <si>
    <t>NORTH VALLEY HOSPITAL OCPHD#4</t>
  </si>
  <si>
    <t>Mailing Address</t>
  </si>
  <si>
    <t>203 S WESTERN AVE</t>
  </si>
  <si>
    <t>City</t>
  </si>
  <si>
    <t>TONASKET</t>
  </si>
  <si>
    <t>State</t>
  </si>
  <si>
    <t>WA 98855</t>
  </si>
  <si>
    <t>Zip</t>
  </si>
  <si>
    <t>County</t>
  </si>
  <si>
    <t>OKANOGAN</t>
  </si>
  <si>
    <t>Chief Executive Officer</t>
  </si>
  <si>
    <t>John McReynolds</t>
  </si>
  <si>
    <t>Chief Financial Officer</t>
  </si>
  <si>
    <t>Matthew Matthiessen</t>
  </si>
  <si>
    <t>Chair of Governing Board</t>
  </si>
  <si>
    <t>Jean Pfeifer</t>
  </si>
  <si>
    <t>Telephone Number</t>
  </si>
  <si>
    <t>509-486-3119</t>
  </si>
  <si>
    <t>Facsimile Number</t>
  </si>
  <si>
    <t>509-486-4637</t>
  </si>
  <si>
    <t>Name of Submitter</t>
  </si>
  <si>
    <t>Jeanette Ring</t>
  </si>
  <si>
    <t>Email of Submitter</t>
  </si>
  <si>
    <t>jring@dzacpa.com</t>
  </si>
  <si>
    <t xml:space="preserve"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</si>
  <si>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</si>
  <si>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</si>
  <si>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</si>
  <si>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</si>
  <si>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</si>
  <si>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</si>
  <si>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</si>
  <si>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</si>
  <si>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 xml:space="preserve"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</si>
  <si>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</si>
  <si>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</si>
  <si>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</si>
  <si>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</si>
  <si>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</si>
  <si>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</si>
  <si>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</si>
  <si>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</si>
  <si>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</si>
  <si>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</si>
  <si>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</si>
  <si>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</si>
  <si>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</si>
  <si>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</si>
  <si>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</si>
  <si>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</si>
  <si>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</si>
  <si>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</si>
  <si>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</si>
  <si>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</si>
  <si>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</si>
  <si>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</si>
  <si>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</si>
  <si>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</si>
  <si>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</si>
  <si>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</si>
  <si>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</si>
  <si>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</si>
  <si>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</si>
  <si>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</si>
  <si>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</si>
  <si>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</si>
  <si>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</si>
  <si>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</si>
  <si>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</si>
  <si>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</si>
  <si>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</si>
  <si>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</si>
  <si>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</si>
  <si>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</si>
  <si>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</si>
  <si>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</si>
  <si>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</si>
  <si>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</si>
  <si>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</si>
  <si>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</si>
  <si>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</si>
  <si>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</si>
  <si>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</si>
  <si>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</si>
  <si>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</si>
  <si>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</si>
  <si>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</si>
  <si>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</si>
  <si>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</si>
  <si>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</si>
  <si>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</si>
  <si>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</si>
  <si>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</si>
  <si>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</si>
  <si>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</si>
  <si>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</si>
  <si>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</si>
  <si>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</si>
  <si>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</si>
  <si>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</si>
  <si>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</si>
  <si>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</si>
  <si>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 xml:space="preserve"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</si>
  <si>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</si>
  <si>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</si>
  <si>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</si>
  <si>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</si>
  <si>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</si>
  <si>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</si>
  <si>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</si>
  <si>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</si>
  <si>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</si>
  <si>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</si>
  <si>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 xml:space="preserve">Number of Charity Care Patients                                 :</t>
  </si>
  <si>
    <t>Inpatient Charity Care Provided</t>
  </si>
  <si>
    <t xml:space="preserve"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</si>
  <si>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</si>
  <si>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</si>
  <si>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</si>
  <si>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</si>
  <si>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</si>
  <si>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 xml:space="preserve"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</si>
  <si>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</si>
  <si>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</si>
  <si>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</si>
  <si>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</si>
  <si>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</si>
  <si>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</si>
  <si>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</si>
  <si>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</si>
  <si>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</si>
  <si>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</si>
  <si>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</si>
  <si>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</si>
  <si>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</si>
  <si>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</si>
  <si>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</si>
  <si>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</si>
  <si>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</si>
  <si>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</si>
  <si>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</si>
  <si>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</si>
  <si>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</si>
  <si>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</si>
  <si>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</si>
  <si>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</si>
  <si>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</si>
  <si>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</si>
  <si>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</si>
  <si>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</si>
  <si>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</si>
  <si>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</si>
  <si>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</si>
  <si>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</si>
  <si>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</si>
  <si>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</si>
  <si>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 xml:space="preserve"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</si>
  <si>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</si>
  <si>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</si>
  <si>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</si>
  <si>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</si>
  <si>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</si>
  <si>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</si>
  <si>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</si>
  <si>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</si>
  <si>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</si>
  <si>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</si>
  <si>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</si>
  <si>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</si>
  <si>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</si>
  <si>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</si>
  <si>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</si>
  <si>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</si>
  <si>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</si>
  <si>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</si>
  <si>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</si>
  <si>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</si>
  <si>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</si>
  <si>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</si>
  <si>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</si>
  <si>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</si>
  <si>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</si>
  <si>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</si>
  <si>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</si>
  <si>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</si>
  <si>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</si>
  <si>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</si>
  <si>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</si>
  <si>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</si>
  <si>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</si>
  <si>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</si>
  <si>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</si>
  <si>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 xml:space="preserve">Check Figure  Total Assets</t>
  </si>
  <si>
    <t xml:space="preserve"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</si>
  <si>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</si>
  <si>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</si>
  <si>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</si>
  <si>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</si>
  <si>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</si>
  <si>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</si>
  <si>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</si>
  <si>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</si>
  <si>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</si>
  <si>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</si>
  <si>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</si>
  <si>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</si>
  <si>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</si>
  <si>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</si>
  <si>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</si>
  <si>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</si>
  <si>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</si>
  <si>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</si>
  <si>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</si>
  <si>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</si>
  <si>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</si>
  <si>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</si>
  <si>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</si>
  <si>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</si>
  <si>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</si>
  <si>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</si>
  <si>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</si>
  <si>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</si>
  <si>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</si>
  <si>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</si>
  <si>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</si>
  <si>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</si>
  <si>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</si>
  <si>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</si>
  <si>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</si>
  <si>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</si>
  <si>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</si>
  <si>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</si>
  <si>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</si>
  <si>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</si>
  <si>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</si>
  <si>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</si>
  <si>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</si>
  <si>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</si>
  <si>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</si>
  <si>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</si>
  <si>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</si>
  <si>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</si>
  <si>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</si>
  <si>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</si>
  <si>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</si>
  <si>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</si>
  <si>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</si>
  <si>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</si>
  <si>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</si>
  <si>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</si>
  <si>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</si>
  <si>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</si>
  <si>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</si>
  <si>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</si>
  <si>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</si>
  <si>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</si>
  <si>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</si>
  <si>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</si>
  <si>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</si>
  <si>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</si>
  <si>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</si>
  <si>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</si>
  <si>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</si>
  <si>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</si>
  <si>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</si>
  <si>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</si>
  <si>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</si>
  <si>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</si>
  <si>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</si>
  <si>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</si>
  <si>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</si>
  <si>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</si>
  <si>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</si>
  <si>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</si>
  <si>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</si>
  <si>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</si>
  <si>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</si>
  <si>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</si>
  <si>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</si>
  <si>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</si>
  <si>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</si>
  <si>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</si>
  <si>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</si>
  <si>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</si>
  <si>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</si>
  <si>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</si>
  <si>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</si>
  <si>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</si>
  <si>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</si>
  <si>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</si>
  <si>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</si>
  <si>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</si>
  <si>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</si>
  <si>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</si>
  <si>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</si>
  <si>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</si>
  <si>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</si>
  <si>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</si>
  <si>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</si>
  <si>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</si>
  <si>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</si>
  <si>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</si>
  <si>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</si>
  <si>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</si>
  <si>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</si>
  <si>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</si>
  <si>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</si>
  <si>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</si>
  <si>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</si>
  <si>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</si>
  <si>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</si>
  <si>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</si>
  <si>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</si>
  <si>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</si>
  <si>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</si>
  <si>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</si>
  <si>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</si>
  <si>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</si>
  <si>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</si>
  <si>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</si>
  <si>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</si>
  <si>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</si>
  <si>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</si>
  <si>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</si>
  <si>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</si>
  <si>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</si>
  <si>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</si>
  <si>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</si>
  <si>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</si>
  <si>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</si>
  <si>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</si>
  <si>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</si>
  <si>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</si>
  <si>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</si>
  <si>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</si>
  <si>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</si>
  <si>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</si>
  <si>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</si>
  <si>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</si>
  <si>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</si>
  <si>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</si>
  <si>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</si>
  <si>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</si>
  <si>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</si>
  <si>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</si>
  <si>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</si>
  <si>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</si>
  <si>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</si>
  <si>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</si>
  <si>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</si>
  <si>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</si>
  <si>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</si>
  <si>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</si>
  <si>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</si>
  <si>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</si>
  <si>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</si>
  <si>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</si>
  <si>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</si>
  <si>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</si>
  <si>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</si>
  <si>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</si>
  <si>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</si>
  <si>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</si>
  <si>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</si>
  <si>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</si>
  <si>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</si>
  <si>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</si>
  <si>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</si>
  <si>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</si>
  <si>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</si>
  <si>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</si>
  <si>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</si>
  <si>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</si>
  <si>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</si>
  <si>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</si>
  <si>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</si>
  <si>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</si>
  <si>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</si>
  <si>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</si>
  <si>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</si>
  <si>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</si>
  <si>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</si>
  <si>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</si>
  <si>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</si>
  <si>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</si>
  <si>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</si>
  <si>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</si>
  <si>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</si>
  <si>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</si>
  <si>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</si>
  <si>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</si>
  <si>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</si>
  <si>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</si>
  <si>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</si>
  <si>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</si>
  <si>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</si>
  <si>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</si>
  <si>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</si>
  <si>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</si>
  <si>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</si>
  <si>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</si>
  <si>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</si>
  <si>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</si>
  <si>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</si>
  <si>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</si>
  <si>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</si>
  <si>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</si>
  <si>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</si>
  <si>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</si>
  <si>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</si>
  <si>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</si>
  <si>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</si>
  <si>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</si>
  <si>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</si>
  <si>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</si>
  <si>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</si>
  <si>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</si>
  <si>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</si>
  <si>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</si>
  <si>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</si>
  <si>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</si>
  <si>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</si>
  <si>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</si>
  <si>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</si>
  <si>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</si>
  <si>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</si>
  <si>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</si>
  <si>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</si>
  <si>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</si>
  <si>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</si>
  <si>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</si>
  <si>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</si>
  <si>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</si>
  <si>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</si>
  <si>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 xml:space="preserve">6010  Intensive Care</t>
  </si>
  <si>
    <t xml:space="preserve">6030  Semi-Intensive Care</t>
  </si>
  <si>
    <t xml:space="preserve">6070  Acute Care</t>
  </si>
  <si>
    <t xml:space="preserve">6100  Alternative Birthing Center</t>
  </si>
  <si>
    <t xml:space="preserve">6120  Physical Rehabilitation</t>
  </si>
  <si>
    <t xml:space="preserve">6140  Psychiatric Care</t>
  </si>
  <si>
    <t xml:space="preserve">6150  Chemical Dependency</t>
  </si>
  <si>
    <t xml:space="preserve">6170  Nursery</t>
  </si>
  <si>
    <t xml:space="preserve">6200  Skilled Nursing</t>
  </si>
  <si>
    <t xml:space="preserve">6210  Swing Beds</t>
  </si>
  <si>
    <t xml:space="preserve">6330  Hospice Inpatient</t>
  </si>
  <si>
    <t xml:space="preserve">6400  Other Daily Services</t>
  </si>
  <si>
    <t xml:space="preserve">7010  Labor  Delivery</t>
  </si>
  <si>
    <t xml:space="preserve">7020  Surgical Services</t>
  </si>
  <si>
    <t xml:space="preserve">7030  Recovery Room</t>
  </si>
  <si>
    <t>Increase is due to an increase in recovery room salaries in comparison to the prior year.</t>
  </si>
  <si>
    <t xml:space="preserve">7040  Anesthesiology</t>
  </si>
  <si>
    <t xml:space="preserve">7050  Central Services</t>
  </si>
  <si>
    <t>N/A</t>
  </si>
  <si>
    <t>Decrease is due to decrease in supplies usage in comparison to the prior year.</t>
  </si>
  <si>
    <t xml:space="preserve">7060  Intravenous Therapy</t>
  </si>
  <si>
    <t xml:space="preserve">7070  Laboratory</t>
  </si>
  <si>
    <t xml:space="preserve">7110  Electrodiagnosis</t>
  </si>
  <si>
    <t xml:space="preserve">7120  Magnetic Resonance Imaging</t>
  </si>
  <si>
    <t xml:space="preserve">7130  Ct Scanning</t>
  </si>
  <si>
    <t xml:space="preserve">7140  Radiology - Diagnostic</t>
  </si>
  <si>
    <t xml:space="preserve">7150  Radiology - Therapeutic</t>
  </si>
  <si>
    <t xml:space="preserve">7160  Nuclear Medicine</t>
  </si>
  <si>
    <t xml:space="preserve">7170  Pharmacy</t>
  </si>
  <si>
    <t xml:space="preserve">7180  Respiratory Therapy</t>
  </si>
  <si>
    <t>Increase is due to an increase in respitory therapy salaries in comparison to the prior year.</t>
  </si>
  <si>
    <t xml:space="preserve">7190  Dialysis</t>
  </si>
  <si>
    <t xml:space="preserve">7200  Physical Therapy</t>
  </si>
  <si>
    <t xml:space="preserve">7220  Psychiatric Day Care</t>
  </si>
  <si>
    <t xml:space="preserve">7230  Emergency Room</t>
  </si>
  <si>
    <t xml:space="preserve">7240  Ambulance</t>
  </si>
  <si>
    <t xml:space="preserve">7250  Short Stay</t>
  </si>
  <si>
    <t xml:space="preserve">7260  Clinics</t>
  </si>
  <si>
    <t xml:space="preserve">7310  Occupational Therapy</t>
  </si>
  <si>
    <t xml:space="preserve">7320  Speech Therapy</t>
  </si>
  <si>
    <t xml:space="preserve">7330  Recreational Therapy</t>
  </si>
  <si>
    <t xml:space="preserve">7340  Electromyography</t>
  </si>
  <si>
    <t xml:space="preserve">7350  Observation Unit</t>
  </si>
  <si>
    <t xml:space="preserve">7380  Free-Standing Clinics</t>
  </si>
  <si>
    <t xml:space="preserve">7390  Air Transportation</t>
  </si>
  <si>
    <t xml:space="preserve">7400  Home Care Services</t>
  </si>
  <si>
    <t xml:space="preserve">7410  Lithotripsy</t>
  </si>
  <si>
    <t xml:space="preserve">7420  Organ Transplants</t>
  </si>
  <si>
    <t xml:space="preserve">7430  Outpatient Chem. Dep.</t>
  </si>
  <si>
    <t xml:space="preserve">7490  Other Ancillary</t>
  </si>
  <si>
    <t xml:space="preserve">8200  Research / Education</t>
  </si>
  <si>
    <t xml:space="preserve">8310  Printing &amp; Duplication</t>
  </si>
  <si>
    <t xml:space="preserve">8320  Dietary</t>
  </si>
  <si>
    <t xml:space="preserve">8330  Cafeteria</t>
  </si>
  <si>
    <t xml:space="preserve">8350  Laundry &amp; Linen</t>
  </si>
  <si>
    <t xml:space="preserve">8360  Social Services</t>
  </si>
  <si>
    <t xml:space="preserve">8370  Central Transportation</t>
  </si>
  <si>
    <t xml:space="preserve">8420  Purchasing</t>
  </si>
  <si>
    <t xml:space="preserve">8430  Plant</t>
  </si>
  <si>
    <t xml:space="preserve">8460  Housekeeping</t>
  </si>
  <si>
    <t xml:space="preserve">8470  Communication</t>
  </si>
  <si>
    <t xml:space="preserve">8480  Data Processing</t>
  </si>
  <si>
    <t xml:space="preserve">8490  Other General Services</t>
  </si>
  <si>
    <t xml:space="preserve">8510  Accounting</t>
  </si>
  <si>
    <t xml:space="preserve">8530  Patient Accounts</t>
  </si>
  <si>
    <t xml:space="preserve">8560  Admitting</t>
  </si>
  <si>
    <t xml:space="preserve">8590  Other Fiscal Services</t>
  </si>
  <si>
    <t xml:space="preserve">8610  Hospital Administration</t>
  </si>
  <si>
    <t xml:space="preserve">8620  Employee Health</t>
  </si>
  <si>
    <t xml:space="preserve">8630  Public Relations</t>
  </si>
  <si>
    <t xml:space="preserve">8640  Management Engineering</t>
  </si>
  <si>
    <t xml:space="preserve">8650  Personnel</t>
  </si>
  <si>
    <t xml:space="preserve">8660  Auxiliary Groups</t>
  </si>
  <si>
    <t xml:space="preserve">8670  Chaplaincy Services</t>
  </si>
  <si>
    <t xml:space="preserve">8680  Medical Library</t>
  </si>
  <si>
    <t xml:space="preserve">8690  Medical Records</t>
  </si>
  <si>
    <t xml:space="preserve">8700  Medical Staff</t>
  </si>
  <si>
    <t xml:space="preserve">8710  Utilization Management</t>
  </si>
  <si>
    <t xml:space="preserve">8720  Nursing Administration</t>
  </si>
  <si>
    <t xml:space="preserve">8730  Nursing Float Personnel</t>
  </si>
  <si>
    <t xml:space="preserve">8740  Inservice Education</t>
  </si>
  <si>
    <t xml:space="preserve">8770  Comm. Health Education</t>
  </si>
  <si>
    <t xml:space="preserve">8790  Other Admin. Services</t>
  </si>
  <si>
    <t xml:space="preserve"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</si>
  <si>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</si>
  <si>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</si>
  <si>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</si>
  <si>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E381 of the Data tab if you're required to provide a response.</t>
  </si>
  <si>
    <t>2. For Other Noncategorized Expenses: Report line items and amounts within "Other Noncategorized Expenses" that either have a value of $1,000,000 or more;</t>
  </si>
  <si>
    <t>'or represent 1% or more of the total revenues. A prompt will appear in Cell E415 of the Data tab if you're required to provide a response.</t>
  </si>
  <si>
    <t>Noncategorized Revenues:</t>
  </si>
  <si>
    <t>Futher Detail Required:</t>
  </si>
  <si>
    <t>Account Description:</t>
  </si>
  <si>
    <t>Amount: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</si>
  <si>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</si>
  <si>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</si>
  <si>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</si>
  <si>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</si>
  <si>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</si>
  <si>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</si>
  <si>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</si>
  <si>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</si>
  <si>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</si>
  <si>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</si>
  <si>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</si>
  <si>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</si>
  <si>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</si>
  <si>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</si>
  <si>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</si>
  <si>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</si>
  <si>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</si>
  <si>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</si>
  <si>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</si>
  <si>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</si>
  <si>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</si>
  <si>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</si>
  <si>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</si>
  <si>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</si>
  <si>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</si>
  <si>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</si>
  <si>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</si>
  <si>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</si>
  <si>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</si>
  <si>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</si>
  <si>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</si>
  <si>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</si>
  <si>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</si>
  <si>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</si>
  <si>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</si>
  <si>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</si>
  <si>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 xml:space="preserve">SNF / SWING    ONLY</t>
  </si>
  <si>
    <t xml:space="preserve">CHEMICAL DEPENDENCY/ATC   ONLY</t>
  </si>
  <si>
    <t xml:space="preserve">16.   Hospital Based Physicians - Professional Component</t>
  </si>
  <si>
    <t xml:space="preserve">Revenue  :</t>
  </si>
  <si>
    <t xml:space="preserve"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</si>
  <si>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</si>
  <si>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</si>
  <si>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</si>
  <si>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</si>
  <si>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</si>
  <si>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</si>
  <si>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</si>
  <si>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</si>
  <si>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</si>
  <si>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</si>
  <si>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 xml:space="preserve"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</si>
  <si>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</si>
  <si>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</si>
  <si>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</si>
  <si>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</si>
  <si>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</si>
  <si>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</si>
  <si>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</si>
  <si>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</si>
  <si>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</si>
  <si>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</si>
  <si>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</si>
  <si>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</si>
  <si>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</si>
  <si>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</si>
  <si>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</si>
  <si>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</si>
  <si>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</si>
  <si>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</si>
  <si>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</si>
  <si>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</si>
  <si>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</si>
  <si>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</si>
  <si>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</si>
  <si>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 xml:space="preserve"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</si>
  <si>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</si>
  <si>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</si>
  <si>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</si>
  <si>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</si>
  <si>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</si>
  <si>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</si>
  <si>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</si>
  <si>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</si>
  <si>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</si>
  <si>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</si>
  <si>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</si>
  <si>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</si>
  <si>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</si>
  <si>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</si>
  <si>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</si>
  <si>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</si>
  <si>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</si>
  <si>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</si>
  <si>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</si>
  <si>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</si>
  <si>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</si>
  <si>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</si>
  <si>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</si>
  <si>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</si>
  <si>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</si>
  <si>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</si>
  <si>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</si>
  <si>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</si>
  <si>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</si>
  <si>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</si>
  <si>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</si>
  <si>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</si>
  <si>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</si>
  <si>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</si>
  <si>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</si>
  <si>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</si>
  <si>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</si>
  <si>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</si>
  <si>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</si>
  <si>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</si>
  <si>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</si>
  <si>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</si>
  <si>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</si>
  <si>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</si>
  <si>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</si>
  <si>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</si>
  <si>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</si>
  <si>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</si>
  <si>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</si>
  <si>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</si>
  <si>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</si>
  <si>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</si>
  <si>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</si>
  <si>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</si>
  <si>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</si>
  <si>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</si>
  <si>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</si>
  <si>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</si>
  <si>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</si>
  <si>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</si>
  <si>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</si>
  <si>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</si>
  <si>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</si>
  <si>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</si>
  <si>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</si>
  <si>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</si>
  <si>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</si>
  <si>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</si>
  <si>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</si>
  <si>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</si>
  <si>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</si>
  <si>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</si>
  <si>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</si>
  <si>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</si>
  <si>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</si>
  <si>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</si>
  <si>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</si>
  <si>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</si>
  <si>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</si>
  <si>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</si>
  <si>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</si>
  <si>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</si>
  <si>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</si>
  <si>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</si>
  <si>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</si>
  <si>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</si>
  <si>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</si>
  <si>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</si>
  <si>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</si>
  <si>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</si>
  <si>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</si>
  <si>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</si>
  <si>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</si>
  <si>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</si>
  <si>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</si>
  <si>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</si>
  <si>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</si>
  <si>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</si>
  <si>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</si>
  <si>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</si>
  <si>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</si>
  <si>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</si>
  <si>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</si>
  <si>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</si>
  <si>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</si>
  <si>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</si>
  <si>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</si>
  <si>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</si>
  <si>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</si>
  <si>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</si>
  <si>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</si>
  <si>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 xml:space="preserve">Inpatient  Revenue</t>
  </si>
  <si>
    <t xml:space="preserve"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</si>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</sst>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  <numFmt numFmtId="169" formatCode="General_)"/>
  </numFmts>
  <fonts count="46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7"/>
      <name val="Times New Roman"/>
      <family val="1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</font>
    <font>
      <b/>
      <sz val="11"/>
      <color rgb="00D20000" tint="0"/>
      <name val="Calibri"/>
      <family val="2"/>
      <scheme val="minor"/>
    </font>
    <font>
      <sz val="11"/>
      <name val="Calibri"/>
    </font>
    <font>
      <b/>
      <sz val="11"/>
      <color rgb="00D20000" tint="0"/>
      <name val="Calibri"/>
    </font>
    <font>
      <b/>
      <sz val="11"/>
      <name val="Calibri"/>
    </font>
    <font>
      <b/>
      <u/>
      <sz val="11"/>
      <name val="Calibri"/>
    </font>
  </fonts>
  <fills count="3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/>
      <bottom/>
      <diagonal/>
    </border>
    <border>
      <left/>
      <right/>
      <top/>
      <bottom style="thin"/>
      <diagonal/>
    </border>
    <border>
      <left style="thin"/>
      <right/>
      <top style="thin"/>
      <bottom/>
      <diagonal/>
    </border>
    <border>
      <left style="thin"/>
      <right/>
      <top/>
      <bottom/>
      <diagonal/>
    </border>
    <border>
      <left style="thin"/>
      <right/>
      <top/>
      <bottom style="thin"/>
      <diagonal/>
    </border>
    <border>
      <left/>
      <right style="thin"/>
      <top style="thin"/>
      <bottom/>
      <diagonal/>
    </border>
    <border>
      <left/>
      <right style="thin"/>
      <top/>
      <bottom/>
      <diagonal/>
    </border>
    <border>
      <left/>
      <right style="thin"/>
      <top/>
      <bottom style="thin"/>
      <diagonal/>
    </border>
  </borders>
  <cellStyleXfs count="977">
    <xf numFmtId="37" applyNumberFormat="1" fontId="0" fillId="0" borderId="0" applyProtection="1"/>
    <xf numFmtId="0" fontId="2" applyFont="1" fillId="12" applyFill="1" borderId="0" applyProtection="1"/>
    <xf numFmtId="0" fontId="2" applyFont="1" fillId="12" applyFill="1" borderId="0" applyProtection="1"/>
    <xf numFmtId="0" fontId="2" applyFont="1" fillId="12" applyFill="1" borderId="0" applyProtection="1"/>
    <xf numFmtId="0" fontId="2" applyFont="1" fillId="12" applyFill="1" borderId="0" applyProtection="1"/>
    <xf numFmtId="0" fontId="2" applyFont="1" fillId="12" applyFill="1" borderId="0" applyProtection="1"/>
    <xf numFmtId="0" fontId="2" applyFont="1" fillId="12" applyFill="1" borderId="0" applyProtection="1"/>
    <xf numFmtId="0" fontId="2" applyFont="1" fillId="12" applyFill="1" borderId="0" applyProtection="1"/>
    <xf numFmtId="0" fontId="2" applyFont="1" fillId="12" applyFill="1" borderId="0" applyProtection="1"/>
    <xf numFmtId="0" fontId="2" applyFont="1" fillId="12" applyFill="1" borderId="0" applyProtection="1"/>
    <xf numFmtId="0" fontId="2" applyFont="1" fillId="12" applyFill="1" borderId="0" applyProtection="1"/>
    <xf numFmtId="0" fontId="2" applyFont="1" fillId="12" applyFill="1" borderId="0" applyProtection="1"/>
    <xf numFmtId="0" fontId="2" applyFont="1" fillId="12" applyFill="1" borderId="0" applyProtection="1"/>
    <xf numFmtId="0" fontId="2" applyFont="1" fillId="12" applyFill="1" borderId="0" applyProtection="1"/>
    <xf numFmtId="0" fontId="2" applyFont="1" fillId="12" applyFill="1" borderId="0" applyProtection="1"/>
    <xf numFmtId="0" fontId="2" applyFont="1" fillId="12" applyFill="1" borderId="0" applyProtection="1"/>
    <xf numFmtId="0" fontId="2" applyFont="1" fillId="12" applyFill="1" borderId="0" applyProtection="1"/>
    <xf numFmtId="0" fontId="2" applyFont="1" fillId="12" applyFill="1" borderId="0" applyProtection="1"/>
    <xf numFmtId="0" fontId="2" applyFont="1" fillId="12" applyFill="1" borderId="0" applyProtection="1"/>
    <xf numFmtId="0" fontId="2" applyFont="1" fillId="12" applyFill="1" borderId="0" applyProtection="1"/>
    <xf numFmtId="0" fontId="2" applyFont="1" fillId="12" applyFill="1" borderId="0" applyProtection="1"/>
    <xf numFmtId="0" fontId="2" applyFont="1" fillId="12" applyFill="1" borderId="0" applyProtection="1"/>
    <xf numFmtId="0" fontId="2" applyFont="1" fillId="12" applyFill="1" borderId="0" applyProtection="1"/>
    <xf numFmtId="0" fontId="2" applyFont="1" fillId="12" applyFill="1" borderId="0" applyProtection="1"/>
    <xf numFmtId="0" fontId="2" applyFont="1" fillId="12" applyFill="1" borderId="0" applyProtection="1"/>
    <xf numFmtId="0" fontId="2" applyFont="1" fillId="12" applyFill="1" borderId="0" applyProtection="1"/>
    <xf numFmtId="0" fontId="2" applyFont="1" fillId="12" applyFill="1" borderId="0" applyProtection="1"/>
    <xf numFmtId="0" fontId="2" applyFont="1" fillId="12" applyFill="1" borderId="0" applyProtection="1"/>
    <xf numFmtId="0" fontId="2" applyFont="1" fillId="12" applyFill="1" borderId="0" applyProtection="1"/>
    <xf numFmtId="0" fontId="2" applyFont="1" fillId="12" applyFill="1" borderId="0" applyProtection="1"/>
    <xf numFmtId="0" fontId="2" applyFont="1" fillId="12" applyFill="1" borderId="0" applyProtection="1"/>
    <xf numFmtId="0" fontId="2" applyFont="1" fillId="12" applyFill="1" borderId="0" applyProtection="1"/>
    <xf numFmtId="0" fontId="2" applyFont="1" fillId="12" applyFill="1" borderId="0" applyProtection="1"/>
    <xf numFmtId="0" fontId="2" applyFont="1" fillId="12" applyFill="1" borderId="0" applyProtection="1"/>
    <xf numFmtId="0" fontId="2" applyFont="1" fillId="12" applyFill="1" borderId="0" applyProtection="1"/>
    <xf numFmtId="0" fontId="2" applyFont="1" fillId="12" applyFill="1" borderId="0" applyProtection="1"/>
    <xf numFmtId="0" fontId="2" applyFont="1" fillId="12" applyFill="1" borderId="0" applyProtection="1"/>
    <xf numFmtId="0" fontId="2" applyFont="1" fillId="12" applyFill="1" borderId="0" applyProtection="1"/>
    <xf numFmtId="0" fontId="2" applyFont="1" fillId="12" applyFill="1" borderId="0" applyProtection="1"/>
    <xf numFmtId="0" fontId="2" applyFont="1" fillId="12" applyFill="1" borderId="0" applyProtection="1"/>
    <xf numFmtId="0" fontId="2" applyFont="1" fillId="12" applyFill="1" borderId="0" applyProtection="1"/>
    <xf numFmtId="0" fontId="2" applyFont="1" fillId="12" applyFill="1" borderId="0" applyProtection="1"/>
    <xf numFmtId="0" fontId="2" applyFont="1" fillId="12" applyFill="1" borderId="0" applyProtection="1"/>
    <xf numFmtId="0" fontId="2" applyFont="1" fillId="13" applyFill="1" borderId="0" applyProtection="1"/>
    <xf numFmtId="0" fontId="2" applyFont="1" fillId="13" applyFill="1" borderId="0" applyProtection="1"/>
    <xf numFmtId="0" fontId="2" applyFont="1" fillId="13" applyFill="1" borderId="0" applyProtection="1"/>
    <xf numFmtId="0" fontId="2" applyFont="1" fillId="13" applyFill="1" borderId="0" applyProtection="1"/>
    <xf numFmtId="0" fontId="2" applyFont="1" fillId="13" applyFill="1" borderId="0" applyProtection="1"/>
    <xf numFmtId="0" fontId="2" applyFont="1" fillId="13" applyFill="1" borderId="0" applyProtection="1"/>
    <xf numFmtId="0" fontId="2" applyFont="1" fillId="13" applyFill="1" borderId="0" applyProtection="1"/>
    <xf numFmtId="0" fontId="2" applyFont="1" fillId="13" applyFill="1" borderId="0" applyProtection="1"/>
    <xf numFmtId="0" fontId="2" applyFont="1" fillId="13" applyFill="1" borderId="0" applyProtection="1"/>
    <xf numFmtId="0" fontId="2" applyFont="1" fillId="13" applyFill="1" borderId="0" applyProtection="1"/>
    <xf numFmtId="0" fontId="2" applyFont="1" fillId="13" applyFill="1" borderId="0" applyProtection="1"/>
    <xf numFmtId="0" fontId="2" applyFont="1" fillId="13" applyFill="1" borderId="0" applyProtection="1"/>
    <xf numFmtId="0" fontId="2" applyFont="1" fillId="13" applyFill="1" borderId="0" applyProtection="1"/>
    <xf numFmtId="0" fontId="2" applyFont="1" fillId="13" applyFill="1" borderId="0" applyProtection="1"/>
    <xf numFmtId="0" fontId="2" applyFont="1" fillId="13" applyFill="1" borderId="0" applyProtection="1"/>
    <xf numFmtId="0" fontId="2" applyFont="1" fillId="13" applyFill="1" borderId="0" applyProtection="1"/>
    <xf numFmtId="0" fontId="2" applyFont="1" fillId="13" applyFill="1" borderId="0" applyProtection="1"/>
    <xf numFmtId="0" fontId="2" applyFont="1" fillId="13" applyFill="1" borderId="0" applyProtection="1"/>
    <xf numFmtId="0" fontId="2" applyFont="1" fillId="13" applyFill="1" borderId="0" applyProtection="1"/>
    <xf numFmtId="0" fontId="2" applyFont="1" fillId="13" applyFill="1" borderId="0" applyProtection="1"/>
    <xf numFmtId="0" fontId="2" applyFont="1" fillId="13" applyFill="1" borderId="0" applyProtection="1"/>
    <xf numFmtId="0" fontId="2" applyFont="1" fillId="13" applyFill="1" borderId="0" applyProtection="1"/>
    <xf numFmtId="0" fontId="2" applyFont="1" fillId="13" applyFill="1" borderId="0" applyProtection="1"/>
    <xf numFmtId="0" fontId="2" applyFont="1" fillId="13" applyFill="1" borderId="0" applyProtection="1"/>
    <xf numFmtId="0" fontId="2" applyFont="1" fillId="13" applyFill="1" borderId="0" applyProtection="1"/>
    <xf numFmtId="0" fontId="2" applyFont="1" fillId="13" applyFill="1" borderId="0" applyProtection="1"/>
    <xf numFmtId="0" fontId="2" applyFont="1" fillId="13" applyFill="1" borderId="0" applyProtection="1"/>
    <xf numFmtId="0" fontId="2" applyFont="1" fillId="13" applyFill="1" borderId="0" applyProtection="1"/>
    <xf numFmtId="0" fontId="2" applyFont="1" fillId="13" applyFill="1" borderId="0" applyProtection="1"/>
    <xf numFmtId="0" fontId="2" applyFont="1" fillId="13" applyFill="1" borderId="0" applyProtection="1"/>
    <xf numFmtId="0" fontId="2" applyFont="1" fillId="13" applyFill="1" borderId="0" applyProtection="1"/>
    <xf numFmtId="0" fontId="2" applyFont="1" fillId="13" applyFill="1" borderId="0" applyProtection="1"/>
    <xf numFmtId="0" fontId="2" applyFont="1" fillId="13" applyFill="1" borderId="0" applyProtection="1"/>
    <xf numFmtId="0" fontId="2" applyFont="1" fillId="13" applyFill="1" borderId="0" applyProtection="1"/>
    <xf numFmtId="0" fontId="2" applyFont="1" fillId="13" applyFill="1" borderId="0" applyProtection="1"/>
    <xf numFmtId="0" fontId="2" applyFont="1" fillId="13" applyFill="1" borderId="0" applyProtection="1"/>
    <xf numFmtId="0" fontId="2" applyFont="1" fillId="13" applyFill="1" borderId="0" applyProtection="1"/>
    <xf numFmtId="0" fontId="2" applyFont="1" fillId="13" applyFill="1" borderId="0" applyProtection="1"/>
    <xf numFmtId="0" fontId="2" applyFont="1" fillId="13" applyFill="1" borderId="0" applyProtection="1"/>
    <xf numFmtId="0" fontId="2" applyFont="1" fillId="13" applyFill="1" borderId="0" applyProtection="1"/>
    <xf numFmtId="0" fontId="2" applyFont="1" fillId="13" applyFill="1" borderId="0" applyProtection="1"/>
    <xf numFmtId="0" fontId="2" applyFont="1" fillId="13" applyFill="1" borderId="0" applyProtection="1"/>
    <xf numFmtId="0" fontId="2" applyFont="1" fillId="14" applyFill="1" borderId="0" applyProtection="1"/>
    <xf numFmtId="0" fontId="2" applyFont="1" fillId="14" applyFill="1" borderId="0" applyProtection="1"/>
    <xf numFmtId="0" fontId="2" applyFont="1" fillId="14" applyFill="1" borderId="0" applyProtection="1"/>
    <xf numFmtId="0" fontId="2" applyFont="1" fillId="14" applyFill="1" borderId="0" applyProtection="1"/>
    <xf numFmtId="0" fontId="2" applyFont="1" fillId="14" applyFill="1" borderId="0" applyProtection="1"/>
    <xf numFmtId="0" fontId="2" applyFont="1" fillId="14" applyFill="1" borderId="0" applyProtection="1"/>
    <xf numFmtId="0" fontId="2" applyFont="1" fillId="14" applyFill="1" borderId="0" applyProtection="1"/>
    <xf numFmtId="0" fontId="2" applyFont="1" fillId="14" applyFill="1" borderId="0" applyProtection="1"/>
    <xf numFmtId="0" fontId="2" applyFont="1" fillId="14" applyFill="1" borderId="0" applyProtection="1"/>
    <xf numFmtId="0" fontId="2" applyFont="1" fillId="14" applyFill="1" borderId="0" applyProtection="1"/>
    <xf numFmtId="0" fontId="2" applyFont="1" fillId="14" applyFill="1" borderId="0" applyProtection="1"/>
    <xf numFmtId="0" fontId="2" applyFont="1" fillId="14" applyFill="1" borderId="0" applyProtection="1"/>
    <xf numFmtId="0" fontId="2" applyFont="1" fillId="14" applyFill="1" borderId="0" applyProtection="1"/>
    <xf numFmtId="0" fontId="2" applyFont="1" fillId="14" applyFill="1" borderId="0" applyProtection="1"/>
    <xf numFmtId="0" fontId="2" applyFont="1" fillId="14" applyFill="1" borderId="0" applyProtection="1"/>
    <xf numFmtId="0" fontId="2" applyFont="1" fillId="14" applyFill="1" borderId="0" applyProtection="1"/>
    <xf numFmtId="0" fontId="2" applyFont="1" fillId="14" applyFill="1" borderId="0" applyProtection="1"/>
    <xf numFmtId="0" fontId="2" applyFont="1" fillId="14" applyFill="1" borderId="0" applyProtection="1"/>
    <xf numFmtId="0" fontId="2" applyFont="1" fillId="14" applyFill="1" borderId="0" applyProtection="1"/>
    <xf numFmtId="0" fontId="2" applyFont="1" fillId="14" applyFill="1" borderId="0" applyProtection="1"/>
    <xf numFmtId="0" fontId="2" applyFont="1" fillId="14" applyFill="1" borderId="0" applyProtection="1"/>
    <xf numFmtId="0" fontId="2" applyFont="1" fillId="14" applyFill="1" borderId="0" applyProtection="1"/>
    <xf numFmtId="0" fontId="2" applyFont="1" fillId="14" applyFill="1" borderId="0" applyProtection="1"/>
    <xf numFmtId="0" fontId="2" applyFont="1" fillId="14" applyFill="1" borderId="0" applyProtection="1"/>
    <xf numFmtId="0" fontId="2" applyFont="1" fillId="14" applyFill="1" borderId="0" applyProtection="1"/>
    <xf numFmtId="0" fontId="2" applyFont="1" fillId="14" applyFill="1" borderId="0" applyProtection="1"/>
    <xf numFmtId="0" fontId="2" applyFont="1" fillId="14" applyFill="1" borderId="0" applyProtection="1"/>
    <xf numFmtId="0" fontId="2" applyFont="1" fillId="14" applyFill="1" borderId="0" applyProtection="1"/>
    <xf numFmtId="0" fontId="2" applyFont="1" fillId="14" applyFill="1" borderId="0" applyProtection="1"/>
    <xf numFmtId="0" fontId="2" applyFont="1" fillId="14" applyFill="1" borderId="0" applyProtection="1"/>
    <xf numFmtId="0" fontId="2" applyFont="1" fillId="14" applyFill="1" borderId="0" applyProtection="1"/>
    <xf numFmtId="0" fontId="2" applyFont="1" fillId="14" applyFill="1" borderId="0" applyProtection="1"/>
    <xf numFmtId="0" fontId="2" applyFont="1" fillId="14" applyFill="1" borderId="0" applyProtection="1"/>
    <xf numFmtId="0" fontId="2" applyFont="1" fillId="14" applyFill="1" borderId="0" applyProtection="1"/>
    <xf numFmtId="0" fontId="2" applyFont="1" fillId="14" applyFill="1" borderId="0" applyProtection="1"/>
    <xf numFmtId="0" fontId="2" applyFont="1" fillId="14" applyFill="1" borderId="0" applyProtection="1"/>
    <xf numFmtId="0" fontId="2" applyFont="1" fillId="14" applyFill="1" borderId="0" applyProtection="1"/>
    <xf numFmtId="0" fontId="2" applyFont="1" fillId="14" applyFill="1" borderId="0" applyProtection="1"/>
    <xf numFmtId="0" fontId="2" applyFont="1" fillId="14" applyFill="1" borderId="0" applyProtection="1"/>
    <xf numFmtId="0" fontId="2" applyFont="1" fillId="14" applyFill="1" borderId="0" applyProtection="1"/>
    <xf numFmtId="0" fontId="2" applyFont="1" fillId="14" applyFill="1" borderId="0" applyProtection="1"/>
    <xf numFmtId="0" fontId="2" applyFont="1" fillId="14" applyFill="1" borderId="0" applyProtection="1"/>
    <xf numFmtId="0" fontId="2" applyFont="1" fillId="15" applyFill="1" borderId="0" applyProtection="1"/>
    <xf numFmtId="0" fontId="2" applyFont="1" fillId="15" applyFill="1" borderId="0" applyProtection="1"/>
    <xf numFmtId="0" fontId="2" applyFont="1" fillId="15" applyFill="1" borderId="0" applyProtection="1"/>
    <xf numFmtId="0" fontId="2" applyFont="1" fillId="15" applyFill="1" borderId="0" applyProtection="1"/>
    <xf numFmtId="0" fontId="2" applyFont="1" fillId="15" applyFill="1" borderId="0" applyProtection="1"/>
    <xf numFmtId="0" fontId="2" applyFont="1" fillId="15" applyFill="1" borderId="0" applyProtection="1"/>
    <xf numFmtId="0" fontId="2" applyFont="1" fillId="15" applyFill="1" borderId="0" applyProtection="1"/>
    <xf numFmtId="0" fontId="2" applyFont="1" fillId="15" applyFill="1" borderId="0" applyProtection="1"/>
    <xf numFmtId="0" fontId="2" applyFont="1" fillId="15" applyFill="1" borderId="0" applyProtection="1"/>
    <xf numFmtId="0" fontId="2" applyFont="1" fillId="15" applyFill="1" borderId="0" applyProtection="1"/>
    <xf numFmtId="0" fontId="2" applyFont="1" fillId="15" applyFill="1" borderId="0" applyProtection="1"/>
    <xf numFmtId="0" fontId="2" applyFont="1" fillId="15" applyFill="1" borderId="0" applyProtection="1"/>
    <xf numFmtId="0" fontId="2" applyFont="1" fillId="15" applyFill="1" borderId="0" applyProtection="1"/>
    <xf numFmtId="0" fontId="2" applyFont="1" fillId="15" applyFill="1" borderId="0" applyProtection="1"/>
    <xf numFmtId="0" fontId="2" applyFont="1" fillId="15" applyFill="1" borderId="0" applyProtection="1"/>
    <xf numFmtId="0" fontId="2" applyFont="1" fillId="15" applyFill="1" borderId="0" applyProtection="1"/>
    <xf numFmtId="0" fontId="2" applyFont="1" fillId="15" applyFill="1" borderId="0" applyProtection="1"/>
    <xf numFmtId="0" fontId="2" applyFont="1" fillId="15" applyFill="1" borderId="0" applyProtection="1"/>
    <xf numFmtId="0" fontId="2" applyFont="1" fillId="15" applyFill="1" borderId="0" applyProtection="1"/>
    <xf numFmtId="0" fontId="2" applyFont="1" fillId="15" applyFill="1" borderId="0" applyProtection="1"/>
    <xf numFmtId="0" fontId="2" applyFont="1" fillId="15" applyFill="1" borderId="0" applyProtection="1"/>
    <xf numFmtId="0" fontId="2" applyFont="1" fillId="15" applyFill="1" borderId="0" applyProtection="1"/>
    <xf numFmtId="0" fontId="2" applyFont="1" fillId="15" applyFill="1" borderId="0" applyProtection="1"/>
    <xf numFmtId="0" fontId="2" applyFont="1" fillId="15" applyFill="1" borderId="0" applyProtection="1"/>
    <xf numFmtId="0" fontId="2" applyFont="1" fillId="15" applyFill="1" borderId="0" applyProtection="1"/>
    <xf numFmtId="0" fontId="2" applyFont="1" fillId="15" applyFill="1" borderId="0" applyProtection="1"/>
    <xf numFmtId="0" fontId="2" applyFont="1" fillId="15" applyFill="1" borderId="0" applyProtection="1"/>
    <xf numFmtId="0" fontId="2" applyFont="1" fillId="15" applyFill="1" borderId="0" applyProtection="1"/>
    <xf numFmtId="0" fontId="2" applyFont="1" fillId="15" applyFill="1" borderId="0" applyProtection="1"/>
    <xf numFmtId="0" fontId="2" applyFont="1" fillId="15" applyFill="1" borderId="0" applyProtection="1"/>
    <xf numFmtId="0" fontId="2" applyFont="1" fillId="15" applyFill="1" borderId="0" applyProtection="1"/>
    <xf numFmtId="0" fontId="2" applyFont="1" fillId="15" applyFill="1" borderId="0" applyProtection="1"/>
    <xf numFmtId="0" fontId="2" applyFont="1" fillId="15" applyFill="1" borderId="0" applyProtection="1"/>
    <xf numFmtId="0" fontId="2" applyFont="1" fillId="15" applyFill="1" borderId="0" applyProtection="1"/>
    <xf numFmtId="0" fontId="2" applyFont="1" fillId="15" applyFill="1" borderId="0" applyProtection="1"/>
    <xf numFmtId="0" fontId="2" applyFont="1" fillId="15" applyFill="1" borderId="0" applyProtection="1"/>
    <xf numFmtId="0" fontId="2" applyFont="1" fillId="15" applyFill="1" borderId="0" applyProtection="1"/>
    <xf numFmtId="0" fontId="2" applyFont="1" fillId="15" applyFill="1" borderId="0" applyProtection="1"/>
    <xf numFmtId="0" fontId="2" applyFont="1" fillId="15" applyFill="1" borderId="0" applyProtection="1"/>
    <xf numFmtId="0" fontId="2" applyFont="1" fillId="15" applyFill="1" borderId="0" applyProtection="1"/>
    <xf numFmtId="0" fontId="2" applyFont="1" fillId="15" applyFill="1" borderId="0" applyProtection="1"/>
    <xf numFmtId="0" fontId="2" applyFont="1" fillId="15" applyFill="1" borderId="0" applyProtection="1"/>
    <xf numFmtId="0" fontId="2" applyFont="1" fillId="16" applyFill="1" borderId="0" applyProtection="1"/>
    <xf numFmtId="0" fontId="2" applyFont="1" fillId="16" applyFill="1" borderId="0" applyProtection="1"/>
    <xf numFmtId="0" fontId="2" applyFont="1" fillId="16" applyFill="1" borderId="0" applyProtection="1"/>
    <xf numFmtId="0" fontId="2" applyFont="1" fillId="16" applyFill="1" borderId="0" applyProtection="1"/>
    <xf numFmtId="0" fontId="2" applyFont="1" fillId="16" applyFill="1" borderId="0" applyProtection="1"/>
    <xf numFmtId="0" fontId="2" applyFont="1" fillId="16" applyFill="1" borderId="0" applyProtection="1"/>
    <xf numFmtId="0" fontId="2" applyFont="1" fillId="16" applyFill="1" borderId="0" applyProtection="1"/>
    <xf numFmtId="0" fontId="2" applyFont="1" fillId="16" applyFill="1" borderId="0" applyProtection="1"/>
    <xf numFmtId="0" fontId="2" applyFont="1" fillId="16" applyFill="1" borderId="0" applyProtection="1"/>
    <xf numFmtId="0" fontId="2" applyFont="1" fillId="16" applyFill="1" borderId="0" applyProtection="1"/>
    <xf numFmtId="0" fontId="2" applyFont="1" fillId="16" applyFill="1" borderId="0" applyProtection="1"/>
    <xf numFmtId="0" fontId="2" applyFont="1" fillId="16" applyFill="1" borderId="0" applyProtection="1"/>
    <xf numFmtId="0" fontId="2" applyFont="1" fillId="16" applyFill="1" borderId="0" applyProtection="1"/>
    <xf numFmtId="0" fontId="2" applyFont="1" fillId="16" applyFill="1" borderId="0" applyProtection="1"/>
    <xf numFmtId="0" fontId="2" applyFont="1" fillId="16" applyFill="1" borderId="0" applyProtection="1"/>
    <xf numFmtId="0" fontId="2" applyFont="1" fillId="16" applyFill="1" borderId="0" applyProtection="1"/>
    <xf numFmtId="0" fontId="2" applyFont="1" fillId="16" applyFill="1" borderId="0" applyProtection="1"/>
    <xf numFmtId="0" fontId="2" applyFont="1" fillId="16" applyFill="1" borderId="0" applyProtection="1"/>
    <xf numFmtId="0" fontId="2" applyFont="1" fillId="16" applyFill="1" borderId="0" applyProtection="1"/>
    <xf numFmtId="0" fontId="2" applyFont="1" fillId="16" applyFill="1" borderId="0" applyProtection="1"/>
    <xf numFmtId="0" fontId="2" applyFont="1" fillId="16" applyFill="1" borderId="0" applyProtection="1"/>
    <xf numFmtId="0" fontId="2" applyFont="1" fillId="16" applyFill="1" borderId="0" applyProtection="1"/>
    <xf numFmtId="0" fontId="2" applyFont="1" fillId="16" applyFill="1" borderId="0" applyProtection="1"/>
    <xf numFmtId="0" fontId="2" applyFont="1" fillId="16" applyFill="1" borderId="0" applyProtection="1"/>
    <xf numFmtId="0" fontId="2" applyFont="1" fillId="16" applyFill="1" borderId="0" applyProtection="1"/>
    <xf numFmtId="0" fontId="2" applyFont="1" fillId="16" applyFill="1" borderId="0" applyProtection="1"/>
    <xf numFmtId="0" fontId="2" applyFont="1" fillId="16" applyFill="1" borderId="0" applyProtection="1"/>
    <xf numFmtId="0" fontId="2" applyFont="1" fillId="16" applyFill="1" borderId="0" applyProtection="1"/>
    <xf numFmtId="0" fontId="2" applyFont="1" fillId="16" applyFill="1" borderId="0" applyProtection="1"/>
    <xf numFmtId="0" fontId="2" applyFont="1" fillId="16" applyFill="1" borderId="0" applyProtection="1"/>
    <xf numFmtId="0" fontId="2" applyFont="1" fillId="16" applyFill="1" borderId="0" applyProtection="1"/>
    <xf numFmtId="0" fontId="2" applyFont="1" fillId="16" applyFill="1" borderId="0" applyProtection="1"/>
    <xf numFmtId="0" fontId="2" applyFont="1" fillId="16" applyFill="1" borderId="0" applyProtection="1"/>
    <xf numFmtId="0" fontId="2" applyFont="1" fillId="16" applyFill="1" borderId="0" applyProtection="1"/>
    <xf numFmtId="0" fontId="2" applyFont="1" fillId="16" applyFill="1" borderId="0" applyProtection="1"/>
    <xf numFmtId="0" fontId="2" applyFont="1" fillId="16" applyFill="1" borderId="0" applyProtection="1"/>
    <xf numFmtId="0" fontId="2" applyFont="1" fillId="16" applyFill="1" borderId="0" applyProtection="1"/>
    <xf numFmtId="0" fontId="2" applyFont="1" fillId="16" applyFill="1" borderId="0" applyProtection="1"/>
    <xf numFmtId="0" fontId="2" applyFont="1" fillId="16" applyFill="1" borderId="0" applyProtection="1"/>
    <xf numFmtId="0" fontId="2" applyFont="1" fillId="16" applyFill="1" borderId="0" applyProtection="1"/>
    <xf numFmtId="0" fontId="2" applyFont="1" fillId="16" applyFill="1" borderId="0" applyProtection="1"/>
    <xf numFmtId="0" fontId="2" applyFont="1" fillId="16" applyFill="1" borderId="0" applyProtection="1"/>
    <xf numFmtId="0" fontId="2" applyFont="1" fillId="17" applyFill="1" borderId="0" applyProtection="1"/>
    <xf numFmtId="0" fontId="2" applyFont="1" fillId="17" applyFill="1" borderId="0" applyProtection="1"/>
    <xf numFmtId="0" fontId="2" applyFont="1" fillId="17" applyFill="1" borderId="0" applyProtection="1"/>
    <xf numFmtId="0" fontId="2" applyFont="1" fillId="17" applyFill="1" borderId="0" applyProtection="1"/>
    <xf numFmtId="0" fontId="2" applyFont="1" fillId="17" applyFill="1" borderId="0" applyProtection="1"/>
    <xf numFmtId="0" fontId="2" applyFont="1" fillId="17" applyFill="1" borderId="0" applyProtection="1"/>
    <xf numFmtId="0" fontId="2" applyFont="1" fillId="17" applyFill="1" borderId="0" applyProtection="1"/>
    <xf numFmtId="0" fontId="2" applyFont="1" fillId="17" applyFill="1" borderId="0" applyProtection="1"/>
    <xf numFmtId="0" fontId="2" applyFont="1" fillId="17" applyFill="1" borderId="0" applyProtection="1"/>
    <xf numFmtId="0" fontId="2" applyFont="1" fillId="17" applyFill="1" borderId="0" applyProtection="1"/>
    <xf numFmtId="0" fontId="2" applyFont="1" fillId="17" applyFill="1" borderId="0" applyProtection="1"/>
    <xf numFmtId="0" fontId="2" applyFont="1" fillId="17" applyFill="1" borderId="0" applyProtection="1"/>
    <xf numFmtId="0" fontId="2" applyFont="1" fillId="17" applyFill="1" borderId="0" applyProtection="1"/>
    <xf numFmtId="0" fontId="2" applyFont="1" fillId="17" applyFill="1" borderId="0" applyProtection="1"/>
    <xf numFmtId="0" fontId="2" applyFont="1" fillId="17" applyFill="1" borderId="0" applyProtection="1"/>
    <xf numFmtId="0" fontId="2" applyFont="1" fillId="17" applyFill="1" borderId="0" applyProtection="1"/>
    <xf numFmtId="0" fontId="2" applyFont="1" fillId="17" applyFill="1" borderId="0" applyProtection="1"/>
    <xf numFmtId="0" fontId="2" applyFont="1" fillId="17" applyFill="1" borderId="0" applyProtection="1"/>
    <xf numFmtId="0" fontId="2" applyFont="1" fillId="17" applyFill="1" borderId="0" applyProtection="1"/>
    <xf numFmtId="0" fontId="2" applyFont="1" fillId="17" applyFill="1" borderId="0" applyProtection="1"/>
    <xf numFmtId="0" fontId="2" applyFont="1" fillId="17" applyFill="1" borderId="0" applyProtection="1"/>
    <xf numFmtId="0" fontId="2" applyFont="1" fillId="17" applyFill="1" borderId="0" applyProtection="1"/>
    <xf numFmtId="0" fontId="2" applyFont="1" fillId="17" applyFill="1" borderId="0" applyProtection="1"/>
    <xf numFmtId="0" fontId="2" applyFont="1" fillId="17" applyFill="1" borderId="0" applyProtection="1"/>
    <xf numFmtId="0" fontId="2" applyFont="1" fillId="17" applyFill="1" borderId="0" applyProtection="1"/>
    <xf numFmtId="0" fontId="2" applyFont="1" fillId="17" applyFill="1" borderId="0" applyProtection="1"/>
    <xf numFmtId="0" fontId="2" applyFont="1" fillId="17" applyFill="1" borderId="0" applyProtection="1"/>
    <xf numFmtId="0" fontId="2" applyFont="1" fillId="17" applyFill="1" borderId="0" applyProtection="1"/>
    <xf numFmtId="0" fontId="2" applyFont="1" fillId="17" applyFill="1" borderId="0" applyProtection="1"/>
    <xf numFmtId="0" fontId="2" applyFont="1" fillId="17" applyFill="1" borderId="0" applyProtection="1"/>
    <xf numFmtId="0" fontId="2" applyFont="1" fillId="17" applyFill="1" borderId="0" applyProtection="1"/>
    <xf numFmtId="0" fontId="2" applyFont="1" fillId="17" applyFill="1" borderId="0" applyProtection="1"/>
    <xf numFmtId="0" fontId="2" applyFont="1" fillId="17" applyFill="1" borderId="0" applyProtection="1"/>
    <xf numFmtId="0" fontId="2" applyFont="1" fillId="17" applyFill="1" borderId="0" applyProtection="1"/>
    <xf numFmtId="0" fontId="2" applyFont="1" fillId="17" applyFill="1" borderId="0" applyProtection="1"/>
    <xf numFmtId="0" fontId="2" applyFont="1" fillId="17" applyFill="1" borderId="0" applyProtection="1"/>
    <xf numFmtId="0" fontId="2" applyFont="1" fillId="17" applyFill="1" borderId="0" applyProtection="1"/>
    <xf numFmtId="0" fontId="2" applyFont="1" fillId="17" applyFill="1" borderId="0" applyProtection="1"/>
    <xf numFmtId="0" fontId="2" applyFont="1" fillId="17" applyFill="1" borderId="0" applyProtection="1"/>
    <xf numFmtId="0" fontId="2" applyFont="1" fillId="17" applyFill="1" borderId="0" applyProtection="1"/>
    <xf numFmtId="0" fontId="2" applyFont="1" fillId="17" applyFill="1" borderId="0" applyProtection="1"/>
    <xf numFmtId="0" fontId="2" applyFont="1" fillId="17" applyFill="1" borderId="0" applyProtection="1"/>
    <xf numFmtId="0" fontId="2" applyFont="1" fillId="18" applyFill="1" borderId="0" applyProtection="1"/>
    <xf numFmtId="0" fontId="2" applyFont="1" fillId="18" applyFill="1" borderId="0" applyProtection="1"/>
    <xf numFmtId="0" fontId="2" applyFont="1" fillId="18" applyFill="1" borderId="0" applyProtection="1"/>
    <xf numFmtId="0" fontId="2" applyFont="1" fillId="18" applyFill="1" borderId="0" applyProtection="1"/>
    <xf numFmtId="0" fontId="2" applyFont="1" fillId="18" applyFill="1" borderId="0" applyProtection="1"/>
    <xf numFmtId="0" fontId="2" applyFont="1" fillId="18" applyFill="1" borderId="0" applyProtection="1"/>
    <xf numFmtId="0" fontId="2" applyFont="1" fillId="18" applyFill="1" borderId="0" applyProtection="1"/>
    <xf numFmtId="0" fontId="2" applyFont="1" fillId="18" applyFill="1" borderId="0" applyProtection="1"/>
    <xf numFmtId="0" fontId="2" applyFont="1" fillId="18" applyFill="1" borderId="0" applyProtection="1"/>
    <xf numFmtId="0" fontId="2" applyFont="1" fillId="18" applyFill="1" borderId="0" applyProtection="1"/>
    <xf numFmtId="0" fontId="2" applyFont="1" fillId="18" applyFill="1" borderId="0" applyProtection="1"/>
    <xf numFmtId="0" fontId="2" applyFont="1" fillId="18" applyFill="1" borderId="0" applyProtection="1"/>
    <xf numFmtId="0" fontId="2" applyFont="1" fillId="18" applyFill="1" borderId="0" applyProtection="1"/>
    <xf numFmtId="0" fontId="2" applyFont="1" fillId="18" applyFill="1" borderId="0" applyProtection="1"/>
    <xf numFmtId="0" fontId="2" applyFont="1" fillId="18" applyFill="1" borderId="0" applyProtection="1"/>
    <xf numFmtId="0" fontId="2" applyFont="1" fillId="18" applyFill="1" borderId="0" applyProtection="1"/>
    <xf numFmtId="0" fontId="2" applyFont="1" fillId="18" applyFill="1" borderId="0" applyProtection="1"/>
    <xf numFmtId="0" fontId="2" applyFont="1" fillId="18" applyFill="1" borderId="0" applyProtection="1"/>
    <xf numFmtId="0" fontId="2" applyFont="1" fillId="18" applyFill="1" borderId="0" applyProtection="1"/>
    <xf numFmtId="0" fontId="2" applyFont="1" fillId="18" applyFill="1" borderId="0" applyProtection="1"/>
    <xf numFmtId="0" fontId="2" applyFont="1" fillId="18" applyFill="1" borderId="0" applyProtection="1"/>
    <xf numFmtId="0" fontId="2" applyFont="1" fillId="18" applyFill="1" borderId="0" applyProtection="1"/>
    <xf numFmtId="0" fontId="2" applyFont="1" fillId="18" applyFill="1" borderId="0" applyProtection="1"/>
    <xf numFmtId="0" fontId="2" applyFont="1" fillId="18" applyFill="1" borderId="0" applyProtection="1"/>
    <xf numFmtId="0" fontId="2" applyFont="1" fillId="18" applyFill="1" borderId="0" applyProtection="1"/>
    <xf numFmtId="0" fontId="2" applyFont="1" fillId="18" applyFill="1" borderId="0" applyProtection="1"/>
    <xf numFmtId="0" fontId="2" applyFont="1" fillId="18" applyFill="1" borderId="0" applyProtection="1"/>
    <xf numFmtId="0" fontId="2" applyFont="1" fillId="18" applyFill="1" borderId="0" applyProtection="1"/>
    <xf numFmtId="0" fontId="2" applyFont="1" fillId="18" applyFill="1" borderId="0" applyProtection="1"/>
    <xf numFmtId="0" fontId="2" applyFont="1" fillId="18" applyFill="1" borderId="0" applyProtection="1"/>
    <xf numFmtId="0" fontId="2" applyFont="1" fillId="18" applyFill="1" borderId="0" applyProtection="1"/>
    <xf numFmtId="0" fontId="2" applyFont="1" fillId="18" applyFill="1" borderId="0" applyProtection="1"/>
    <xf numFmtId="0" fontId="2" applyFont="1" fillId="18" applyFill="1" borderId="0" applyProtection="1"/>
    <xf numFmtId="0" fontId="2" applyFont="1" fillId="18" applyFill="1" borderId="0" applyProtection="1"/>
    <xf numFmtId="0" fontId="2" applyFont="1" fillId="18" applyFill="1" borderId="0" applyProtection="1"/>
    <xf numFmtId="0" fontId="2" applyFont="1" fillId="18" applyFill="1" borderId="0" applyProtection="1"/>
    <xf numFmtId="0" fontId="2" applyFont="1" fillId="18" applyFill="1" borderId="0" applyProtection="1"/>
    <xf numFmtId="0" fontId="2" applyFont="1" fillId="18" applyFill="1" borderId="0" applyProtection="1"/>
    <xf numFmtId="0" fontId="2" applyFont="1" fillId="18" applyFill="1" borderId="0" applyProtection="1"/>
    <xf numFmtId="0" fontId="2" applyFont="1" fillId="18" applyFill="1" borderId="0" applyProtection="1"/>
    <xf numFmtId="0" fontId="2" applyFont="1" fillId="18" applyFill="1" borderId="0" applyProtection="1"/>
    <xf numFmtId="0" fontId="2" applyFont="1" fillId="18" applyFill="1" borderId="0" applyProtection="1"/>
    <xf numFmtId="0" fontId="2" applyFont="1" fillId="19" applyFill="1" borderId="0" applyProtection="1"/>
    <xf numFmtId="0" fontId="2" applyFont="1" fillId="19" applyFill="1" borderId="0" applyProtection="1"/>
    <xf numFmtId="0" fontId="2" applyFont="1" fillId="19" applyFill="1" borderId="0" applyProtection="1"/>
    <xf numFmtId="0" fontId="2" applyFont="1" fillId="19" applyFill="1" borderId="0" applyProtection="1"/>
    <xf numFmtId="0" fontId="2" applyFont="1" fillId="19" applyFill="1" borderId="0" applyProtection="1"/>
    <xf numFmtId="0" fontId="2" applyFont="1" fillId="19" applyFill="1" borderId="0" applyProtection="1"/>
    <xf numFmtId="0" fontId="2" applyFont="1" fillId="19" applyFill="1" borderId="0" applyProtection="1"/>
    <xf numFmtId="0" fontId="2" applyFont="1" fillId="19" applyFill="1" borderId="0" applyProtection="1"/>
    <xf numFmtId="0" fontId="2" applyFont="1" fillId="19" applyFill="1" borderId="0" applyProtection="1"/>
    <xf numFmtId="0" fontId="2" applyFont="1" fillId="19" applyFill="1" borderId="0" applyProtection="1"/>
    <xf numFmtId="0" fontId="2" applyFont="1" fillId="19" applyFill="1" borderId="0" applyProtection="1"/>
    <xf numFmtId="0" fontId="2" applyFont="1" fillId="19" applyFill="1" borderId="0" applyProtection="1"/>
    <xf numFmtId="0" fontId="2" applyFont="1" fillId="19" applyFill="1" borderId="0" applyProtection="1"/>
    <xf numFmtId="0" fontId="2" applyFont="1" fillId="19" applyFill="1" borderId="0" applyProtection="1"/>
    <xf numFmtId="0" fontId="2" applyFont="1" fillId="19" applyFill="1" borderId="0" applyProtection="1"/>
    <xf numFmtId="0" fontId="2" applyFont="1" fillId="19" applyFill="1" borderId="0" applyProtection="1"/>
    <xf numFmtId="0" fontId="2" applyFont="1" fillId="19" applyFill="1" borderId="0" applyProtection="1"/>
    <xf numFmtId="0" fontId="2" applyFont="1" fillId="19" applyFill="1" borderId="0" applyProtection="1"/>
    <xf numFmtId="0" fontId="2" applyFont="1" fillId="19" applyFill="1" borderId="0" applyProtection="1"/>
    <xf numFmtId="0" fontId="2" applyFont="1" fillId="19" applyFill="1" borderId="0" applyProtection="1"/>
    <xf numFmtId="0" fontId="2" applyFont="1" fillId="19" applyFill="1" borderId="0" applyProtection="1"/>
    <xf numFmtId="0" fontId="2" applyFont="1" fillId="19" applyFill="1" borderId="0" applyProtection="1"/>
    <xf numFmtId="0" fontId="2" applyFont="1" fillId="19" applyFill="1" borderId="0" applyProtection="1"/>
    <xf numFmtId="0" fontId="2" applyFont="1" fillId="19" applyFill="1" borderId="0" applyProtection="1"/>
    <xf numFmtId="0" fontId="2" applyFont="1" fillId="19" applyFill="1" borderId="0" applyProtection="1"/>
    <xf numFmtId="0" fontId="2" applyFont="1" fillId="19" applyFill="1" borderId="0" applyProtection="1"/>
    <xf numFmtId="0" fontId="2" applyFont="1" fillId="19" applyFill="1" borderId="0" applyProtection="1"/>
    <xf numFmtId="0" fontId="2" applyFont="1" fillId="19" applyFill="1" borderId="0" applyProtection="1"/>
    <xf numFmtId="0" fontId="2" applyFont="1" fillId="19" applyFill="1" borderId="0" applyProtection="1"/>
    <xf numFmtId="0" fontId="2" applyFont="1" fillId="19" applyFill="1" borderId="0" applyProtection="1"/>
    <xf numFmtId="0" fontId="2" applyFont="1" fillId="19" applyFill="1" borderId="0" applyProtection="1"/>
    <xf numFmtId="0" fontId="2" applyFont="1" fillId="19" applyFill="1" borderId="0" applyProtection="1"/>
    <xf numFmtId="0" fontId="2" applyFont="1" fillId="19" applyFill="1" borderId="0" applyProtection="1"/>
    <xf numFmtId="0" fontId="2" applyFont="1" fillId="19" applyFill="1" borderId="0" applyProtection="1"/>
    <xf numFmtId="0" fontId="2" applyFont="1" fillId="19" applyFill="1" borderId="0" applyProtection="1"/>
    <xf numFmtId="0" fontId="2" applyFont="1" fillId="19" applyFill="1" borderId="0" applyProtection="1"/>
    <xf numFmtId="0" fontId="2" applyFont="1" fillId="19" applyFill="1" borderId="0" applyProtection="1"/>
    <xf numFmtId="0" fontId="2" applyFont="1" fillId="19" applyFill="1" borderId="0" applyProtection="1"/>
    <xf numFmtId="0" fontId="2" applyFont="1" fillId="19" applyFill="1" borderId="0" applyProtection="1"/>
    <xf numFmtId="0" fontId="2" applyFont="1" fillId="19" applyFill="1" borderId="0" applyProtection="1"/>
    <xf numFmtId="0" fontId="2" applyFont="1" fillId="19" applyFill="1" borderId="0" applyProtection="1"/>
    <xf numFmtId="0" fontId="2" applyFont="1" fillId="19" applyFill="1" borderId="0" applyProtection="1"/>
    <xf numFmtId="0" fontId="2" applyFont="1" fillId="20" applyFill="1" borderId="0" applyProtection="1"/>
    <xf numFmtId="0" fontId="2" applyFont="1" fillId="20" applyFill="1" borderId="0" applyProtection="1"/>
    <xf numFmtId="0" fontId="2" applyFont="1" fillId="20" applyFill="1" borderId="0" applyProtection="1"/>
    <xf numFmtId="0" fontId="2" applyFont="1" fillId="20" applyFill="1" borderId="0" applyProtection="1"/>
    <xf numFmtId="0" fontId="2" applyFont="1" fillId="20" applyFill="1" borderId="0" applyProtection="1"/>
    <xf numFmtId="0" fontId="2" applyFont="1" fillId="20" applyFill="1" borderId="0" applyProtection="1"/>
    <xf numFmtId="0" fontId="2" applyFont="1" fillId="20" applyFill="1" borderId="0" applyProtection="1"/>
    <xf numFmtId="0" fontId="2" applyFont="1" fillId="20" applyFill="1" borderId="0" applyProtection="1"/>
    <xf numFmtId="0" fontId="2" applyFont="1" fillId="20" applyFill="1" borderId="0" applyProtection="1"/>
    <xf numFmtId="0" fontId="2" applyFont="1" fillId="20" applyFill="1" borderId="0" applyProtection="1"/>
    <xf numFmtId="0" fontId="2" applyFont="1" fillId="20" applyFill="1" borderId="0" applyProtection="1"/>
    <xf numFmtId="0" fontId="2" applyFont="1" fillId="20" applyFill="1" borderId="0" applyProtection="1"/>
    <xf numFmtId="0" fontId="2" applyFont="1" fillId="20" applyFill="1" borderId="0" applyProtection="1"/>
    <xf numFmtId="0" fontId="2" applyFont="1" fillId="20" applyFill="1" borderId="0" applyProtection="1"/>
    <xf numFmtId="0" fontId="2" applyFont="1" fillId="20" applyFill="1" borderId="0" applyProtection="1"/>
    <xf numFmtId="0" fontId="2" applyFont="1" fillId="20" applyFill="1" borderId="0" applyProtection="1"/>
    <xf numFmtId="0" fontId="2" applyFont="1" fillId="20" applyFill="1" borderId="0" applyProtection="1"/>
    <xf numFmtId="0" fontId="2" applyFont="1" fillId="20" applyFill="1" borderId="0" applyProtection="1"/>
    <xf numFmtId="0" fontId="2" applyFont="1" fillId="20" applyFill="1" borderId="0" applyProtection="1"/>
    <xf numFmtId="0" fontId="2" applyFont="1" fillId="20" applyFill="1" borderId="0" applyProtection="1"/>
    <xf numFmtId="0" fontId="2" applyFont="1" fillId="20" applyFill="1" borderId="0" applyProtection="1"/>
    <xf numFmtId="0" fontId="2" applyFont="1" fillId="20" applyFill="1" borderId="0" applyProtection="1"/>
    <xf numFmtId="0" fontId="2" applyFont="1" fillId="20" applyFill="1" borderId="0" applyProtection="1"/>
    <xf numFmtId="0" fontId="2" applyFont="1" fillId="20" applyFill="1" borderId="0" applyProtection="1"/>
    <xf numFmtId="0" fontId="2" applyFont="1" fillId="20" applyFill="1" borderId="0" applyProtection="1"/>
    <xf numFmtId="0" fontId="2" applyFont="1" fillId="20" applyFill="1" borderId="0" applyProtection="1"/>
    <xf numFmtId="0" fontId="2" applyFont="1" fillId="20" applyFill="1" borderId="0" applyProtection="1"/>
    <xf numFmtId="0" fontId="2" applyFont="1" fillId="20" applyFill="1" borderId="0" applyProtection="1"/>
    <xf numFmtId="0" fontId="2" applyFont="1" fillId="20" applyFill="1" borderId="0" applyProtection="1"/>
    <xf numFmtId="0" fontId="2" applyFont="1" fillId="20" applyFill="1" borderId="0" applyProtection="1"/>
    <xf numFmtId="0" fontId="2" applyFont="1" fillId="20" applyFill="1" borderId="0" applyProtection="1"/>
    <xf numFmtId="0" fontId="2" applyFont="1" fillId="20" applyFill="1" borderId="0" applyProtection="1"/>
    <xf numFmtId="0" fontId="2" applyFont="1" fillId="20" applyFill="1" borderId="0" applyProtection="1"/>
    <xf numFmtId="0" fontId="2" applyFont="1" fillId="20" applyFill="1" borderId="0" applyProtection="1"/>
    <xf numFmtId="0" fontId="2" applyFont="1" fillId="20" applyFill="1" borderId="0" applyProtection="1"/>
    <xf numFmtId="0" fontId="2" applyFont="1" fillId="20" applyFill="1" borderId="0" applyProtection="1"/>
    <xf numFmtId="0" fontId="2" applyFont="1" fillId="20" applyFill="1" borderId="0" applyProtection="1"/>
    <xf numFmtId="0" fontId="2" applyFont="1" fillId="20" applyFill="1" borderId="0" applyProtection="1"/>
    <xf numFmtId="0" fontId="2" applyFont="1" fillId="20" applyFill="1" borderId="0" applyProtection="1"/>
    <xf numFmtId="0" fontId="2" applyFont="1" fillId="20" applyFill="1" borderId="0" applyProtection="1"/>
    <xf numFmtId="0" fontId="2" applyFont="1" fillId="20" applyFill="1" borderId="0" applyProtection="1"/>
    <xf numFmtId="0" fontId="2" applyFont="1" fillId="20" applyFill="1" borderId="0" applyProtection="1"/>
    <xf numFmtId="0" fontId="2" applyFont="1" fillId="21" applyFill="1" borderId="0" applyProtection="1"/>
    <xf numFmtId="0" fontId="2" applyFont="1" fillId="21" applyFill="1" borderId="0" applyProtection="1"/>
    <xf numFmtId="0" fontId="2" applyFont="1" fillId="21" applyFill="1" borderId="0" applyProtection="1"/>
    <xf numFmtId="0" fontId="2" applyFont="1" fillId="21" applyFill="1" borderId="0" applyProtection="1"/>
    <xf numFmtId="0" fontId="2" applyFont="1" fillId="21" applyFill="1" borderId="0" applyProtection="1"/>
    <xf numFmtId="0" fontId="2" applyFont="1" fillId="21" applyFill="1" borderId="0" applyProtection="1"/>
    <xf numFmtId="0" fontId="2" applyFont="1" fillId="21" applyFill="1" borderId="0" applyProtection="1"/>
    <xf numFmtId="0" fontId="2" applyFont="1" fillId="21" applyFill="1" borderId="0" applyProtection="1"/>
    <xf numFmtId="0" fontId="2" applyFont="1" fillId="21" applyFill="1" borderId="0" applyProtection="1"/>
    <xf numFmtId="0" fontId="2" applyFont="1" fillId="21" applyFill="1" borderId="0" applyProtection="1"/>
    <xf numFmtId="0" fontId="2" applyFont="1" fillId="21" applyFill="1" borderId="0" applyProtection="1"/>
    <xf numFmtId="0" fontId="2" applyFont="1" fillId="21" applyFill="1" borderId="0" applyProtection="1"/>
    <xf numFmtId="0" fontId="2" applyFont="1" fillId="21" applyFill="1" borderId="0" applyProtection="1"/>
    <xf numFmtId="0" fontId="2" applyFont="1" fillId="21" applyFill="1" borderId="0" applyProtection="1"/>
    <xf numFmtId="0" fontId="2" applyFont="1" fillId="21" applyFill="1" borderId="0" applyProtection="1"/>
    <xf numFmtId="0" fontId="2" applyFont="1" fillId="21" applyFill="1" borderId="0" applyProtection="1"/>
    <xf numFmtId="0" fontId="2" applyFont="1" fillId="21" applyFill="1" borderId="0" applyProtection="1"/>
    <xf numFmtId="0" fontId="2" applyFont="1" fillId="21" applyFill="1" borderId="0" applyProtection="1"/>
    <xf numFmtId="0" fontId="2" applyFont="1" fillId="21" applyFill="1" borderId="0" applyProtection="1"/>
    <xf numFmtId="0" fontId="2" applyFont="1" fillId="21" applyFill="1" borderId="0" applyProtection="1"/>
    <xf numFmtId="0" fontId="2" applyFont="1" fillId="21" applyFill="1" borderId="0" applyProtection="1"/>
    <xf numFmtId="0" fontId="2" applyFont="1" fillId="21" applyFill="1" borderId="0" applyProtection="1"/>
    <xf numFmtId="0" fontId="2" applyFont="1" fillId="21" applyFill="1" borderId="0" applyProtection="1"/>
    <xf numFmtId="0" fontId="2" applyFont="1" fillId="21" applyFill="1" borderId="0" applyProtection="1"/>
    <xf numFmtId="0" fontId="2" applyFont="1" fillId="21" applyFill="1" borderId="0" applyProtection="1"/>
    <xf numFmtId="0" fontId="2" applyFont="1" fillId="21" applyFill="1" borderId="0" applyProtection="1"/>
    <xf numFmtId="0" fontId="2" applyFont="1" fillId="21" applyFill="1" borderId="0" applyProtection="1"/>
    <xf numFmtId="0" fontId="2" applyFont="1" fillId="21" applyFill="1" borderId="0" applyProtection="1"/>
    <xf numFmtId="0" fontId="2" applyFont="1" fillId="21" applyFill="1" borderId="0" applyProtection="1"/>
    <xf numFmtId="0" fontId="2" applyFont="1" fillId="21" applyFill="1" borderId="0" applyProtection="1"/>
    <xf numFmtId="0" fontId="2" applyFont="1" fillId="21" applyFill="1" borderId="0" applyProtection="1"/>
    <xf numFmtId="0" fontId="2" applyFont="1" fillId="21" applyFill="1" borderId="0" applyProtection="1"/>
    <xf numFmtId="0" fontId="2" applyFont="1" fillId="21" applyFill="1" borderId="0" applyProtection="1"/>
    <xf numFmtId="0" fontId="2" applyFont="1" fillId="21" applyFill="1" borderId="0" applyProtection="1"/>
    <xf numFmtId="0" fontId="2" applyFont="1" fillId="21" applyFill="1" borderId="0" applyProtection="1"/>
    <xf numFmtId="0" fontId="2" applyFont="1" fillId="21" applyFill="1" borderId="0" applyProtection="1"/>
    <xf numFmtId="0" fontId="2" applyFont="1" fillId="21" applyFill="1" borderId="0" applyProtection="1"/>
    <xf numFmtId="0" fontId="2" applyFont="1" fillId="21" applyFill="1" borderId="0" applyProtection="1"/>
    <xf numFmtId="0" fontId="2" applyFont="1" fillId="21" applyFill="1" borderId="0" applyProtection="1"/>
    <xf numFmtId="0" fontId="2" applyFont="1" fillId="21" applyFill="1" borderId="0" applyProtection="1"/>
    <xf numFmtId="0" fontId="2" applyFont="1" fillId="21" applyFill="1" borderId="0" applyProtection="1"/>
    <xf numFmtId="0" fontId="2" applyFont="1" fillId="21" applyFill="1" borderId="0" applyProtection="1"/>
    <xf numFmtId="0" fontId="2" applyFont="1" fillId="22" applyFill="1" borderId="0" applyProtection="1"/>
    <xf numFmtId="0" fontId="2" applyFont="1" fillId="22" applyFill="1" borderId="0" applyProtection="1"/>
    <xf numFmtId="0" fontId="2" applyFont="1" fillId="22" applyFill="1" borderId="0" applyProtection="1"/>
    <xf numFmtId="0" fontId="2" applyFont="1" fillId="22" applyFill="1" borderId="0" applyProtection="1"/>
    <xf numFmtId="0" fontId="2" applyFont="1" fillId="22" applyFill="1" borderId="0" applyProtection="1"/>
    <xf numFmtId="0" fontId="2" applyFont="1" fillId="22" applyFill="1" borderId="0" applyProtection="1"/>
    <xf numFmtId="0" fontId="2" applyFont="1" fillId="22" applyFill="1" borderId="0" applyProtection="1"/>
    <xf numFmtId="0" fontId="2" applyFont="1" fillId="22" applyFill="1" borderId="0" applyProtection="1"/>
    <xf numFmtId="0" fontId="2" applyFont="1" fillId="22" applyFill="1" borderId="0" applyProtection="1"/>
    <xf numFmtId="0" fontId="2" applyFont="1" fillId="22" applyFill="1" borderId="0" applyProtection="1"/>
    <xf numFmtId="0" fontId="2" applyFont="1" fillId="22" applyFill="1" borderId="0" applyProtection="1"/>
    <xf numFmtId="0" fontId="2" applyFont="1" fillId="22" applyFill="1" borderId="0" applyProtection="1"/>
    <xf numFmtId="0" fontId="2" applyFont="1" fillId="22" applyFill="1" borderId="0" applyProtection="1"/>
    <xf numFmtId="0" fontId="2" applyFont="1" fillId="22" applyFill="1" borderId="0" applyProtection="1"/>
    <xf numFmtId="0" fontId="2" applyFont="1" fillId="22" applyFill="1" borderId="0" applyProtection="1"/>
    <xf numFmtId="0" fontId="2" applyFont="1" fillId="22" applyFill="1" borderId="0" applyProtection="1"/>
    <xf numFmtId="0" fontId="2" applyFont="1" fillId="22" applyFill="1" borderId="0" applyProtection="1"/>
    <xf numFmtId="0" fontId="2" applyFont="1" fillId="22" applyFill="1" borderId="0" applyProtection="1"/>
    <xf numFmtId="0" fontId="2" applyFont="1" fillId="22" applyFill="1" borderId="0" applyProtection="1"/>
    <xf numFmtId="0" fontId="2" applyFont="1" fillId="22" applyFill="1" borderId="0" applyProtection="1"/>
    <xf numFmtId="0" fontId="2" applyFont="1" fillId="22" applyFill="1" borderId="0" applyProtection="1"/>
    <xf numFmtId="0" fontId="2" applyFont="1" fillId="22" applyFill="1" borderId="0" applyProtection="1"/>
    <xf numFmtId="0" fontId="2" applyFont="1" fillId="22" applyFill="1" borderId="0" applyProtection="1"/>
    <xf numFmtId="0" fontId="2" applyFont="1" fillId="22" applyFill="1" borderId="0" applyProtection="1"/>
    <xf numFmtId="0" fontId="2" applyFont="1" fillId="22" applyFill="1" borderId="0" applyProtection="1"/>
    <xf numFmtId="0" fontId="2" applyFont="1" fillId="22" applyFill="1" borderId="0" applyProtection="1"/>
    <xf numFmtId="0" fontId="2" applyFont="1" fillId="22" applyFill="1" borderId="0" applyProtection="1"/>
    <xf numFmtId="0" fontId="2" applyFont="1" fillId="22" applyFill="1" borderId="0" applyProtection="1"/>
    <xf numFmtId="0" fontId="2" applyFont="1" fillId="22" applyFill="1" borderId="0" applyProtection="1"/>
    <xf numFmtId="0" fontId="2" applyFont="1" fillId="22" applyFill="1" borderId="0" applyProtection="1"/>
    <xf numFmtId="0" fontId="2" applyFont="1" fillId="22" applyFill="1" borderId="0" applyProtection="1"/>
    <xf numFmtId="0" fontId="2" applyFont="1" fillId="22" applyFill="1" borderId="0" applyProtection="1"/>
    <xf numFmtId="0" fontId="2" applyFont="1" fillId="22" applyFill="1" borderId="0" applyProtection="1"/>
    <xf numFmtId="0" fontId="2" applyFont="1" fillId="22" applyFill="1" borderId="0" applyProtection="1"/>
    <xf numFmtId="0" fontId="2" applyFont="1" fillId="22" applyFill="1" borderId="0" applyProtection="1"/>
    <xf numFmtId="0" fontId="2" applyFont="1" fillId="22" applyFill="1" borderId="0" applyProtection="1"/>
    <xf numFmtId="0" fontId="2" applyFont="1" fillId="22" applyFill="1" borderId="0" applyProtection="1"/>
    <xf numFmtId="0" fontId="2" applyFont="1" fillId="22" applyFill="1" borderId="0" applyProtection="1"/>
    <xf numFmtId="0" fontId="2" applyFont="1" fillId="22" applyFill="1" borderId="0" applyProtection="1"/>
    <xf numFmtId="0" fontId="2" applyFont="1" fillId="22" applyFill="1" borderId="0" applyProtection="1"/>
    <xf numFmtId="0" fontId="2" applyFont="1" fillId="22" applyFill="1" borderId="0" applyProtection="1"/>
    <xf numFmtId="0" fontId="2" applyFont="1" fillId="22" applyFill="1" borderId="0" applyProtection="1"/>
    <xf numFmtId="0" fontId="2" applyFont="1" fillId="23" applyFill="1" borderId="0" applyProtection="1"/>
    <xf numFmtId="0" fontId="2" applyFont="1" fillId="23" applyFill="1" borderId="0" applyProtection="1"/>
    <xf numFmtId="0" fontId="2" applyFont="1" fillId="23" applyFill="1" borderId="0" applyProtection="1"/>
    <xf numFmtId="0" fontId="2" applyFont="1" fillId="23" applyFill="1" borderId="0" applyProtection="1"/>
    <xf numFmtId="0" fontId="2" applyFont="1" fillId="23" applyFill="1" borderId="0" applyProtection="1"/>
    <xf numFmtId="0" fontId="2" applyFont="1" fillId="23" applyFill="1" borderId="0" applyProtection="1"/>
    <xf numFmtId="0" fontId="2" applyFont="1" fillId="23" applyFill="1" borderId="0" applyProtection="1"/>
    <xf numFmtId="0" fontId="2" applyFont="1" fillId="23" applyFill="1" borderId="0" applyProtection="1"/>
    <xf numFmtId="0" fontId="2" applyFont="1" fillId="23" applyFill="1" borderId="0" applyProtection="1"/>
    <xf numFmtId="0" fontId="2" applyFont="1" fillId="23" applyFill="1" borderId="0" applyProtection="1"/>
    <xf numFmtId="0" fontId="2" applyFont="1" fillId="23" applyFill="1" borderId="0" applyProtection="1"/>
    <xf numFmtId="0" fontId="2" applyFont="1" fillId="23" applyFill="1" borderId="0" applyProtection="1"/>
    <xf numFmtId="0" fontId="2" applyFont="1" fillId="23" applyFill="1" borderId="0" applyProtection="1"/>
    <xf numFmtId="0" fontId="2" applyFont="1" fillId="23" applyFill="1" borderId="0" applyProtection="1"/>
    <xf numFmtId="0" fontId="2" applyFont="1" fillId="23" applyFill="1" borderId="0" applyProtection="1"/>
    <xf numFmtId="0" fontId="2" applyFont="1" fillId="23" applyFill="1" borderId="0" applyProtection="1"/>
    <xf numFmtId="0" fontId="2" applyFont="1" fillId="23" applyFill="1" borderId="0" applyProtection="1"/>
    <xf numFmtId="0" fontId="2" applyFont="1" fillId="23" applyFill="1" borderId="0" applyProtection="1"/>
    <xf numFmtId="0" fontId="2" applyFont="1" fillId="23" applyFill="1" borderId="0" applyProtection="1"/>
    <xf numFmtId="0" fontId="2" applyFont="1" fillId="23" applyFill="1" borderId="0" applyProtection="1"/>
    <xf numFmtId="0" fontId="2" applyFont="1" fillId="23" applyFill="1" borderId="0" applyProtection="1"/>
    <xf numFmtId="0" fontId="2" applyFont="1" fillId="23" applyFill="1" borderId="0" applyProtection="1"/>
    <xf numFmtId="0" fontId="2" applyFont="1" fillId="23" applyFill="1" borderId="0" applyProtection="1"/>
    <xf numFmtId="0" fontId="2" applyFont="1" fillId="23" applyFill="1" borderId="0" applyProtection="1"/>
    <xf numFmtId="0" fontId="2" applyFont="1" fillId="23" applyFill="1" borderId="0" applyProtection="1"/>
    <xf numFmtId="0" fontId="2" applyFont="1" fillId="23" applyFill="1" borderId="0" applyProtection="1"/>
    <xf numFmtId="0" fontId="2" applyFont="1" fillId="23" applyFill="1" borderId="0" applyProtection="1"/>
    <xf numFmtId="0" fontId="2" applyFont="1" fillId="23" applyFill="1" borderId="0" applyProtection="1"/>
    <xf numFmtId="0" fontId="2" applyFont="1" fillId="23" applyFill="1" borderId="0" applyProtection="1"/>
    <xf numFmtId="0" fontId="2" applyFont="1" fillId="23" applyFill="1" borderId="0" applyProtection="1"/>
    <xf numFmtId="0" fontId="2" applyFont="1" fillId="23" applyFill="1" borderId="0" applyProtection="1"/>
    <xf numFmtId="0" fontId="2" applyFont="1" fillId="23" applyFill="1" borderId="0" applyProtection="1"/>
    <xf numFmtId="0" fontId="2" applyFont="1" fillId="23" applyFill="1" borderId="0" applyProtection="1"/>
    <xf numFmtId="0" fontId="2" applyFont="1" fillId="23" applyFill="1" borderId="0" applyProtection="1"/>
    <xf numFmtId="0" fontId="2" applyFont="1" fillId="23" applyFill="1" borderId="0" applyProtection="1"/>
    <xf numFmtId="0" fontId="2" applyFont="1" fillId="23" applyFill="1" borderId="0" applyProtection="1"/>
    <xf numFmtId="0" fontId="2" applyFont="1" fillId="23" applyFill="1" borderId="0" applyProtection="1"/>
    <xf numFmtId="0" fontId="2" applyFont="1" fillId="23" applyFill="1" borderId="0" applyProtection="1"/>
    <xf numFmtId="0" fontId="2" applyFont="1" fillId="23" applyFill="1" borderId="0" applyProtection="1"/>
    <xf numFmtId="0" fontId="2" applyFont="1" fillId="23" applyFill="1" borderId="0" applyProtection="1"/>
    <xf numFmtId="0" fontId="2" applyFont="1" fillId="23" applyFill="1" borderId="0" applyProtection="1"/>
    <xf numFmtId="0" fontId="2" applyFont="1" fillId="23" applyFill="1" borderId="0" applyProtection="1"/>
    <xf numFmtId="0" fontId="2" applyFont="1" fillId="24" applyFill="1" borderId="0" applyProtection="1"/>
    <xf numFmtId="0" fontId="2" applyFont="1" fillId="24" applyFill="1" borderId="0" applyProtection="1"/>
    <xf numFmtId="0" fontId="2" applyFont="1" fillId="24" applyFill="1" borderId="0" applyProtection="1"/>
    <xf numFmtId="0" fontId="2" applyFont="1" fillId="24" applyFill="1" borderId="0" applyProtection="1"/>
    <xf numFmtId="0" fontId="35" applyFont="1" fillId="24" applyFill="1" borderId="0" applyProtection="1"/>
    <xf numFmtId="0" fontId="2" applyFont="1" fillId="24" applyFill="1" borderId="0" applyProtection="1"/>
    <xf numFmtId="0" fontId="2" applyFont="1" fillId="24" applyFill="1" borderId="0" applyProtection="1"/>
    <xf numFmtId="0" fontId="2" applyFont="1" fillId="25" applyFill="1" borderId="0" applyProtection="1"/>
    <xf numFmtId="0" fontId="2" applyFont="1" fillId="25" applyFill="1" borderId="0" applyProtection="1"/>
    <xf numFmtId="0" fontId="2" applyFont="1" fillId="25" applyFill="1" borderId="0" applyProtection="1"/>
    <xf numFmtId="0" fontId="2" applyFont="1" fillId="25" applyFill="1" borderId="0" applyProtection="1"/>
    <xf numFmtId="0" fontId="35" applyFont="1" fillId="25" applyFill="1" borderId="0" applyProtection="1"/>
    <xf numFmtId="0" fontId="2" applyFont="1" fillId="25" applyFill="1" borderId="0" applyProtection="1"/>
    <xf numFmtId="0" fontId="2" applyFont="1" fillId="25" applyFill="1" borderId="0" applyProtection="1"/>
    <xf numFmtId="0" fontId="2" applyFont="1" fillId="26" applyFill="1" borderId="0" applyProtection="1"/>
    <xf numFmtId="0" fontId="2" applyFont="1" fillId="26" applyFill="1" borderId="0" applyProtection="1"/>
    <xf numFmtId="0" fontId="2" applyFont="1" fillId="26" applyFill="1" borderId="0" applyProtection="1"/>
    <xf numFmtId="0" fontId="2" applyFont="1" fillId="26" applyFill="1" borderId="0" applyProtection="1"/>
    <xf numFmtId="0" fontId="35" applyFont="1" fillId="26" applyFill="1" borderId="0" applyProtection="1"/>
    <xf numFmtId="0" fontId="2" applyFont="1" fillId="26" applyFill="1" borderId="0" applyProtection="1"/>
    <xf numFmtId="0" fontId="2" applyFont="1" fillId="26" applyFill="1" borderId="0" applyProtection="1"/>
    <xf numFmtId="0" fontId="2" applyFont="1" fillId="27" applyFill="1" borderId="0" applyProtection="1"/>
    <xf numFmtId="0" fontId="2" applyFont="1" fillId="27" applyFill="1" borderId="0" applyProtection="1"/>
    <xf numFmtId="0" fontId="2" applyFont="1" fillId="27" applyFill="1" borderId="0" applyProtection="1"/>
    <xf numFmtId="0" fontId="2" applyFont="1" fillId="27" applyFill="1" borderId="0" applyProtection="1"/>
    <xf numFmtId="0" fontId="35" applyFont="1" fillId="27" applyFill="1" borderId="0" applyProtection="1"/>
    <xf numFmtId="0" fontId="2" applyFont="1" fillId="27" applyFill="1" borderId="0" applyProtection="1"/>
    <xf numFmtId="0" fontId="2" applyFont="1" fillId="27" applyFill="1" borderId="0" applyProtection="1"/>
    <xf numFmtId="0" fontId="2" applyFont="1" fillId="28" applyFill="1" borderId="0" applyProtection="1"/>
    <xf numFmtId="0" fontId="2" applyFont="1" fillId="28" applyFill="1" borderId="0" applyProtection="1"/>
    <xf numFmtId="0" fontId="2" applyFont="1" fillId="28" applyFill="1" borderId="0" applyProtection="1"/>
    <xf numFmtId="0" fontId="2" applyFont="1" fillId="28" applyFill="1" borderId="0" applyProtection="1"/>
    <xf numFmtId="0" fontId="35" applyFont="1" fillId="28" applyFill="1" borderId="0" applyProtection="1"/>
    <xf numFmtId="0" fontId="2" applyFont="1" fillId="28" applyFill="1" borderId="0" applyProtection="1"/>
    <xf numFmtId="0" fontId="2" applyFont="1" fillId="28" applyFill="1" borderId="0" applyProtection="1"/>
    <xf numFmtId="0" fontId="2" applyFont="1" fillId="29" applyFill="1" borderId="0" applyProtection="1"/>
    <xf numFmtId="0" fontId="2" applyFont="1" fillId="29" applyFill="1" borderId="0" applyProtection="1"/>
    <xf numFmtId="0" fontId="2" applyFont="1" fillId="29" applyFill="1" borderId="0" applyProtection="1"/>
    <xf numFmtId="0" fontId="2" applyFont="1" fillId="29" applyFill="1" borderId="0" applyProtection="1"/>
    <xf numFmtId="0" fontId="35" applyFont="1" fillId="29" applyFill="1" borderId="0" applyProtection="1"/>
    <xf numFmtId="0" fontId="2" applyFont="1" fillId="29" applyFill="1" borderId="0" applyProtection="1"/>
    <xf numFmtId="0" fontId="2" applyFont="1" fillId="29" applyFill="1" borderId="0" applyProtection="1"/>
    <xf numFmtId="43" applyNumberFormat="1" fontId="7" applyFont="1" fillId="0" borderId="0" applyProtection="1"/>
    <xf numFmtId="41" applyNumberFormat="1" fontId="7" applyFont="1" fillId="0" borderId="0" applyProtection="1"/>
    <xf numFmtId="41" applyNumberFormat="1" fontId="7" applyFont="1" fillId="0" borderId="0" applyProtection="1"/>
    <xf numFmtId="43" applyNumberFormat="1" fontId="7" applyFont="1" fillId="0" borderId="0" applyProtection="1"/>
    <xf numFmtId="43" applyNumberFormat="1" fontId="2" applyFont="1" fillId="0" borderId="0" applyProtection="1"/>
    <xf numFmtId="43" applyNumberFormat="1" fontId="2" applyFont="1" fillId="0" borderId="0" applyProtection="1"/>
    <xf numFmtId="43" applyNumberFormat="1" fontId="7" applyFont="1" fillId="0" borderId="0" applyProtection="1"/>
    <xf numFmtId="43" applyNumberFormat="1" fontId="7" applyFont="1" fillId="0" borderId="0" applyProtection="1"/>
    <xf numFmtId="43" applyNumberFormat="1" fontId="7" applyFont="1" fillId="0" borderId="0" applyProtection="1"/>
    <xf numFmtId="43" applyNumberFormat="1" fontId="40" applyFont="1" fillId="0" borderId="0" applyProtection="1"/>
    <xf numFmtId="43" applyNumberFormat="1" fontId="7" applyFont="1" fillId="0" borderId="0" applyProtection="1"/>
    <xf numFmtId="43" applyNumberFormat="1" fontId="7" applyFont="1" fillId="0" borderId="0" applyProtection="1"/>
    <xf numFmtId="43" applyNumberFormat="1" fontId="7" applyFont="1" fillId="0" borderId="0" applyProtection="1"/>
    <xf numFmtId="43" applyNumberFormat="1" fontId="2" applyFont="1" fillId="0" borderId="0" applyProtection="1"/>
    <xf numFmtId="43" applyNumberFormat="1" fontId="2" applyFont="1" fillId="0" borderId="0" applyProtection="1"/>
    <xf numFmtId="43" applyNumberFormat="1" fontId="2" applyFont="1" fillId="0" borderId="0" applyProtection="1"/>
    <xf numFmtId="43" applyNumberFormat="1" fontId="2" applyFont="1" fillId="0" borderId="0" applyProtection="1"/>
    <xf numFmtId="43" applyNumberFormat="1" fontId="2" applyFont="1" fillId="0" borderId="0" applyProtection="1"/>
    <xf numFmtId="43" applyNumberFormat="1" fontId="7" applyFont="1" fillId="0" borderId="0" applyProtection="1"/>
    <xf numFmtId="43" applyNumberFormat="1" fontId="2" applyFont="1" fillId="0" borderId="0" applyProtection="1"/>
    <xf numFmtId="43" applyNumberFormat="1" fontId="7" applyFont="1" fillId="0" borderId="0" applyProtection="1"/>
    <xf numFmtId="43" applyNumberFormat="1" fontId="7" applyFont="1" fillId="0" borderId="0" applyProtection="1"/>
    <xf numFmtId="43" applyNumberFormat="1" fontId="7" applyFont="1" fillId="0" borderId="0" applyProtection="1"/>
    <xf numFmtId="43" applyNumberFormat="1" fontId="7" applyFont="1" fillId="0" borderId="0" applyProtection="1"/>
    <xf numFmtId="43" applyNumberFormat="1" fontId="7" applyFont="1" fillId="0" borderId="0" applyProtection="1"/>
    <xf numFmtId="43" applyNumberFormat="1" fontId="2" applyFont="1" fillId="0" borderId="0" applyProtection="1"/>
    <xf numFmtId="43" applyNumberFormat="1" fontId="2" applyFont="1" fillId="0" borderId="0" applyProtection="1"/>
    <xf numFmtId="43" applyNumberFormat="1" fontId="2" applyFont="1" fillId="0" borderId="0" applyProtection="1"/>
    <xf numFmtId="43" applyNumberFormat="1" fontId="2" applyFont="1" fillId="0" borderId="0" applyProtection="1"/>
    <xf numFmtId="43" applyNumberFormat="1" fontId="2" applyFont="1" fillId="0" borderId="0" applyProtection="1"/>
    <xf numFmtId="43" applyNumberFormat="1" fontId="2" applyFont="1" fillId="0" borderId="0" applyProtection="1"/>
    <xf numFmtId="43" applyNumberFormat="1" fontId="2" applyFont="1" fillId="0" borderId="0" applyProtection="1"/>
    <xf numFmtId="43" applyNumberFormat="1" fontId="7" applyFont="1" fillId="0" borderId="0" applyProtection="1"/>
    <xf numFmtId="43" applyNumberFormat="1" fontId="2" applyFont="1" fillId="0" borderId="0" applyProtection="1"/>
    <xf numFmtId="43" applyNumberFormat="1" fontId="7" applyFont="1" fillId="0" borderId="0" applyProtection="1"/>
    <xf numFmtId="43" applyNumberFormat="1" fontId="7" applyFont="1" fillId="0" borderId="0" applyProtection="1"/>
    <xf numFmtId="43" applyNumberFormat="1" fontId="2" applyFont="1" fillId="0" borderId="0" applyProtection="1"/>
    <xf numFmtId="43" applyNumberFormat="1" fontId="36" applyFont="1" fillId="0" borderId="0" applyProtection="1"/>
    <xf numFmtId="43" applyNumberFormat="1" fontId="2" applyFont="1" fillId="0" borderId="0" applyProtection="1"/>
    <xf numFmtId="43" applyNumberFormat="1" fontId="36" applyFont="1" fillId="0" borderId="0" applyProtection="1"/>
    <xf numFmtId="43" applyNumberFormat="1" fontId="2" applyFont="1" fillId="0" borderId="0" applyProtection="1"/>
    <xf numFmtId="43" applyNumberFormat="1" fontId="2" applyFont="1" fillId="0" borderId="0" applyProtection="1"/>
    <xf numFmtId="43" applyNumberFormat="1" fontId="7" applyFont="1" fillId="0" borderId="0" applyProtection="1"/>
    <xf numFmtId="43" applyNumberFormat="1" fontId="2" applyFont="1" fillId="0" borderId="0" applyProtection="1"/>
    <xf numFmtId="43" applyNumberFormat="1" fontId="7" applyFont="1" fillId="0" borderId="0" applyProtection="1"/>
    <xf numFmtId="43" applyNumberFormat="1" fontId="2" applyFont="1" fillId="0" borderId="0" applyProtection="1"/>
    <xf numFmtId="43" applyNumberFormat="1" fontId="7" applyFont="1" fillId="0" borderId="0" applyProtection="1"/>
    <xf numFmtId="43" applyNumberFormat="1" fontId="7" applyFont="1" fillId="0" borderId="0" applyProtection="1"/>
    <xf numFmtId="43" applyNumberFormat="1" fontId="7" applyFont="1" fillId="0" borderId="0" applyProtection="1"/>
    <xf numFmtId="43" applyNumberFormat="1" fontId="2" applyFont="1" fillId="0" borderId="0" applyProtection="1"/>
    <xf numFmtId="43" applyNumberFormat="1" fontId="2" applyFont="1" fillId="0" borderId="0" applyProtection="1"/>
    <xf numFmtId="43" applyNumberFormat="1" fontId="7" applyFont="1" fillId="0" borderId="0" applyProtection="1"/>
    <xf numFmtId="43" applyNumberFormat="1" fontId="7" applyFont="1" fillId="0" borderId="0" applyProtection="1"/>
    <xf numFmtId="43" applyNumberFormat="1" fontId="2" applyFont="1" fillId="0" borderId="0" applyProtection="1"/>
    <xf numFmtId="43" applyNumberFormat="1" fontId="2" applyFont="1" fillId="0" borderId="0" applyProtection="1"/>
    <xf numFmtId="43" applyNumberFormat="1" fontId="7" applyFont="1" fillId="0" borderId="0" applyProtection="1"/>
    <xf numFmtId="43" applyNumberFormat="1" fontId="2" applyFont="1" fillId="0" borderId="0" applyProtection="1"/>
    <xf numFmtId="43" applyNumberFormat="1" fontId="2" applyFont="1" fillId="0" borderId="0" applyProtection="1"/>
    <xf numFmtId="43" applyNumberFormat="1" fontId="2" applyFont="1" fillId="0" borderId="0" applyProtection="1"/>
    <xf numFmtId="43" applyNumberFormat="1" fontId="2" applyFont="1" fillId="0" borderId="0" applyProtection="1"/>
    <xf numFmtId="43" applyNumberFormat="1" fontId="7" applyFont="1" fillId="0" borderId="0" applyProtection="1"/>
    <xf numFmtId="43" applyNumberFormat="1" fontId="7" applyFont="1" fillId="0" borderId="0" applyProtection="1"/>
    <xf numFmtId="43" applyNumberFormat="1" fontId="7" applyFont="1" fillId="0" borderId="0" applyProtection="1"/>
    <xf numFmtId="43" applyNumberFormat="1" fontId="7" applyFont="1" fillId="0" borderId="0" applyProtection="1"/>
    <xf numFmtId="43" applyNumberFormat="1" fontId="7" applyFont="1" fillId="0" borderId="0" applyProtection="1"/>
    <xf numFmtId="43" applyNumberFormat="1" fontId="7" applyFont="1" fillId="0" borderId="0" applyProtection="1"/>
    <xf numFmtId="43" applyNumberFormat="1" fontId="2" applyFont="1" fillId="0" borderId="0" applyProtection="1"/>
    <xf numFmtId="43" applyNumberFormat="1" fontId="2" applyFont="1" fillId="0" borderId="0" applyProtection="1"/>
    <xf numFmtId="42" applyNumberFormat="1" fontId="7" applyFont="1" fillId="0" borderId="0" applyProtection="1"/>
    <xf numFmtId="42" applyNumberFormat="1" fontId="7" applyFont="1" fillId="0" borderId="0" applyProtection="1"/>
    <xf numFmtId="44" applyNumberFormat="1" fontId="7" applyFont="1" fillId="0" borderId="0" applyProtection="1"/>
    <xf numFmtId="44" applyNumberFormat="1" fontId="7" applyFont="1" fillId="0" borderId="0" applyProtection="1"/>
    <xf numFmtId="44" applyNumberFormat="1" fontId="2" applyFont="1" fillId="0" borderId="0" applyProtection="1"/>
    <xf numFmtId="44" applyNumberFormat="1" fontId="2" applyFont="1" fillId="0" borderId="0" applyProtection="1"/>
    <xf numFmtId="44" applyNumberFormat="1" fontId="2" applyFont="1" fillId="0" borderId="0" applyProtection="1"/>
    <xf numFmtId="44" applyNumberFormat="1" fontId="2" applyFont="1" fillId="0" borderId="0" applyProtection="1"/>
    <xf numFmtId="44" applyNumberFormat="1" fontId="2" applyFont="1" fillId="0" borderId="0" applyProtection="1"/>
    <xf numFmtId="44" applyNumberFormat="1" fontId="2" applyFont="1" fillId="0" borderId="0" applyProtection="1"/>
    <xf numFmtId="44" applyNumberFormat="1" fontId="7" applyFont="1" fillId="0" borderId="0" applyProtection="1"/>
    <xf numFmtId="44" applyNumberFormat="1" fontId="7" applyFont="1" fillId="0" borderId="0" applyProtection="1"/>
    <xf numFmtId="44" applyNumberFormat="1" fontId="7" applyFont="1" fillId="0" borderId="0" applyProtection="1"/>
    <xf numFmtId="44" applyNumberFormat="1" fontId="7" applyFont="1" fillId="0" borderId="0" applyProtection="1"/>
    <xf numFmtId="44" applyNumberFormat="1" fontId="7" applyFont="1" fillId="0" borderId="0" applyProtection="1"/>
    <xf numFmtId="44" applyNumberFormat="1" fontId="7" applyFont="1" fillId="0" borderId="0" applyProtection="1"/>
    <xf numFmtId="0" fontId="8" applyFont="1" fillId="0" borderId="0" applyProtection="1" applyAlignment="1">
      <alignment vertical="top"/>
      <protection locked="0"/>
    </xf>
    <xf numFmtId="0" fontId="32" applyFont="1" fillId="0" borderId="0" applyProtection="1"/>
    <xf numFmtId="0" fontId="32" applyFont="1" fillId="0" borderId="0" applyProtection="1"/>
    <xf numFmtId="0" fontId="8" applyFont="1" fillId="0" borderId="0" applyProtection="1" applyAlignment="1">
      <alignment vertical="top"/>
      <protection locked="0"/>
    </xf>
    <xf numFmtId="0" fontId="34" applyFont="1" fillId="30" applyFill="1" borderId="0" applyProtection="1"/>
    <xf numFmtId="0" fontId="38" applyFont="1" fillId="30" applyFill="1" borderId="0" applyProtection="1"/>
    <xf numFmtId="0" fontId="34" applyFont="1" fillId="30" applyFill="1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31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7" applyFont="1" fillId="0" borderId="0" applyProtection="1"/>
    <xf numFmtId="0" fontId="40" applyFont="1" fillId="0" borderId="0" applyProtection="1"/>
    <xf numFmtId="0" fontId="10" applyFont="1" fillId="0" borderId="0" applyProtection="1"/>
    <xf numFmtId="0" fontId="2" applyFont="1" fillId="0" borderId="0" applyProtection="1"/>
    <xf numFmtId="0" fontId="7" applyFont="1" fillId="0" borderId="0" applyProtection="1"/>
    <xf numFmtId="0" fontId="36" applyFont="1" fillId="0" borderId="0" applyProtection="1"/>
    <xf numFmtId="0" fontId="7" applyFont="1" fillId="0" borderId="0" applyProtection="1"/>
    <xf numFmtId="0" fontId="36" applyFont="1" fillId="0" borderId="0" applyProtection="1"/>
    <xf numFmtId="0" fontId="7" applyFont="1" fillId="0" borderId="0" applyProtection="1"/>
    <xf numFmtId="169" applyNumberFormat="1" fontId="37" applyFont="1" fillId="0" borderId="0" applyProtection="1"/>
    <xf numFmtId="0" fontId="36" applyFont="1" fillId="0" borderId="0" applyProtection="1"/>
    <xf numFmtId="0" fontId="36" applyFont="1" fillId="0" borderId="0" applyProtection="1"/>
    <xf numFmtId="0" fontId="36" applyFont="1" fillId="0" borderId="0" applyProtection="1"/>
    <xf numFmtId="0" fontId="36" applyFont="1" fillId="0" borderId="0" applyProtection="1"/>
    <xf numFmtId="0" fontId="7" applyFont="1" fillId="0" borderId="0" applyProtection="1"/>
    <xf numFmtId="0" fontId="7" applyFont="1" fillId="0" borderId="0" applyProtection="1"/>
    <xf numFmtId="0" fontId="7" applyFont="1" fillId="0" borderId="0" applyProtection="1"/>
    <xf numFmtId="0" fontId="7" applyFont="1" fillId="0" borderId="0" applyProtection="1"/>
    <xf numFmtId="0" fontId="2" applyFont="1" fillId="0" borderId="0" applyProtection="1"/>
    <xf numFmtId="0" fontId="31" applyFont="1" fillId="0" borderId="0" applyProtection="1"/>
    <xf numFmtId="0" fontId="7" applyFont="1" fillId="0" borderId="0" applyProtection="1"/>
    <xf numFmtId="0" fontId="7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7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7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7" applyFont="1" fillId="0" borderId="0" applyProtection="1"/>
    <xf numFmtId="0" fontId="7" applyFont="1" fillId="0" borderId="0" applyProtection="1"/>
    <xf numFmtId="0" fontId="7" applyFont="1" fillId="0" borderId="0" applyProtection="1"/>
    <xf numFmtId="0" fontId="2" applyFont="1" fillId="0" borderId="0" applyProtection="1"/>
    <xf numFmtId="0" fontId="2" applyFont="1" fillId="0" borderId="0" applyProtection="1"/>
    <xf numFmtId="0" fontId="7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36" applyFont="1" fillId="0" borderId="0" applyProtection="1"/>
    <xf numFmtId="0" fontId="36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36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7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7" applyFont="1" fillId="0" borderId="0" applyProtection="1"/>
    <xf numFmtId="0" fontId="7" applyFont="1" fillId="0" borderId="0" applyProtection="1"/>
    <xf numFmtId="0" fontId="7" applyFont="1" fillId="0" borderId="0" applyProtection="1"/>
    <xf numFmtId="0" fontId="7" applyFont="1" fillId="0" borderId="0" applyProtection="1"/>
    <xf numFmtId="0" fontId="7" applyFont="1" fillId="0" borderId="0" applyProtection="1"/>
    <xf numFmtId="0" fontId="7" applyFont="1" fillId="0" borderId="0" applyProtection="1"/>
    <xf numFmtId="0" fontId="7" applyFont="1" fillId="0" borderId="0" applyProtection="1"/>
    <xf numFmtId="0" fontId="7" applyFont="1" fillId="0" borderId="0" applyProtection="1"/>
    <xf numFmtId="0" fontId="36" applyFont="1" fillId="0" borderId="0" applyProtection="1"/>
    <xf numFmtId="0" fontId="2" applyFont="1" fillId="0" borderId="0" applyProtection="1"/>
    <xf numFmtId="0" fontId="36" applyFont="1" fillId="0" borderId="0" applyProtection="1"/>
    <xf numFmtId="0" fontId="2" applyFont="1" fillId="0" borderId="0" applyProtection="1"/>
    <xf numFmtId="0" fontId="3" applyFont="1" fillId="0" borderId="0" applyProtection="1"/>
    <xf numFmtId="0" fontId="1" applyFont="1" fillId="0" borderId="0" applyProtection="1"/>
    <xf numFmtId="0" fontId="7" applyFont="1" fillId="0" borderId="0" applyProtection="1"/>
    <xf numFmtId="0" fontId="7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2" applyFont="1" fillId="0" borderId="0" applyProtection="1"/>
    <xf numFmtId="0" fontId="7" applyFont="1" fillId="0" borderId="0" applyProtection="1"/>
    <xf numFmtId="0" fontId="7" applyFont="1" fillId="0" borderId="0" applyProtection="1"/>
    <xf numFmtId="0" fontId="2" applyFont="1" fillId="10" applyFill="1" borderId="33" applyBorder="1" applyProtection="1"/>
    <xf numFmtId="0" fontId="2" applyFont="1" fillId="10" applyFill="1" borderId="33" applyBorder="1" applyProtection="1"/>
    <xf numFmtId="0" fontId="2" applyFont="1" fillId="10" applyFill="1" borderId="33" applyBorder="1" applyProtection="1"/>
    <xf numFmtId="0" fontId="2" applyFont="1" fillId="10" applyFill="1" borderId="33" applyBorder="1" applyProtection="1"/>
    <xf numFmtId="0" fontId="2" applyFont="1" fillId="10" applyFill="1" borderId="33" applyBorder="1" applyProtection="1"/>
    <xf numFmtId="0" fontId="2" applyFont="1" fillId="10" applyFill="1" borderId="33" applyBorder="1" applyProtection="1"/>
    <xf numFmtId="0" fontId="2" applyFont="1" fillId="10" applyFill="1" borderId="33" applyBorder="1" applyProtection="1"/>
    <xf numFmtId="0" fontId="2" applyFont="1" fillId="10" applyFill="1" borderId="33" applyBorder="1" applyProtection="1"/>
    <xf numFmtId="0" fontId="2" applyFont="1" fillId="10" applyFill="1" borderId="33" applyBorder="1" applyProtection="1"/>
    <xf numFmtId="0" fontId="2" applyFont="1" fillId="10" applyFill="1" borderId="33" applyBorder="1" applyProtection="1"/>
    <xf numFmtId="0" fontId="2" applyFont="1" fillId="10" applyFill="1" borderId="33" applyBorder="1" applyProtection="1"/>
    <xf numFmtId="0" fontId="2" applyFont="1" fillId="10" applyFill="1" borderId="33" applyBorder="1" applyProtection="1"/>
    <xf numFmtId="0" fontId="2" applyFont="1" fillId="10" applyFill="1" borderId="33" applyBorder="1" applyProtection="1"/>
    <xf numFmtId="0" fontId="2" applyFont="1" fillId="10" applyFill="1" borderId="33" applyBorder="1" applyProtection="1"/>
    <xf numFmtId="0" fontId="2" applyFont="1" fillId="10" applyFill="1" borderId="33" applyBorder="1" applyProtection="1"/>
    <xf numFmtId="0" fontId="2" applyFont="1" fillId="10" applyFill="1" borderId="33" applyBorder="1" applyProtection="1"/>
    <xf numFmtId="0" fontId="2" applyFont="1" fillId="10" applyFill="1" borderId="33" applyBorder="1" applyProtection="1"/>
    <xf numFmtId="0" fontId="2" applyFont="1" fillId="10" applyFill="1" borderId="33" applyBorder="1" applyProtection="1"/>
    <xf numFmtId="0" fontId="2" applyFont="1" fillId="10" applyFill="1" borderId="33" applyBorder="1" applyProtection="1"/>
    <xf numFmtId="0" fontId="2" applyFont="1" fillId="10" applyFill="1" borderId="33" applyBorder="1" applyProtection="1"/>
    <xf numFmtId="0" fontId="2" applyFont="1" fillId="10" applyFill="1" borderId="33" applyBorder="1" applyProtection="1"/>
    <xf numFmtId="0" fontId="2" applyFont="1" fillId="10" applyFill="1" borderId="33" applyBorder="1" applyProtection="1"/>
    <xf numFmtId="0" fontId="2" applyFont="1" fillId="10" applyFill="1" borderId="33" applyBorder="1" applyProtection="1"/>
    <xf numFmtId="0" fontId="2" applyFont="1" fillId="10" applyFill="1" borderId="33" applyBorder="1" applyProtection="1"/>
    <xf numFmtId="0" fontId="2" applyFont="1" fillId="10" applyFill="1" borderId="33" applyBorder="1" applyProtection="1"/>
    <xf numFmtId="0" fontId="2" applyFont="1" fillId="10" applyFill="1" borderId="33" applyBorder="1" applyProtection="1"/>
    <xf numFmtId="0" fontId="2" applyFont="1" fillId="10" applyFill="1" borderId="33" applyBorder="1" applyProtection="1"/>
    <xf numFmtId="0" fontId="2" applyFont="1" fillId="10" applyFill="1" borderId="33" applyBorder="1" applyProtection="1"/>
    <xf numFmtId="0" fontId="2" applyFont="1" fillId="10" applyFill="1" borderId="33" applyBorder="1" applyProtection="1"/>
    <xf numFmtId="0" fontId="2" applyFont="1" fillId="10" applyFill="1" borderId="33" applyBorder="1" applyProtection="1"/>
    <xf numFmtId="0" fontId="2" applyFont="1" fillId="10" applyFill="1" borderId="33" applyBorder="1" applyProtection="1"/>
    <xf numFmtId="0" fontId="2" applyFont="1" fillId="10" applyFill="1" borderId="33" applyBorder="1" applyProtection="1"/>
    <xf numFmtId="0" fontId="2" applyFont="1" fillId="10" applyFill="1" borderId="33" applyBorder="1" applyProtection="1"/>
    <xf numFmtId="0" fontId="2" applyFont="1" fillId="10" applyFill="1" borderId="33" applyBorder="1" applyProtection="1"/>
    <xf numFmtId="0" fontId="2" applyFont="1" fillId="10" applyFill="1" borderId="33" applyBorder="1" applyProtection="1"/>
    <xf numFmtId="0" fontId="2" applyFont="1" fillId="10" applyFill="1" borderId="33" applyBorder="1" applyProtection="1"/>
    <xf numFmtId="0" fontId="2" applyFont="1" fillId="10" applyFill="1" borderId="33" applyBorder="1" applyProtection="1"/>
    <xf numFmtId="0" fontId="2" applyFont="1" fillId="10" applyFill="1" borderId="33" applyBorder="1" applyProtection="1"/>
    <xf numFmtId="0" fontId="2" applyFont="1" fillId="10" applyFill="1" borderId="33" applyBorder="1" applyProtection="1"/>
    <xf numFmtId="0" fontId="2" applyFont="1" fillId="10" applyFill="1" borderId="33" applyBorder="1" applyProtection="1"/>
    <xf numFmtId="0" fontId="2" applyFont="1" fillId="10" applyFill="1" borderId="33" applyBorder="1" applyProtection="1"/>
    <xf numFmtId="0" fontId="2" applyFont="1" fillId="10" applyFill="1" borderId="33" applyBorder="1" applyProtection="1"/>
    <xf numFmtId="0" fontId="2" applyFont="1" fillId="10" applyFill="1" borderId="33" applyBorder="1" applyProtection="1"/>
    <xf numFmtId="0" fontId="2" applyFont="1" fillId="10" applyFill="1" borderId="33" applyBorder="1" applyProtection="1"/>
    <xf numFmtId="0" fontId="2" applyFont="1" fillId="10" applyFill="1" borderId="33" applyBorder="1" applyProtection="1"/>
    <xf numFmtId="0" fontId="2" applyFont="1" fillId="10" applyFill="1" borderId="33" applyBorder="1" applyProtection="1"/>
    <xf numFmtId="0" fontId="2" applyFont="1" fillId="10" applyFill="1" borderId="33" applyBorder="1" applyProtection="1"/>
    <xf numFmtId="0" fontId="2" applyFont="1" fillId="10" applyFill="1" borderId="33" applyBorder="1" applyProtection="1"/>
    <xf numFmtId="0" fontId="2" applyFont="1" fillId="10" applyFill="1" borderId="33" applyBorder="1" applyProtection="1"/>
    <xf numFmtId="0" fontId="2" applyFont="1" fillId="10" applyFill="1" borderId="33" applyBorder="1" applyProtection="1"/>
    <xf numFmtId="0" fontId="2" applyFont="1" fillId="10" applyFill="1" borderId="33" applyBorder="1" applyProtection="1"/>
    <xf numFmtId="0" fontId="2" applyFont="1" fillId="10" applyFill="1" borderId="33" applyBorder="1" applyProtection="1"/>
    <xf numFmtId="0" fontId="2" applyFont="1" fillId="10" applyFill="1" borderId="33" applyBorder="1" applyProtection="1"/>
    <xf numFmtId="0" fontId="2" applyFont="1" fillId="10" applyFill="1" borderId="33" applyBorder="1" applyProtection="1"/>
    <xf numFmtId="0" fontId="2" applyFont="1" fillId="10" applyFill="1" borderId="33" applyBorder="1" applyProtection="1"/>
    <xf numFmtId="0" fontId="2" applyFont="1" fillId="10" applyFill="1" borderId="33" applyBorder="1" applyProtection="1"/>
    <xf numFmtId="0" fontId="2" applyFont="1" fillId="10" applyFill="1" borderId="33" applyBorder="1" applyProtection="1"/>
    <xf numFmtId="0" fontId="2" applyFont="1" fillId="10" applyFill="1" borderId="33" applyBorder="1" applyProtection="1"/>
    <xf numFmtId="0" fontId="2" applyFont="1" fillId="10" applyFill="1" borderId="33" applyBorder="1" applyProtection="1"/>
    <xf numFmtId="0" fontId="2" applyFont="1" fillId="10" applyFill="1" borderId="33" applyBorder="1" applyProtection="1"/>
    <xf numFmtId="0" fontId="2" applyFont="1" fillId="10" applyFill="1" borderId="33" applyBorder="1" applyProtection="1"/>
    <xf numFmtId="0" fontId="2" applyFont="1" fillId="10" applyFill="1" borderId="33" applyBorder="1" applyProtection="1"/>
    <xf numFmtId="0" fontId="2" applyFont="1" fillId="10" applyFill="1" borderId="33" applyBorder="1" applyProtection="1"/>
    <xf numFmtId="0" fontId="2" applyFont="1" fillId="10" applyFill="1" borderId="33" applyBorder="1" applyProtection="1"/>
    <xf numFmtId="0" fontId="2" applyFont="1" fillId="10" applyFill="1" borderId="33" applyBorder="1" applyProtection="1"/>
    <xf numFmtId="0" fontId="2" applyFont="1" fillId="10" applyFill="1" borderId="33" applyBorder="1" applyProtection="1"/>
    <xf numFmtId="0" fontId="2" applyFont="1" fillId="10" applyFill="1" borderId="33" applyBorder="1" applyProtection="1"/>
    <xf numFmtId="0" fontId="2" applyFont="1" fillId="10" applyFill="1" borderId="33" applyBorder="1" applyProtection="1"/>
    <xf numFmtId="0" fontId="2" applyFont="1" fillId="10" applyFill="1" borderId="33" applyBorder="1" applyProtection="1"/>
    <xf numFmtId="0" fontId="2" applyFont="1" fillId="10" applyFill="1" borderId="33" applyBorder="1" applyProtection="1"/>
    <xf numFmtId="9" applyNumberFormat="1" fontId="7" applyFont="1" fillId="0" borderId="0" applyProtection="1"/>
    <xf numFmtId="9" applyNumberFormat="1" fontId="7" applyFont="1" fillId="0" borderId="0" applyProtection="1"/>
    <xf numFmtId="9" applyNumberFormat="1" fontId="7" applyFont="1" fillId="0" borderId="0" applyProtection="1"/>
    <xf numFmtId="9" applyNumberFormat="1" fontId="7" applyFont="1" fillId="0" borderId="0" applyProtection="1"/>
    <xf numFmtId="9" applyNumberFormat="1" fontId="7" applyFont="1" fillId="0" borderId="0" applyProtection="1"/>
    <xf numFmtId="9" applyNumberFormat="1" fontId="7" applyFont="1" fillId="0" borderId="0" applyProtection="1"/>
    <xf numFmtId="9" applyNumberFormat="1" fontId="7" applyFont="1" fillId="0" borderId="0" applyProtection="1"/>
    <xf numFmtId="9" applyNumberFormat="1" fontId="7" applyFont="1" fillId="0" borderId="0" applyProtection="1"/>
    <xf numFmtId="9" applyNumberFormat="1" fontId="2" applyFont="1" fillId="0" borderId="0" applyProtection="1"/>
    <xf numFmtId="9" applyNumberFormat="1" fontId="2" applyFont="1" fillId="0" borderId="0" applyProtection="1"/>
    <xf numFmtId="9" applyNumberFormat="1" fontId="2" applyFont="1" fillId="0" borderId="0" applyProtection="1"/>
    <xf numFmtId="9" applyNumberFormat="1" fontId="2" applyFont="1" fillId="0" borderId="0" applyProtection="1"/>
    <xf numFmtId="9" applyNumberFormat="1" fontId="2" applyFont="1" fillId="0" borderId="0" applyProtection="1"/>
    <xf numFmtId="9" applyNumberFormat="1" fontId="2" applyFont="1" fillId="0" borderId="0" applyProtection="1"/>
    <xf numFmtId="9" applyNumberFormat="1" fontId="2" applyFont="1" fillId="0" borderId="0" applyProtection="1"/>
    <xf numFmtId="9" applyNumberFormat="1" fontId="7" applyFont="1" fillId="0" borderId="0" applyProtection="1"/>
    <xf numFmtId="9" applyNumberFormat="1" fontId="2" applyFont="1" fillId="0" borderId="0" applyProtection="1"/>
    <xf numFmtId="9" applyNumberFormat="1" fontId="7" applyFont="1" fillId="0" borderId="0" applyProtection="1"/>
    <xf numFmtId="9" applyNumberFormat="1" fontId="7" applyFont="1" fillId="0" borderId="0" applyProtection="1"/>
    <xf numFmtId="9" applyNumberFormat="1" fontId="2" applyFont="1" fillId="0" borderId="0" applyProtection="1"/>
    <xf numFmtId="9" applyNumberFormat="1" fontId="2" applyFont="1" fillId="0" borderId="0" applyProtection="1"/>
    <xf numFmtId="9" applyNumberFormat="1" fontId="7" applyFont="1" fillId="0" borderId="0" applyProtection="1"/>
    <xf numFmtId="9" applyNumberFormat="1" fontId="7" applyFont="1" fillId="0" borderId="0" applyProtection="1"/>
    <xf numFmtId="9" applyNumberFormat="1" fontId="7" applyFont="1" fillId="0" borderId="0" applyProtection="1"/>
    <xf numFmtId="9" applyNumberFormat="1" fontId="2" applyFont="1" fillId="0" borderId="0" applyProtection="1"/>
    <xf numFmtId="9" applyNumberFormat="1" fontId="2" applyFont="1" fillId="0" borderId="0" applyProtection="1"/>
    <xf numFmtId="9" applyNumberFormat="1" fontId="2" applyFont="1" fillId="0" borderId="0" applyProtection="1"/>
    <xf numFmtId="9" applyNumberFormat="1" fontId="2" applyFont="1" fillId="0" borderId="0" applyProtection="1"/>
    <xf numFmtId="9" applyNumberFormat="1" fontId="2" applyFont="1" fillId="0" borderId="0" applyProtection="1"/>
    <xf numFmtId="9" applyNumberFormat="1" fontId="2" applyFont="1" fillId="0" borderId="0" applyProtection="1"/>
    <xf numFmtId="9" applyNumberFormat="1" fontId="2" applyFont="1" fillId="0" borderId="0" applyProtection="1"/>
    <xf numFmtId="9" applyNumberFormat="1" fontId="2" applyFont="1" fillId="0" borderId="0" applyProtection="1"/>
    <xf numFmtId="9" applyNumberFormat="1" fontId="2" applyFont="1" fillId="0" borderId="0" applyProtection="1"/>
    <xf numFmtId="9" applyNumberFormat="1" fontId="2" applyFont="1" fillId="0" borderId="0" applyProtection="1"/>
    <xf numFmtId="9" applyNumberFormat="1" fontId="7" applyFont="1" fillId="0" borderId="0" applyProtection="1"/>
    <xf numFmtId="0" fontId="33" applyFont="1" fillId="0" borderId="0" applyProtection="1"/>
    <xf numFmtId="0" fontId="39" applyFont="1" fillId="0" borderId="0" applyProtection="1"/>
    <xf numFmtId="0" fontId="33" applyFont="1" fillId="0" borderId="0" applyProtection="1"/>
  </cellStyleXfs>
  <cellXfs count="319">
    <xf numFmtId="37" applyNumberFormat="1" fontId="0" fillId="0" borderId="0" xfId="0" applyProtection="1"/>
    <xf numFmtId="37" applyNumberFormat="1" fontId="9" applyFont="1" fillId="0" borderId="0" xfId="0" applyProtection="1"/>
    <xf numFmtId="37" applyNumberFormat="1" fontId="9" applyFont="1" fillId="0" borderId="0" xfId="0" applyProtection="1" applyAlignment="1">
      <alignment horizontal="left"/>
    </xf>
    <xf numFmtId="1" applyNumberFormat="1" fontId="9" applyFont="1" fillId="0" borderId="0" xfId="0" applyProtection="1" applyAlignment="1">
      <alignment horizontal="center"/>
    </xf>
    <xf numFmtId="37" applyNumberFormat="1" fontId="9" applyFont="1" fillId="0" borderId="0" xfId="0" applyProtection="1" applyAlignment="1">
      <alignment horizontal="center"/>
    </xf>
    <xf numFmtId="37" applyNumberFormat="1" fontId="9" applyFont="1" fillId="0" borderId="0" xfId="0" quotePrefix="1" applyProtection="1" applyAlignment="1">
      <alignment horizontal="center"/>
    </xf>
    <xf numFmtId="10" applyNumberFormat="1" fontId="9" applyFont="1" fillId="0" borderId="0" xfId="0" applyProtection="1"/>
    <xf numFmtId="49" applyNumberFormat="1" fontId="9" applyFont="1" fillId="0" borderId="0" xfId="0" quotePrefix="1" applyProtection="1"/>
    <xf numFmtId="37" applyNumberFormat="1" fontId="11" applyFont="1" fillId="0" borderId="0" xfId="0" applyProtection="1" applyAlignment="1">
      <alignment horizontal="center"/>
      <protection locked="0"/>
    </xf>
    <xf numFmtId="37" applyNumberFormat="1" fontId="12" applyFont="1" fillId="0" borderId="0" xfId="0" applyProtection="1"/>
    <xf numFmtId="37" applyNumberFormat="1" fontId="13" applyFont="1" fillId="0" borderId="0" xfId="0" applyProtection="1" applyAlignment="1">
      <alignment horizontal="center"/>
    </xf>
    <xf numFmtId="37" applyNumberFormat="1" fontId="13" applyFont="1" fillId="0" borderId="0" xfId="0" applyProtection="1"/>
    <xf numFmtId="37" applyNumberFormat="1" fontId="13" applyFont="1" fillId="0" borderId="0" xfId="0" applyProtection="1" applyAlignment="1">
      <alignment horizontal="left"/>
    </xf>
    <xf numFmtId="38" applyNumberFormat="1" fontId="13" applyFont="1" fillId="0" borderId="0" xfId="0" applyProtection="1"/>
    <xf numFmtId="37" applyNumberFormat="1" fontId="13" applyFont="1" fillId="0" borderId="0" xfId="0" quotePrefix="1" applyProtection="1" applyAlignment="1">
      <alignment horizontal="left"/>
    </xf>
    <xf numFmtId="37" applyNumberFormat="1" fontId="14" applyFont="1" fillId="0" borderId="0" xfId="631" applyProtection="1"/>
    <xf numFmtId="37" applyNumberFormat="1" fontId="13" applyFont="1" fillId="3" applyFill="1" borderId="0" xfId="0" applyProtection="1"/>
    <xf numFmtId="38" applyNumberFormat="1" fontId="13" applyFont="1" fillId="3" applyFill="1" borderId="0" xfId="0" applyProtection="1" applyAlignment="1">
      <alignment horizontal="center"/>
    </xf>
    <xf numFmtId="37" applyNumberFormat="1" fontId="13" applyFont="1" fillId="3" applyFill="1" borderId="0" xfId="0" applyProtection="1" applyAlignment="1">
      <alignment horizontal="center"/>
    </xf>
    <xf numFmtId="37" applyNumberFormat="1" fontId="13" applyFont="1" fillId="3" applyFill="1" borderId="0" xfId="0" quotePrefix="1" applyProtection="1" applyAlignment="1">
      <alignment horizontal="center"/>
    </xf>
    <xf numFmtId="37" applyNumberFormat="1" fontId="15" applyFont="1" fillId="0" borderId="1" applyBorder="1" xfId="0" quotePrefix="1" applyProtection="1">
      <protection locked="0"/>
    </xf>
    <xf numFmtId="37" applyNumberFormat="1" fontId="13" applyFont="1" fillId="3" applyFill="1" borderId="0" xfId="0" quotePrefix="1" applyProtection="1"/>
    <xf numFmtId="37" applyNumberFormat="1" fontId="13" applyFont="1" fillId="3" applyFill="1" borderId="0" xfId="0" quotePrefix="1" applyProtection="1" applyAlignment="1">
      <alignment horizontal="left"/>
    </xf>
    <xf numFmtId="38" applyNumberFormat="1" fontId="13" applyFont="1" fillId="3" applyFill="1" borderId="0" xfId="0" applyProtection="1"/>
    <xf numFmtId="165" applyNumberFormat="1" fontId="13" applyFont="1" fillId="3" applyFill="1" borderId="0" xfId="0" applyProtection="1" applyAlignment="1">
      <alignment horizontal="center"/>
    </xf>
    <xf numFmtId="37" applyNumberFormat="1" fontId="13" applyFont="1" fillId="3" applyFill="1" borderId="0" xfId="0" quotePrefix="1" applyProtection="1" applyAlignment="1">
      <alignment horizontal="fill"/>
    </xf>
    <xf numFmtId="37" applyNumberFormat="1" fontId="15" applyFont="1" fillId="0" borderId="1" applyBorder="1" xfId="547" quotePrefix="1" applyProtection="1">
      <protection locked="0"/>
    </xf>
    <xf numFmtId="37" applyNumberFormat="1" fontId="15" applyFont="1" fillId="0" borderId="1" applyBorder="1" xfId="547" applyProtection="1">
      <protection locked="0"/>
    </xf>
    <xf numFmtId="37" applyNumberFormat="1" fontId="13" applyFont="1" fillId="7" applyFill="1" borderId="0" xfId="0" applyProtection="1"/>
    <xf numFmtId="37" applyNumberFormat="1" fontId="13" applyFont="1" fillId="7" applyFill="1" borderId="0" xfId="0" quotePrefix="1" applyProtection="1" applyAlignment="1">
      <alignment horizontal="left" indent="1"/>
    </xf>
    <xf numFmtId="43" applyNumberFormat="1" fontId="13" applyFont="1" fillId="3" applyFill="1" borderId="0" xfId="547" applyProtection="1"/>
    <xf numFmtId="37" applyNumberFormat="1" fontId="15" applyFont="1" fillId="4" applyFill="1" borderId="1" applyBorder="1" xfId="0" quotePrefix="1" applyProtection="1">
      <protection locked="0"/>
    </xf>
    <xf numFmtId="37" applyNumberFormat="1" fontId="13" applyFont="1" fillId="3" applyFill="1" borderId="0" xfId="547" quotePrefix="1" applyProtection="1" applyAlignment="1">
      <alignment horizontal="fill"/>
    </xf>
    <xf numFmtId="39" applyNumberFormat="1" fontId="13" applyFont="1" fillId="3" applyFill="1" borderId="0" xfId="0" applyProtection="1"/>
    <xf numFmtId="37" applyNumberFormat="1" fontId="13" applyFont="1" fillId="3" applyFill="1" borderId="0" xfId="0" applyProtection="1" applyAlignment="1">
      <alignment horizontal="centerContinuous"/>
    </xf>
    <xf numFmtId="37" applyNumberFormat="1" fontId="13" applyFont="1" fillId="7" applyFill="1" borderId="0" xfId="0" quotePrefix="1" applyProtection="1" applyAlignment="1">
      <alignment horizontal="left"/>
    </xf>
    <xf numFmtId="37" applyNumberFormat="1" fontId="13" applyFont="1" fillId="7" applyFill="1" borderId="0" xfId="0" applyProtection="1" applyAlignment="1">
      <alignment horizontal="right"/>
    </xf>
    <xf numFmtId="38" applyNumberFormat="1" fontId="15" applyFont="1" fillId="4" applyFill="1" borderId="14" applyBorder="1" xfId="0" applyProtection="1">
      <protection locked="0"/>
    </xf>
    <xf numFmtId="38" applyNumberFormat="1" fontId="15" applyFont="1" fillId="4" applyFill="1" borderId="8" applyBorder="1" xfId="0" applyProtection="1">
      <protection locked="0"/>
    </xf>
    <xf numFmtId="38" applyNumberFormat="1" fontId="15" applyFont="1" fillId="4" applyFill="1" borderId="2" applyBorder="1" xfId="0" applyProtection="1">
      <protection locked="0"/>
    </xf>
    <xf numFmtId="37" applyNumberFormat="1" fontId="13" applyFont="1" fillId="7" applyFill="1" borderId="0" xfId="0" applyProtection="1" applyAlignment="1">
      <alignment horizontal="left"/>
    </xf>
    <xf numFmtId="37" applyNumberFormat="1" fontId="15" applyFont="1" fillId="3" applyFill="1" borderId="0" xfId="0" applyProtection="1" applyAlignment="1">
      <alignment horizontal="centerContinuous"/>
    </xf>
    <xf numFmtId="37" applyNumberFormat="1" fontId="13" applyFont="1" fillId="3" applyFill="1" borderId="0" xfId="0" applyProtection="1" applyAlignment="1">
      <alignment horizontal="right"/>
    </xf>
    <xf numFmtId="38" applyNumberFormat="1" fontId="15" applyFont="1" fillId="4" applyFill="1" borderId="1" applyBorder="1" xfId="0" applyProtection="1">
      <protection locked="0"/>
    </xf>
    <xf numFmtId="38" applyNumberFormat="1" fontId="13" applyFont="1" fillId="3" applyFill="1" borderId="0" xfId="0" applyProtection="1" applyAlignment="1">
      <alignment horizontal="right"/>
    </xf>
    <xf numFmtId="37" applyNumberFormat="1" fontId="13" applyFont="1" fillId="3" applyFill="1" borderId="0" xfId="0" quotePrefix="1" applyProtection="1" applyAlignment="1">
      <alignment horizontal="centerContinuous"/>
    </xf>
    <xf numFmtId="37" applyNumberFormat="1" fontId="15" applyFont="1" fillId="4" applyFill="1" borderId="1" applyBorder="1" xfId="0" applyProtection="1">
      <protection locked="0"/>
    </xf>
    <xf numFmtId="37" applyNumberFormat="1" fontId="15" applyFont="1" fillId="3" applyFill="1" borderId="0" xfId="0" quotePrefix="1" applyProtection="1" applyAlignment="1">
      <alignment horizontal="left"/>
    </xf>
    <xf numFmtId="37" applyNumberFormat="1" fontId="15" applyFont="1" fillId="3" applyFill="1" borderId="0" xfId="0" applyProtection="1" applyAlignment="1">
      <alignment horizontal="center"/>
    </xf>
    <xf numFmtId="38" applyNumberFormat="1" fontId="15" applyFont="1" fillId="3" applyFill="1" borderId="0" xfId="0" applyProtection="1" applyAlignment="1">
      <alignment horizontal="center"/>
    </xf>
    <xf numFmtId="38" applyNumberFormat="1" fontId="15" applyFont="1" fillId="3" applyFill="1" borderId="0" xfId="0" applyProtection="1"/>
    <xf numFmtId="37" applyNumberFormat="1" fontId="15" applyFont="1" fillId="3" applyFill="1" borderId="0" xfId="0" applyProtection="1"/>
    <xf numFmtId="37" applyNumberFormat="1" fontId="13" applyFont="1" fillId="3" applyFill="1" borderId="0" xfId="0" applyProtection="1" applyAlignment="1">
      <alignment horizontal="left"/>
    </xf>
    <xf numFmtId="38" applyNumberFormat="1" fontId="15" applyFont="1" fillId="3" applyFill="1" borderId="8" applyBorder="1" xfId="0" applyProtection="1" applyAlignment="1">
      <alignment horizontal="center"/>
      <protection locked="0"/>
    </xf>
    <xf numFmtId="37" applyNumberFormat="1" fontId="15" applyFont="1" fillId="7" applyFill="1" borderId="0" xfId="0" applyProtection="1" applyAlignment="1">
      <alignment horizontal="centerContinuous"/>
    </xf>
    <xf numFmtId="37" applyNumberFormat="1" fontId="13" applyFont="1" fillId="7" applyFill="1" borderId="0" xfId="0" applyProtection="1" applyAlignment="1">
      <alignment horizontal="left" indent="1"/>
    </xf>
    <xf numFmtId="10" applyNumberFormat="1" fontId="13" applyFont="1" fillId="0" borderId="0" xfId="939" applyProtection="1"/>
    <xf numFmtId="37" applyNumberFormat="1" fontId="13" applyFont="1" fillId="7" applyFill="1" borderId="0" xfId="0" applyProtection="1" applyAlignment="1">
      <alignment horizontal="left" indent="2"/>
    </xf>
    <xf numFmtId="37" applyNumberFormat="1" fontId="13" applyFont="1" fillId="7" applyFill="1" borderId="0" xfId="0" quotePrefix="1" applyProtection="1" applyAlignment="1">
      <alignment horizontal="left" indent="2"/>
    </xf>
    <xf numFmtId="39" applyNumberFormat="1" fontId="13" applyFont="1" fillId="0" borderId="0" xfId="0" applyProtection="1"/>
    <xf numFmtId="10" applyNumberFormat="1" fontId="13" applyFont="1" fillId="0" borderId="0" xfId="0" applyProtection="1"/>
    <xf numFmtId="1" applyNumberFormat="1" fontId="13" applyFont="1" fillId="0" borderId="0" xfId="0" applyProtection="1" applyAlignment="1">
      <alignment horizontal="center"/>
    </xf>
    <xf numFmtId="37" applyNumberFormat="1" fontId="13" applyFont="1" fillId="0" borderId="0" xfId="0" applyProtection="1" applyAlignment="1">
      <alignment horizontal="right"/>
    </xf>
    <xf numFmtId="37" applyNumberFormat="1" fontId="16" applyFont="1" fillId="0" borderId="0" xfId="0" applyProtection="1"/>
    <xf numFmtId="37" applyNumberFormat="1" fontId="11" applyFont="1" fillId="0" borderId="0" xfId="0" applyProtection="1" applyAlignment="1">
      <alignment horizontal="center"/>
    </xf>
    <xf numFmtId="37" applyNumberFormat="1" fontId="13" applyFont="1" fillId="0" borderId="0" xfId="0" quotePrefix="1" applyProtection="1"/>
    <xf numFmtId="37" applyNumberFormat="1" fontId="17" applyFont="1" fillId="0" borderId="0" xfId="0" applyProtection="1" applyAlignment="1">
      <alignment vertical="center" readingOrder="1"/>
    </xf>
    <xf numFmtId="37" applyNumberFormat="1" fontId="19" applyFont="1" fillId="0" borderId="0" xfId="0" applyProtection="1" applyAlignment="1">
      <alignment vertical="center" readingOrder="1"/>
    </xf>
    <xf numFmtId="37" applyNumberFormat="1" fontId="20" applyFont="1" fillId="0" borderId="0" xfId="0" quotePrefix="1" applyProtection="1"/>
    <xf numFmtId="37" applyNumberFormat="1" fontId="20" applyFont="1" fillId="0" borderId="0" xfId="0" applyProtection="1"/>
    <xf numFmtId="37" applyNumberFormat="1" fontId="9" applyFont="1" fillId="0" borderId="0" xfId="0" quotePrefix="1" applyProtection="1" applyAlignment="1">
      <alignment horizontal="right"/>
    </xf>
    <xf numFmtId="37" applyNumberFormat="1" fontId="9" applyFont="1" fillId="0" borderId="0" xfId="0" applyProtection="1" applyAlignment="1">
      <alignment horizontal="centerContinuous"/>
    </xf>
    <xf numFmtId="37" applyNumberFormat="1" fontId="21" applyFont="1" fillId="0" borderId="1" applyBorder="1" xfId="0" applyProtection="1"/>
    <xf numFmtId="37" applyNumberFormat="1" fontId="21" applyFont="1" fillId="0" borderId="8" applyBorder="1" xfId="0" applyProtection="1"/>
    <xf numFmtId="37" applyNumberFormat="1" fontId="9" applyFont="1" fillId="0" borderId="6" applyBorder="1" xfId="0" applyProtection="1"/>
    <xf numFmtId="37" applyNumberFormat="1" fontId="9" applyFont="1" fillId="0" borderId="8" applyBorder="1" xfId="0" applyProtection="1"/>
    <xf numFmtId="37" applyNumberFormat="1" fontId="21" applyFont="1" fillId="0" borderId="2" applyBorder="1" xfId="0" applyProtection="1"/>
    <xf numFmtId="37" applyNumberFormat="1" fontId="21" applyFont="1" fillId="0" borderId="13" applyBorder="1" xfId="0" applyProtection="1"/>
    <xf numFmtId="37" applyNumberFormat="1" fontId="21" applyFont="1" fillId="0" borderId="0" xfId="0" applyProtection="1"/>
    <xf numFmtId="37" applyNumberFormat="1" fontId="21" applyFont="1" fillId="0" borderId="4" applyBorder="1" xfId="0" applyProtection="1"/>
    <xf numFmtId="37" applyNumberFormat="1" fontId="9" applyFont="1" fillId="0" borderId="13" applyBorder="1" xfId="0" applyProtection="1"/>
    <xf numFmtId="37" applyNumberFormat="1" fontId="9" applyFont="1" fillId="0" borderId="10" applyBorder="1" xfId="0" applyProtection="1"/>
    <xf numFmtId="37" applyNumberFormat="1" fontId="21" applyFont="1" fillId="0" borderId="14" applyBorder="1" xfId="0" applyProtection="1" applyAlignment="1">
      <alignment horizontal="centerContinuous"/>
    </xf>
    <xf numFmtId="37" applyNumberFormat="1" fontId="21" applyFont="1" fillId="0" borderId="2" applyBorder="1" xfId="0" applyProtection="1" applyAlignment="1">
      <alignment horizontal="centerContinuous"/>
    </xf>
    <xf numFmtId="37" applyNumberFormat="1" fontId="21" applyFont="1" fillId="0" borderId="8" applyBorder="1" xfId="0" applyProtection="1" applyAlignment="1">
      <alignment horizontal="centerContinuous"/>
    </xf>
    <xf numFmtId="37" applyNumberFormat="1" fontId="9" applyFont="1" fillId="0" borderId="8" applyBorder="1" xfId="0" applyProtection="1" applyAlignment="1">
      <alignment horizontal="centerContinuous"/>
    </xf>
    <xf numFmtId="37" applyNumberFormat="1" fontId="9" applyFont="1" fillId="0" borderId="2" applyBorder="1" xfId="0" applyProtection="1" applyAlignment="1">
      <alignment horizontal="centerContinuous"/>
    </xf>
    <xf numFmtId="37" applyNumberFormat="1" fontId="21" applyFont="1" fillId="0" borderId="1" applyBorder="1" xfId="0" applyProtection="1" applyAlignment="1">
      <alignment horizontal="center"/>
    </xf>
    <xf numFmtId="37" applyNumberFormat="1" fontId="21" applyFont="1" fillId="0" borderId="2" applyBorder="1" xfId="0" applyProtection="1" applyAlignment="1">
      <alignment horizontal="center"/>
    </xf>
    <xf numFmtId="37" applyNumberFormat="1" fontId="21" applyFont="1" fillId="0" borderId="2" applyBorder="1" xfId="0" quotePrefix="1" applyProtection="1" applyAlignment="1">
      <alignment horizontal="left"/>
    </xf>
    <xf numFmtId="37" applyNumberFormat="1" fontId="21" applyFont="1" fillId="0" borderId="12" applyBorder="1" xfId="0" applyProtection="1"/>
    <xf numFmtId="37" applyNumberFormat="1" fontId="9" applyFont="1" fillId="0" borderId="4" applyBorder="1" xfId="0" applyProtection="1"/>
    <xf numFmtId="37" applyNumberFormat="1" fontId="21" applyFont="1" fillId="0" borderId="8" applyBorder="1" xfId="0" quotePrefix="1" applyProtection="1" applyAlignment="1">
      <alignment horizontal="left"/>
    </xf>
    <xf numFmtId="37" applyNumberFormat="1" fontId="9" applyFont="1" fillId="0" borderId="2" applyBorder="1" xfId="0" applyProtection="1"/>
    <xf numFmtId="37" applyNumberFormat="1" fontId="9" applyFont="1" fillId="0" borderId="3" applyBorder="1" xfId="0" applyProtection="1"/>
    <xf numFmtId="37" applyNumberFormat="1" fontId="21" applyFont="1" fillId="0" borderId="0" xfId="0" applyProtection="1" applyAlignment="1">
      <alignment horizontal="left"/>
    </xf>
    <xf numFmtId="37" applyNumberFormat="1" fontId="9" applyFont="1" fillId="2" applyFill="1" borderId="0" xfId="0" applyProtection="1"/>
    <xf numFmtId="37" applyNumberFormat="1" fontId="9" applyFont="1" fillId="2" applyFill="1" borderId="4" applyBorder="1" xfId="0" applyProtection="1"/>
    <xf numFmtId="37" applyNumberFormat="1" fontId="9" applyFont="1" fillId="0" borderId="9" applyBorder="1" xfId="0" applyProtection="1"/>
    <xf numFmtId="37" applyNumberFormat="1" fontId="21" applyFont="1" fillId="0" borderId="12" applyBorder="1" xfId="0" applyProtection="1" applyAlignment="1">
      <alignment horizontal="left"/>
    </xf>
    <xf numFmtId="37" applyNumberFormat="1" fontId="21" applyFont="1" fillId="0" borderId="10" applyBorder="1" xfId="0" applyProtection="1" applyAlignment="1">
      <alignment horizontal="right"/>
    </xf>
    <xf numFmtId="37" applyNumberFormat="1" fontId="9" applyFont="1" fillId="2" applyFill="1" borderId="12" applyBorder="1" xfId="0" applyProtection="1"/>
    <xf numFmtId="37" applyNumberFormat="1" fontId="9" applyFont="1" fillId="2" applyFill="1" borderId="10" applyBorder="1" xfId="0" applyProtection="1"/>
    <xf numFmtId="37" applyNumberFormat="1" fontId="13" applyFont="1" fillId="0" borderId="0" xfId="0" quotePrefix="1" applyProtection="1" applyAlignment="1">
      <alignment horizontal="right"/>
    </xf>
    <xf numFmtId="37" applyNumberFormat="1" fontId="13" applyFont="1" fillId="0" borderId="16" applyBorder="1" xfId="0" applyProtection="1"/>
    <xf numFmtId="37" applyNumberFormat="1" fontId="13" applyFont="1" fillId="0" borderId="17" applyBorder="1" xfId="0" applyProtection="1"/>
    <xf numFmtId="37" applyNumberFormat="1" fontId="13" applyFont="1" fillId="0" borderId="18" applyBorder="1" xfId="0" applyProtection="1"/>
    <xf numFmtId="37" applyNumberFormat="1" fontId="13" applyFont="1" fillId="0" borderId="19" applyBorder="1" xfId="0" applyProtection="1"/>
    <xf numFmtId="37" applyNumberFormat="1" fontId="13" applyFont="1" fillId="0" borderId="20" applyBorder="1" xfId="0" applyProtection="1"/>
    <xf numFmtId="37" applyNumberFormat="1" fontId="13" applyFont="1" fillId="0" borderId="21" applyBorder="1" xfId="0" applyProtection="1"/>
    <xf numFmtId="37" applyNumberFormat="1" fontId="13" applyFont="1" fillId="0" borderId="22" applyBorder="1" xfId="0" applyProtection="1"/>
    <xf numFmtId="37" applyNumberFormat="1" fontId="13" applyFont="1" fillId="0" borderId="23" applyBorder="1" xfId="0" applyProtection="1"/>
    <xf numFmtId="37" applyNumberFormat="1" fontId="13" applyFont="1" fillId="0" borderId="17" applyBorder="1" xfId="0" applyProtection="1" applyAlignment="1">
      <alignment horizontal="center"/>
    </xf>
    <xf numFmtId="37" applyNumberFormat="1" fontId="13" applyFont="1" fillId="0" borderId="17" applyBorder="1" xfId="0" applyProtection="1" applyAlignment="1">
      <alignment horizontal="right"/>
    </xf>
    <xf numFmtId="37" applyNumberFormat="1" fontId="13" applyFont="1" fillId="0" borderId="24" applyBorder="1" xfId="0" applyProtection="1"/>
    <xf numFmtId="37" applyNumberFormat="1" fontId="13" applyFont="1" fillId="0" borderId="8" applyBorder="1" xfId="0" applyProtection="1"/>
    <xf numFmtId="37" applyNumberFormat="1" fontId="13" applyFont="1" fillId="0" borderId="8" applyBorder="1" xfId="0" applyProtection="1" applyAlignment="1">
      <alignment horizontal="center"/>
    </xf>
    <xf numFmtId="37" applyNumberFormat="1" fontId="13" applyFont="1" fillId="0" borderId="25" applyBorder="1" xfId="0" applyProtection="1"/>
    <xf numFmtId="37" applyNumberFormat="1" fontId="13" applyFont="1" fillId="0" borderId="26" applyBorder="1" xfId="0" applyProtection="1"/>
    <xf numFmtId="37" applyNumberFormat="1" fontId="13" applyFont="1" fillId="0" borderId="6" applyBorder="1" xfId="0" applyProtection="1"/>
    <xf numFmtId="37" applyNumberFormat="1" fontId="13" applyFont="1" fillId="0" borderId="27" applyBorder="1" xfId="0" applyProtection="1"/>
    <xf numFmtId="37" applyNumberFormat="1" fontId="13" applyFont="1" fillId="0" borderId="28" applyBorder="1" xfId="0" quotePrefix="1" applyProtection="1" applyAlignment="1">
      <alignment horizontal="left"/>
    </xf>
    <xf numFmtId="37" applyNumberFormat="1" fontId="13" applyFont="1" fillId="0" borderId="12" applyBorder="1" xfId="0" applyProtection="1"/>
    <xf numFmtId="37" applyNumberFormat="1" fontId="13" applyFont="1" fillId="0" borderId="29" applyBorder="1" xfId="0" applyProtection="1"/>
    <xf numFmtId="37" applyNumberFormat="1" fontId="13" applyFont="1" fillId="0" borderId="28" applyBorder="1" xfId="0" applyProtection="1" applyAlignment="1">
      <alignment horizontal="center"/>
    </xf>
    <xf numFmtId="37" applyNumberFormat="1" fontId="13" applyFont="1" fillId="0" borderId="30" applyBorder="1" xfId="0" applyProtection="1"/>
    <xf numFmtId="37" applyNumberFormat="1" fontId="13" applyFont="1" fillId="0" borderId="31" applyBorder="1" xfId="0" applyProtection="1"/>
    <xf numFmtId="37" applyNumberFormat="1" fontId="13" applyFont="1" fillId="0" borderId="31" applyBorder="1" xfId="0" applyProtection="1" applyAlignment="1">
      <alignment horizontal="center"/>
    </xf>
    <xf numFmtId="37" applyNumberFormat="1" fontId="13" applyFont="1" fillId="0" borderId="32" applyBorder="1" xfId="0" applyProtection="1"/>
    <xf numFmtId="37" applyNumberFormat="1" fontId="21" applyFont="1" fillId="0" borderId="0" xfId="0" quotePrefix="1" applyProtection="1" applyAlignment="1">
      <alignment horizontal="left"/>
    </xf>
    <xf numFmtId="37" applyNumberFormat="1" fontId="21" applyFont="1" fillId="0" borderId="5" applyBorder="1" xfId="0" applyProtection="1" applyAlignment="1">
      <alignment horizontal="centerContinuous"/>
    </xf>
    <xf numFmtId="37" applyNumberFormat="1" fontId="9" applyFont="1" fillId="0" borderId="6" applyBorder="1" xfId="0" applyProtection="1" applyAlignment="1">
      <alignment horizontal="centerContinuous"/>
    </xf>
    <xf numFmtId="37" applyNumberFormat="1" fontId="9" applyFont="1" fillId="0" borderId="7" applyBorder="1" xfId="0" applyProtection="1" applyAlignment="1">
      <alignment horizontal="centerContinuous"/>
    </xf>
    <xf numFmtId="37" applyNumberFormat="1" fontId="21" applyFont="1" fillId="0" borderId="11" applyBorder="1" xfId="0" applyProtection="1"/>
    <xf numFmtId="37" applyNumberFormat="1" fontId="21" applyFont="1" fillId="0" borderId="2" applyBorder="1" xfId="0" quotePrefix="1" applyProtection="1" applyAlignment="1">
      <alignment horizontal="centerContinuous"/>
    </xf>
    <xf numFmtId="37" applyNumberFormat="1" fontId="21" applyFont="1" fillId="0" borderId="3" applyBorder="1" xfId="0" applyProtection="1" applyAlignment="1">
      <alignment horizontal="center"/>
    </xf>
    <xf numFmtId="37" applyNumberFormat="1" fontId="21" applyFont="1" fillId="0" borderId="2" applyBorder="1" xfId="0" quotePrefix="1" applyProtection="1"/>
    <xf numFmtId="37" applyNumberFormat="1" fontId="21" applyFont="1" fillId="0" borderId="13" applyBorder="1" xfId="0" applyProtection="1" applyAlignment="1">
      <alignment horizontal="center"/>
    </xf>
    <xf numFmtId="37" applyNumberFormat="1" fontId="21" applyFont="1" fillId="0" borderId="0" xfId="0" quotePrefix="1" applyProtection="1"/>
    <xf numFmtId="37" applyNumberFormat="1" fontId="21" applyFont="1" fillId="0" borderId="4" applyBorder="1" xfId="0" quotePrefix="1" applyProtection="1"/>
    <xf numFmtId="37" applyNumberFormat="1" fontId="21" applyFont="1" fillId="0" borderId="13" applyBorder="1" xfId="0" applyProtection="1" applyAlignment="1">
      <alignment horizontal="centerContinuous"/>
    </xf>
    <xf numFmtId="37" applyNumberFormat="1" fontId="9" applyFont="1" fillId="0" borderId="4" applyBorder="1" xfId="0" applyProtection="1" applyAlignment="1">
      <alignment horizontal="centerContinuous"/>
    </xf>
    <xf numFmtId="37" applyNumberFormat="1" fontId="21" applyFont="1" fillId="0" borderId="7" applyBorder="1" xfId="0" applyProtection="1" applyAlignment="1">
      <alignment horizontal="centerContinuous"/>
    </xf>
    <xf numFmtId="37" applyNumberFormat="1" fontId="21" applyFont="1" fillId="0" borderId="14" applyBorder="1" xfId="0" applyProtection="1" applyAlignment="1">
      <alignment horizontal="left"/>
    </xf>
    <xf numFmtId="37" applyNumberFormat="1" fontId="9" applyFont="1" fillId="0" borderId="12" applyBorder="1" xfId="0" applyProtection="1"/>
    <xf numFmtId="37" applyNumberFormat="1" fontId="9" applyFont="1" fillId="0" borderId="7" applyBorder="1" xfId="0" applyProtection="1"/>
    <xf numFmtId="37" applyNumberFormat="1" fontId="9" applyFont="1" fillId="0" borderId="15" applyBorder="1" xfId="0" applyProtection="1"/>
    <xf numFmtId="37" applyNumberFormat="1" fontId="21" applyFont="1" fillId="0" borderId="12" applyBorder="1" xfId="0" quotePrefix="1" applyProtection="1" applyAlignment="1">
      <alignment horizontal="left"/>
    </xf>
    <xf numFmtId="37" applyNumberFormat="1" fontId="9" applyFont="1" fillId="0" borderId="12" applyBorder="1" xfId="0" quotePrefix="1" applyProtection="1"/>
    <xf numFmtId="37" applyNumberFormat="1" fontId="9" applyFont="1" fillId="0" borderId="12" applyBorder="1" xfId="0" quotePrefix="1" applyProtection="1" applyAlignment="1">
      <alignment horizontal="left"/>
    </xf>
    <xf numFmtId="37" applyNumberFormat="1" fontId="21" applyFont="1" fillId="0" borderId="0" xfId="0" applyProtection="1" applyAlignment="1">
      <alignment horizontal="centerContinuous"/>
    </xf>
    <xf numFmtId="37" applyNumberFormat="1" fontId="21" applyFont="1" fillId="0" borderId="0" xfId="0" quotePrefix="1" applyProtection="1" applyAlignment="1">
      <alignment horizontal="center"/>
    </xf>
    <xf numFmtId="37" applyNumberFormat="1" fontId="21" applyFont="1" fillId="0" borderId="9" applyBorder="1" xfId="0" quotePrefix="1" applyProtection="1"/>
    <xf numFmtId="37" applyNumberFormat="1" fontId="21" applyFont="1" fillId="0" borderId="9" applyBorder="1" xfId="0" applyProtection="1"/>
    <xf numFmtId="37" applyNumberFormat="1" fontId="9" applyFont="1" fillId="0" borderId="1" applyBorder="1" xfId="0" applyProtection="1"/>
    <xf numFmtId="37" applyNumberFormat="1" fontId="21" applyFont="1" fillId="0" borderId="4" applyBorder="1" xfId="0" applyProtection="1" applyAlignment="1">
      <alignment horizontal="centerContinuous"/>
    </xf>
    <xf numFmtId="37" applyNumberFormat="1" fontId="21" applyFont="1" fillId="0" borderId="6" applyBorder="1" xfId="0" applyProtection="1" applyAlignment="1">
      <alignment horizontal="centerContinuous"/>
    </xf>
    <xf numFmtId="37" applyNumberFormat="1" fontId="21" applyFont="1" fillId="0" borderId="1" applyBorder="1" xfId="0" applyProtection="1" applyAlignment="1">
      <alignment horizontal="centerContinuous"/>
    </xf>
    <xf numFmtId="37" applyNumberFormat="1" fontId="9" applyFont="1" fillId="0" borderId="0" xfId="0" quotePrefix="1" applyProtection="1" applyAlignment="1">
      <alignment horizontal="left"/>
    </xf>
    <xf numFmtId="37" applyNumberFormat="1" fontId="21" applyFont="1" fillId="0" borderId="7" applyBorder="1" xfId="0" applyProtection="1"/>
    <xf numFmtId="37" applyNumberFormat="1" fontId="21" applyFont="1" fillId="0" borderId="7" applyBorder="1" xfId="0" applyProtection="1" applyAlignment="1">
      <alignment horizontal="center"/>
    </xf>
    <xf numFmtId="37" applyNumberFormat="1" fontId="21" applyFont="1" fillId="0" borderId="3" applyBorder="1" xfId="0" applyProtection="1"/>
    <xf numFmtId="37" applyNumberFormat="1" fontId="21" applyFont="1" fillId="0" borderId="4" applyBorder="1" xfId="0" applyProtection="1" applyAlignment="1">
      <alignment horizontal="center"/>
    </xf>
    <xf numFmtId="37" applyNumberFormat="1" fontId="21" applyFont="1" fillId="0" borderId="3" applyBorder="1" xfId="0" applyProtection="1" applyAlignment="1">
      <alignment horizontal="centerContinuous"/>
    </xf>
    <xf numFmtId="37" applyNumberFormat="1" fontId="21" applyFont="1" fillId="2" applyFill="1" borderId="2" applyBorder="1" xfId="0" applyProtection="1"/>
    <xf numFmtId="37" applyNumberFormat="1" fontId="21" applyFont="1" fillId="0" borderId="10" applyBorder="1" xfId="0" applyProtection="1"/>
    <xf numFmtId="37" applyNumberFormat="1" fontId="21" applyFont="1" fillId="0" borderId="10" applyBorder="1" xfId="0" applyProtection="1" applyAlignment="1">
      <alignment horizontal="center"/>
    </xf>
    <xf numFmtId="164" applyNumberFormat="1" fontId="21" applyFont="1" fillId="0" borderId="2" applyBorder="1" xfId="0" applyProtection="1"/>
    <xf numFmtId="37" applyNumberFormat="1" fontId="21" applyFont="1" fillId="0" borderId="0" xfId="0" applyProtection="1" applyAlignment="1">
      <alignment horizontal="center"/>
    </xf>
    <xf numFmtId="164" applyNumberFormat="1" fontId="21" applyFont="1" fillId="0" borderId="2" applyBorder="1" xfId="0" applyProtection="1" applyAlignment="1">
      <alignment horizontal="right"/>
    </xf>
    <xf numFmtId="164" applyNumberFormat="1" fontId="21" applyFont="1" fillId="0" borderId="1" applyBorder="1" xfId="0" applyProtection="1"/>
    <xf numFmtId="164" applyNumberFormat="1" fontId="21" applyFont="1" fillId="0" borderId="3" applyBorder="1" xfId="0" applyProtection="1"/>
    <xf numFmtId="164" applyNumberFormat="1" fontId="21" applyFont="1" fillId="0" borderId="2" applyBorder="1" xfId="0" quotePrefix="1" applyProtection="1" applyAlignment="1">
      <alignment horizontal="left"/>
    </xf>
    <xf numFmtId="37" applyNumberFormat="1" fontId="21" applyFont="1" fillId="0" borderId="14" applyBorder="1" xfId="0" applyProtection="1" applyAlignment="1">
      <alignment horizontal="center"/>
    </xf>
    <xf numFmtId="37" applyNumberFormat="1" fontId="21" applyFont="1" fillId="0" borderId="8" applyBorder="1" xfId="0" applyProtection="1" applyAlignment="1">
      <alignment horizontal="center"/>
    </xf>
    <xf numFmtId="37" applyNumberFormat="1" fontId="21" applyFont="1" fillId="0" borderId="14" applyBorder="1" xfId="0" applyProtection="1"/>
    <xf numFmtId="37" applyNumberFormat="1" fontId="9" applyFont="1" fillId="0" borderId="14" applyBorder="1" xfId="0" applyProtection="1"/>
    <xf numFmtId="37" applyNumberFormat="1" fontId="22" applyFont="1" fillId="0" borderId="0" xfId="0" applyProtection="1" applyAlignment="1">
      <alignment horizontal="centerContinuous"/>
    </xf>
    <xf numFmtId="37" applyNumberFormat="1" fontId="13" applyFont="1" fillId="0" borderId="0" xfId="0" applyProtection="1" applyAlignment="1">
      <alignment horizontal="centerContinuous"/>
    </xf>
    <xf numFmtId="37" applyNumberFormat="1" fontId="22" applyFont="1" fillId="0" borderId="0" xfId="0" applyProtection="1"/>
    <xf numFmtId="37" applyNumberFormat="1" fontId="22" applyFont="1" fillId="0" borderId="5" applyBorder="1" xfId="0" applyProtection="1"/>
    <xf numFmtId="37" applyNumberFormat="1" fontId="22" applyFont="1" fillId="0" borderId="6" applyBorder="1" xfId="0" quotePrefix="1" applyProtection="1" applyAlignment="1">
      <alignment horizontal="centerContinuous"/>
    </xf>
    <xf numFmtId="37" applyNumberFormat="1" fontId="22" applyFont="1" fillId="0" borderId="7" applyBorder="1" xfId="0" applyProtection="1" applyAlignment="1">
      <alignment horizontal="centerContinuous"/>
    </xf>
    <xf numFmtId="37" applyNumberFormat="1" fontId="22" applyFont="1" fillId="0" borderId="1" applyBorder="1" xfId="0" applyProtection="1"/>
    <xf numFmtId="37" applyNumberFormat="1" fontId="22" applyFont="1" fillId="0" borderId="2" applyBorder="1" xfId="0" applyProtection="1" applyAlignment="1">
      <alignment horizontal="centerContinuous"/>
    </xf>
    <xf numFmtId="37" applyNumberFormat="1" fontId="22" applyFont="1" fillId="0" borderId="2" applyBorder="1" xfId="0" applyProtection="1"/>
    <xf numFmtId="37" applyNumberFormat="1" fontId="22" applyFont="1" fillId="0" borderId="8" applyBorder="1" xfId="0" applyProtection="1" applyAlignment="1">
      <alignment horizontal="centerContinuous"/>
    </xf>
    <xf numFmtId="37" applyNumberFormat="1" fontId="22" applyFont="1" fillId="0" borderId="8" applyBorder="1" xfId="0" applyProtection="1"/>
    <xf numFmtId="37" applyNumberFormat="1" fontId="22" applyFont="1" fillId="0" borderId="9" applyBorder="1" xfId="0" applyProtection="1"/>
    <xf numFmtId="37" applyNumberFormat="1" fontId="22" applyFont="1" fillId="0" borderId="10" applyBorder="1" xfId="0" applyProtection="1"/>
    <xf numFmtId="37" applyNumberFormat="1" fontId="22" applyFont="1" fillId="0" borderId="11" applyBorder="1" xfId="0" applyProtection="1"/>
    <xf numFmtId="37" applyNumberFormat="1" fontId="22" applyFont="1" fillId="0" borderId="6" applyBorder="1" xfId="0" applyProtection="1" applyAlignment="1">
      <alignment horizontal="centerContinuous"/>
    </xf>
    <xf numFmtId="37" applyNumberFormat="1" fontId="22" applyFont="1" fillId="0" borderId="3" applyBorder="1" xfId="0" applyProtection="1"/>
    <xf numFmtId="37" applyNumberFormat="1" fontId="22" applyFont="1" fillId="0" borderId="4" applyBorder="1" xfId="0" applyProtection="1" applyAlignment="1">
      <alignment horizontal="centerContinuous"/>
    </xf>
    <xf numFmtId="37" applyNumberFormat="1" fontId="22" applyFont="1" fillId="0" borderId="2" applyBorder="1" xfId="0" quotePrefix="1" applyProtection="1" applyAlignment="1">
      <alignment horizontal="center"/>
    </xf>
    <xf numFmtId="37" applyNumberFormat="1" fontId="22" applyFont="1" fillId="0" borderId="6" applyBorder="1" xfId="0" applyProtection="1" applyAlignment="1">
      <alignment horizontal="center"/>
    </xf>
    <xf numFmtId="37" applyNumberFormat="1" fontId="22" applyFont="1" fillId="0" borderId="7" applyBorder="1" xfId="0" applyProtection="1" applyAlignment="1">
      <alignment horizontal="center"/>
    </xf>
    <xf numFmtId="37" applyNumberFormat="1" fontId="22" applyFont="1" fillId="0" borderId="8" applyBorder="1" xfId="0" applyProtection="1" applyAlignment="1">
      <alignment horizontal="left"/>
    </xf>
    <xf numFmtId="37" applyNumberFormat="1" fontId="22" applyFont="1" fillId="0" borderId="2" applyBorder="1" xfId="0" quotePrefix="1" applyProtection="1"/>
    <xf numFmtId="37" applyNumberFormat="1" fontId="6" applyFont="1" fillId="0" borderId="2" applyBorder="1" xfId="0" applyProtection="1"/>
    <xf numFmtId="37" applyNumberFormat="1" fontId="6" applyFont="1" fillId="0" borderId="2" applyBorder="1" xfId="0" quotePrefix="1" applyProtection="1"/>
    <xf numFmtId="37" applyNumberFormat="1" fontId="6" applyFont="1" fillId="0" borderId="2" applyBorder="1" xfId="0" applyProtection="1" applyAlignment="1">
      <alignment horizontal="left" indent="1"/>
    </xf>
    <xf numFmtId="37" applyNumberFormat="1" fontId="22" applyFont="1" fillId="0" borderId="2" applyBorder="1" xfId="0" applyProtection="1" applyAlignment="1">
      <alignment horizontal="left" indent="1"/>
    </xf>
    <xf numFmtId="37" applyNumberFormat="1" fontId="22" applyFont="1" fillId="0" borderId="12" applyBorder="1" xfId="0" applyProtection="1"/>
    <xf numFmtId="37" applyNumberFormat="1" fontId="22" applyFont="1" fillId="0" borderId="1" applyBorder="1" xfId="0" applyProtection="1" applyAlignment="1">
      <alignment horizontal="right"/>
    </xf>
    <xf numFmtId="37" applyNumberFormat="1" fontId="13" applyFont="1" fillId="0" borderId="14" applyBorder="1" xfId="0" applyProtection="1"/>
    <xf numFmtId="37" applyNumberFormat="1" fontId="13" applyFont="1" fillId="0" borderId="0" xfId="0" applyProtection="1" applyAlignment="1">
      <alignment horizontal="center" vertical="center"/>
    </xf>
    <xf numFmtId="38" applyNumberFormat="1" fontId="23" applyFont="1" fillId="4" applyFill="1" borderId="1" applyBorder="1" xfId="0" applyProtection="1">
      <protection locked="0"/>
    </xf>
    <xf numFmtId="1" applyNumberFormat="1" fontId="13" applyFont="1" fillId="0" borderId="0" xfId="0" applyProtection="1" applyAlignment="1">
      <alignment horizontal="right"/>
    </xf>
    <xf numFmtId="1" applyNumberFormat="1" fontId="13" applyFont="1" fillId="0" borderId="0" xfId="0" applyProtection="1" applyAlignment="1">
      <alignment horizontal="left"/>
    </xf>
    <xf numFmtId="49" applyNumberFormat="1" fontId="13" applyFont="1" fillId="0" borderId="0" xfId="0" applyProtection="1" applyAlignment="1">
      <alignment horizontal="left"/>
    </xf>
    <xf numFmtId="2" applyNumberFormat="1" fontId="13" applyFont="1" fillId="0" borderId="0" xfId="0" applyProtection="1"/>
    <xf numFmtId="37" applyNumberFormat="1" fontId="24" applyFont="1" fillId="0" borderId="0" xfId="0" applyProtection="1"/>
    <xf numFmtId="43" applyNumberFormat="1" fontId="13" applyFont="1" fillId="7" applyFill="1" borderId="0" xfId="547" applyProtection="1"/>
    <xf numFmtId="38" applyNumberFormat="1" fontId="15" applyFont="1" fillId="4" applyFill="1" borderId="1" applyBorder="1" xfId="0" applyProtection="1" applyAlignment="1">
      <alignment horizontal="right"/>
      <protection locked="0"/>
    </xf>
    <xf numFmtId="38" applyNumberFormat="1" fontId="15" applyFont="1" fillId="0" borderId="1" applyBorder="1" xfId="0" applyProtection="1">
      <protection locked="0"/>
    </xf>
    <xf numFmtId="37" applyNumberFormat="1" fontId="18" applyFont="1" fillId="7" applyFill="1" borderId="0" xfId="0" applyProtection="1"/>
    <xf numFmtId="2" applyNumberFormat="1" fontId="9" applyFont="1" fillId="0" borderId="0" xfId="0" applyProtection="1"/>
    <xf numFmtId="37" applyNumberFormat="1" fontId="24" applyFont="1" fillId="0" borderId="0" xfId="0" applyProtection="1">
      <protection locked="0"/>
    </xf>
    <xf numFmtId="2" applyNumberFormat="1" fontId="13" applyFont="1" fillId="3" applyFill="1" borderId="0" xfId="0" quotePrefix="1" applyProtection="1" applyAlignment="1">
      <alignment horizontal="left"/>
    </xf>
    <xf numFmtId="2" applyNumberFormat="1" fontId="13" applyFont="1" fillId="3" applyFill="1" borderId="0" xfId="0" applyProtection="1"/>
    <xf numFmtId="2" applyNumberFormat="1" fontId="13" applyFont="1" fillId="3" applyFill="1" borderId="0" xfId="0" quotePrefix="1" applyProtection="1" applyAlignment="1">
      <alignment horizontal="fill"/>
    </xf>
    <xf numFmtId="37" applyNumberFormat="1" fontId="24" applyFont="1" fillId="0" borderId="0" xfId="0" applyProtection="1" applyAlignment="1">
      <alignment horizontal="center"/>
    </xf>
    <xf numFmtId="37" applyNumberFormat="1" fontId="24" applyFont="1" fillId="0" borderId="0" xfId="0" applyProtection="1" applyAlignment="1">
      <alignment horizontal="left"/>
    </xf>
    <xf numFmtId="164" applyNumberFormat="1" fontId="24" applyFont="1" fillId="0" borderId="0" xfId="0" applyProtection="1"/>
    <xf numFmtId="37" applyNumberFormat="1" fontId="24" applyFont="1" fillId="0" borderId="0" xfId="0" quotePrefix="1" applyProtection="1" applyAlignment="1">
      <alignment horizontal="left"/>
    </xf>
    <xf numFmtId="37" applyNumberFormat="1" fontId="24" applyFont="1" fillId="8" applyFill="1" borderId="0" xfId="0" applyProtection="1"/>
    <xf numFmtId="37" applyNumberFormat="1" fontId="23" applyFont="1" fillId="0" borderId="0" xfId="0" applyProtection="1"/>
    <xf numFmtId="164" applyNumberFormat="1" fontId="24" applyFont="1" fillId="0" borderId="0" xfId="0" applyProtection="1" applyAlignment="1">
      <alignment horizontal="left"/>
    </xf>
    <xf numFmtId="37" applyNumberFormat="1" fontId="24" applyFont="1" fillId="9" applyFill="1" borderId="0" xfId="0" applyProtection="1"/>
    <xf numFmtId="37" applyNumberFormat="1" fontId="24" applyFont="1" fillId="9" applyFill="1" borderId="0" xfId="0" applyProtection="1" applyAlignment="1">
      <alignment horizontal="center"/>
    </xf>
    <xf numFmtId="37" applyNumberFormat="1" fontId="24" applyFont="1" fillId="10" applyFill="1" borderId="0" xfId="0" applyProtection="1"/>
    <xf numFmtId="37" applyNumberFormat="1" fontId="24" applyFont="1" fillId="10" applyFill="1" borderId="0" xfId="0" applyProtection="1" applyAlignment="1">
      <alignment horizontal="left"/>
    </xf>
    <xf numFmtId="37" applyNumberFormat="1" fontId="24" applyFont="1" fillId="10" applyFill="1" borderId="0" xfId="0" applyProtection="1" applyAlignment="1">
      <alignment horizontal="center"/>
    </xf>
    <xf numFmtId="39" applyNumberFormat="1" fontId="24" applyFont="1" fillId="10" applyFill="1" borderId="0" xfId="0" applyProtection="1"/>
    <xf numFmtId="39" applyNumberFormat="1" fontId="24" applyFont="1" fillId="9" applyFill="1" borderId="0" xfId="0" applyProtection="1"/>
    <xf numFmtId="37" applyNumberFormat="1" fontId="13" applyFont="1" fillId="7" applyFill="1" borderId="0" xfId="0" quotePrefix="1" applyProtection="1" applyAlignment="1">
      <alignment horizontal="fill"/>
    </xf>
    <xf numFmtId="38" applyNumberFormat="1" fontId="13" applyFont="1" fillId="7" applyFill="1" borderId="0" xfId="0" applyProtection="1"/>
    <xf numFmtId="39" applyNumberFormat="1" fontId="13" applyFont="1" fillId="7" applyFill="1" borderId="0" xfId="0" applyProtection="1"/>
    <xf numFmtId="2" applyNumberFormat="1" fontId="13" applyFont="1" fillId="7" applyFill="1" borderId="0" xfId="0" applyProtection="1"/>
    <xf numFmtId="37" applyNumberFormat="1" fontId="13" applyFont="1" fillId="11" applyFill="1" borderId="0" xfId="0" applyProtection="1"/>
    <xf numFmtId="38" applyNumberFormat="1" fontId="15" applyFont="1" fillId="11" applyFill="1" borderId="1" applyBorder="1" xfId="0" applyProtection="1">
      <protection locked="0"/>
    </xf>
    <xf numFmtId="37" applyNumberFormat="1" fontId="15" applyFont="1" fillId="11" applyFill="1" borderId="1" applyBorder="1" xfId="0" quotePrefix="1" applyProtection="1">
      <protection locked="0"/>
    </xf>
    <xf numFmtId="37" applyNumberFormat="1" fontId="9" applyFont="1" fillId="0" borderId="0" xfId="0" applyProtection="1" applyAlignment="1">
      <alignment vertical="center"/>
    </xf>
    <xf numFmtId="37" applyNumberFormat="1" fontId="9" applyFont="1" fillId="0" borderId="1" applyBorder="1" xfId="0" applyProtection="1" applyAlignment="1">
      <alignment vertical="center"/>
    </xf>
    <xf numFmtId="37" applyNumberFormat="1" fontId="25" applyFont="1" fillId="0" borderId="1" applyBorder="1" xfId="0" applyProtection="1"/>
    <xf numFmtId="37" applyNumberFormat="1" fontId="25" applyFont="1" fillId="0" borderId="0" xfId="0" applyProtection="1" applyAlignment="1">
      <alignment horizontal="centerContinuous"/>
    </xf>
    <xf numFmtId="37" applyNumberFormat="1" fontId="26" applyFont="1" fillId="0" borderId="0" xfId="0" applyProtection="1" applyAlignment="1">
      <alignment horizontal="centerContinuous"/>
    </xf>
    <xf numFmtId="37" applyNumberFormat="1" fontId="26" applyFont="1" fillId="0" borderId="0" xfId="0" applyProtection="1"/>
    <xf numFmtId="37" applyNumberFormat="1" fontId="25" applyFont="1" fillId="0" borderId="0" xfId="0" applyProtection="1"/>
    <xf numFmtId="37" applyNumberFormat="1" fontId="25" applyFont="1" fillId="0" borderId="0" xfId="0" quotePrefix="1" applyProtection="1" applyAlignment="1">
      <alignment horizontal="right"/>
    </xf>
    <xf numFmtId="37" applyNumberFormat="1" fontId="26" applyFont="1" fillId="0" borderId="0" xfId="0" quotePrefix="1" applyProtection="1"/>
    <xf numFmtId="37" applyNumberFormat="1" fontId="27" applyFont="1" fillId="0" borderId="0" xfId="0" applyProtection="1"/>
    <xf numFmtId="37" applyNumberFormat="1" fontId="25" applyFont="1" fillId="0" borderId="2" applyBorder="1" xfId="0" applyProtection="1"/>
    <xf numFmtId="37" applyNumberFormat="1" fontId="25" applyFont="1" fillId="0" borderId="2" applyBorder="1" xfId="0" quotePrefix="1" applyProtection="1" applyAlignment="1">
      <alignment horizontal="center"/>
    </xf>
    <xf numFmtId="37" applyNumberFormat="1" fontId="25" applyFont="1" fillId="0" borderId="2" applyBorder="1" xfId="0" applyProtection="1" applyAlignment="1">
      <alignment horizontal="center"/>
    </xf>
    <xf numFmtId="37" applyNumberFormat="1" fontId="25" applyFont="1" fillId="0" borderId="3" applyBorder="1" xfId="0" applyProtection="1"/>
    <xf numFmtId="37" applyNumberFormat="1" fontId="25" applyFont="1" fillId="0" borderId="4" applyBorder="1" xfId="0" applyProtection="1"/>
    <xf numFmtId="37" applyNumberFormat="1" fontId="25" applyFont="1" fillId="0" borderId="4" applyBorder="1" xfId="0" quotePrefix="1" applyProtection="1" applyAlignment="1">
      <alignment horizontal="center"/>
    </xf>
    <xf numFmtId="37" applyNumberFormat="1" fontId="25" applyFont="1" fillId="0" borderId="4" applyBorder="1" xfId="0" applyProtection="1" applyAlignment="1">
      <alignment horizontal="center"/>
    </xf>
    <xf numFmtId="39" applyNumberFormat="1" fontId="25" applyFont="1" fillId="0" borderId="2" applyBorder="1" xfId="0" applyProtection="1"/>
    <xf numFmtId="37" applyNumberFormat="1" fontId="25" applyFont="1" fillId="0" borderId="2" applyBorder="1" xfId="0" quotePrefix="1" applyProtection="1"/>
    <xf numFmtId="37" applyNumberFormat="1" fontId="25" applyFont="1" fillId="5" applyFill="1" borderId="2" applyBorder="1" xfId="0" applyProtection="1"/>
    <xf numFmtId="37" applyNumberFormat="1" fontId="25" applyFont="1" fillId="6" applyFill="1" borderId="2" applyBorder="1" xfId="0" applyProtection="1"/>
    <xf numFmtId="37" applyNumberFormat="1" fontId="28" applyFont="1" fillId="0" borderId="0" xfId="0" applyProtection="1"/>
    <xf numFmtId="37" applyNumberFormat="1" fontId="25" applyFont="1" fillId="6" applyFill="1" borderId="2" applyBorder="1" xfId="0" applyProtection="1" applyAlignment="1">
      <alignment horizontal="center"/>
    </xf>
    <xf numFmtId="37" applyNumberFormat="1" fontId="29" applyFont="1" fillId="0" borderId="0" xfId="0" applyProtection="1"/>
    <xf numFmtId="37" applyNumberFormat="1" fontId="25" applyFont="1" fillId="0" borderId="2" applyBorder="1" xfId="0" quotePrefix="1" applyProtection="1" applyAlignment="1">
      <alignment horizontal="left"/>
    </xf>
    <xf numFmtId="37" applyNumberFormat="1" fontId="25" applyFont="1" fillId="6" applyFill="1" borderId="2" applyBorder="1" xfId="0" quotePrefix="1" applyProtection="1" applyAlignment="1">
      <alignment horizontal="center"/>
    </xf>
    <xf numFmtId="37" applyNumberFormat="1" fontId="26" applyFont="1" fillId="0" borderId="10" applyBorder="1" xfId="0" applyProtection="1"/>
    <xf numFmtId="37" applyNumberFormat="1" fontId="25" applyFont="1" fillId="6" applyFill="1" borderId="2" applyBorder="1" xfId="0" quotePrefix="1" applyProtection="1"/>
    <xf numFmtId="39" applyNumberFormat="1" fontId="25" applyFont="1" fillId="6" applyFill="1" borderId="2" applyBorder="1" xfId="0" quotePrefix="1" applyProtection="1" applyAlignment="1">
      <alignment horizontal="center"/>
    </xf>
    <xf numFmtId="3" applyNumberFormat="1" fontId="25" applyFont="1" fillId="0" borderId="2" applyBorder="1" xfId="0" applyProtection="1"/>
    <xf numFmtId="37" applyNumberFormat="1" fontId="26" applyFont="1" fillId="0" borderId="2" applyBorder="1" xfId="0" applyProtection="1" applyAlignment="1">
      <alignment horizontal="center"/>
    </xf>
    <xf numFmtId="37" applyNumberFormat="1" fontId="26" applyFont="1" fillId="0" borderId="4" applyBorder="1" xfId="0" applyProtection="1" applyAlignment="1">
      <alignment horizontal="center"/>
    </xf>
    <xf numFmtId="39" applyNumberFormat="1" fontId="25" applyFont="1" fillId="6" applyFill="1" borderId="2" applyBorder="1" xfId="0" applyProtection="1"/>
    <xf numFmtId="2" applyNumberFormat="1" fontId="25" applyFont="1" fillId="0" borderId="2" applyBorder="1" xfId="0" applyProtection="1"/>
    <xf numFmtId="3" applyNumberFormat="1" fontId="25" applyFont="1" fillId="6" applyFill="1" borderId="2" applyBorder="1" xfId="0" applyProtection="1"/>
    <xf numFmtId="37" applyNumberFormat="1" fontId="15" applyFont="1" fillId="0" borderId="1" applyBorder="1" xfId="0" applyProtection="1">
      <protection locked="0"/>
    </xf>
    <xf numFmtId="37" applyNumberFormat="1" fontId="13" applyFont="1" fillId="7" applyFill="1" borderId="0" xfId="547" applyProtection="1"/>
    <xf numFmtId="2" applyNumberFormat="1" fontId="15" applyFont="1" fillId="0" borderId="1" applyBorder="1" xfId="0" quotePrefix="1" applyProtection="1">
      <protection locked="0"/>
    </xf>
    <xf numFmtId="2" applyNumberFormat="1" fontId="15" applyFont="1" fillId="0" borderId="1" applyBorder="1" xfId="547" quotePrefix="1" applyProtection="1">
      <protection locked="0"/>
    </xf>
    <xf numFmtId="2" applyNumberFormat="1" fontId="15" applyFont="1" fillId="0" borderId="1" applyBorder="1" xfId="939" quotePrefix="1" applyProtection="1">
      <protection locked="0"/>
    </xf>
    <xf numFmtId="2" applyNumberFormat="1" fontId="15" applyFont="1" fillId="0" borderId="1" applyBorder="1" xfId="547" applyProtection="1">
      <protection locked="0"/>
    </xf>
    <xf numFmtId="37" applyNumberFormat="1" fontId="15" applyFont="1" fillId="0" borderId="1" applyBorder="1" xfId="939" quotePrefix="1" applyProtection="1">
      <protection locked="0"/>
    </xf>
    <xf numFmtId="1" applyNumberFormat="1" fontId="15" applyFont="1" fillId="0" borderId="1" applyBorder="1" xfId="0" quotePrefix="1" applyProtection="1">
      <protection locked="0"/>
    </xf>
    <xf numFmtId="0" fontId="13" applyFont="1" fillId="3" applyFill="1" borderId="0" xfId="0" quotePrefix="1" applyProtection="1" applyAlignment="1">
      <alignment horizontal="fill"/>
    </xf>
    <xf numFmtId="39" applyNumberFormat="1" fontId="13" applyFont="1" fillId="3" applyFill="1" borderId="0" xfId="0" quotePrefix="1" applyProtection="1" applyAlignment="1">
      <alignment horizontal="fill"/>
    </xf>
    <xf numFmtId="167" applyNumberFormat="1" fontId="15" applyFont="1" fillId="4" applyFill="1" borderId="1" applyBorder="1" xfId="0" quotePrefix="1" applyProtection="1">
      <protection locked="0"/>
    </xf>
    <xf numFmtId="38" applyNumberFormat="1" fontId="15" applyFont="1" fillId="4" applyFill="1" borderId="1" applyBorder="1" xfId="0" quotePrefix="1" applyProtection="1" applyAlignment="1">
      <alignment horizontal="left"/>
      <protection locked="0"/>
    </xf>
    <xf numFmtId="166" applyNumberFormat="1" fontId="15" applyFont="1" fillId="4" applyFill="1" borderId="14" applyBorder="1" xfId="0" applyProtection="1" applyAlignment="1">
      <alignment horizontal="left"/>
      <protection locked="0"/>
    </xf>
    <xf numFmtId="49" applyNumberFormat="1" fontId="15" applyFont="1" fillId="4" applyFill="1" borderId="1" applyBorder="1" xfId="0" quotePrefix="1" applyProtection="1">
      <protection locked="0"/>
    </xf>
    <xf numFmtId="38" applyNumberFormat="1" fontId="15" applyFont="1" fillId="4" applyFill="1" borderId="1" applyBorder="1" xfId="0" applyProtection="1" applyAlignment="1">
      <alignment horizontal="center"/>
      <protection locked="0"/>
    </xf>
    <xf numFmtId="0" fontId="14" applyFont="1" fillId="0" borderId="0" xfId="631" applyProtection="1" applyAlignment="1">
      <alignment vertical="top"/>
      <protection locked="0"/>
    </xf>
    <xf numFmtId="168" applyNumberFormat="1" fontId="15" applyFont="1" fillId="4" applyFill="1" borderId="1" applyBorder="1" xfId="0" quotePrefix="1" applyProtection="1" applyAlignment="1">
      <alignment horizontal="left"/>
      <protection locked="0"/>
    </xf>
    <xf numFmtId="38" applyNumberFormat="1" fontId="15" applyFont="1" fillId="4" applyFill="1" borderId="14" applyBorder="1" xfId="0" quotePrefix="1" applyProtection="1">
      <protection locked="0"/>
    </xf>
    <xf numFmtId="37" applyNumberFormat="1" fontId="15" applyFont="1" fillId="3" applyFill="1" borderId="0" xfId="0" applyProtection="1" applyAlignment="1">
      <alignment horizontal="center" vertical="center"/>
    </xf>
    <xf numFmtId="37" applyNumberFormat="1" fontId="42" applyFont="1" fillId="0" borderId="0" applyProtection="1"/>
    <xf numFmtId="37" applyNumberFormat="1" fontId="43" applyFont="1" fillId="0" borderId="0" applyProtection="1"/>
    <xf numFmtId="37" applyNumberFormat="1" fontId="44" applyFont="1" fillId="0" borderId="0" applyProtection="1"/>
    <xf numFmtId="37" applyNumberFormat="1" fontId="45" applyFont="1" fillId="0" borderId="0" applyProtection="1"/>
    <xf numFmtId="37" applyNumberFormat="1" fontId="30" applyFont="1" fillId="31" applyFill="1" borderId="36" applyBorder="1" xfId="0" quotePrefix="1" applyProtection="1" applyAlignment="1">
      <alignment horizontal="left"/>
    </xf>
    <xf numFmtId="37" applyNumberFormat="1" fontId="5" applyFont="1" fillId="31" applyFill="1" borderId="34" applyBorder="1" xfId="0" applyProtection="1"/>
    <xf numFmtId="38" applyNumberFormat="1" fontId="5" applyFont="1" fillId="31" applyFill="1" borderId="34" applyBorder="1" xfId="0" applyProtection="1"/>
    <xf numFmtId="37" applyNumberFormat="1" fontId="5" applyFont="1" fillId="31" applyFill="1" borderId="39" applyBorder="1" xfId="0" applyProtection="1"/>
    <xf numFmtId="37" applyNumberFormat="1" fontId="5" applyFont="1" fillId="31" applyFill="1" borderId="37" applyBorder="1" xfId="0" quotePrefix="1" applyProtection="1" applyAlignment="1">
      <alignment vertical="center" readingOrder="1"/>
    </xf>
    <xf numFmtId="37" applyNumberFormat="1" fontId="5" applyFont="1" fillId="31" applyFill="1" borderId="0" xfId="0" quotePrefix="1" applyProtection="1" applyAlignment="1">
      <alignment horizontal="left"/>
    </xf>
    <xf numFmtId="38" applyNumberFormat="1" fontId="5" applyFont="1" fillId="31" applyFill="1" borderId="0" xfId="0" applyProtection="1"/>
    <xf numFmtId="37" applyNumberFormat="1" fontId="5" applyFont="1" fillId="31" applyFill="1" borderId="0" xfId="0" applyProtection="1"/>
    <xf numFmtId="37" applyNumberFormat="1" fontId="5" applyFont="1" fillId="31" applyFill="1" borderId="40" applyBorder="1" xfId="0" applyProtection="1"/>
    <xf numFmtId="37" applyNumberFormat="1" fontId="4" applyFont="1" fillId="31" applyFill="1" borderId="37" applyBorder="1" xfId="0" quotePrefix="1" applyProtection="1"/>
    <xf numFmtId="37" applyNumberFormat="1" fontId="5" applyFont="1" fillId="31" applyFill="1" borderId="37" applyBorder="1" xfId="0" applyProtection="1" applyAlignment="1">
      <alignment vertical="center" readingOrder="1"/>
    </xf>
    <xf numFmtId="37" applyNumberFormat="1" fontId="4" applyFont="1" fillId="31" applyFill="1" borderId="38" applyBorder="1" xfId="0" quotePrefix="1" applyProtection="1"/>
    <xf numFmtId="37" applyNumberFormat="1" fontId="5" applyFont="1" fillId="31" applyFill="1" borderId="35" applyBorder="1" xfId="0" applyProtection="1"/>
    <xf numFmtId="38" applyNumberFormat="1" fontId="5" applyFont="1" fillId="31" applyFill="1" borderId="35" applyBorder="1" xfId="0" applyProtection="1"/>
    <xf numFmtId="37" applyNumberFormat="1" fontId="5" applyFont="1" fillId="31" applyFill="1" borderId="41" applyBorder="1" xfId="0" applyProtection="1"/>
    <xf numFmtId="37" applyNumberFormat="1" fontId="41" applyFont="1" fillId="0" borderId="0" xfId="0" applyProtection="1"/>
    <xf numFmtId="1" applyNumberFormat="1" fontId="13" applyFont="1" fillId="0" borderId="0" xfId="0" applyProtection="1" applyAlignment="1">
      <alignment horizontal="right"/>
    </xf>
    <xf numFmtId="2" applyNumberFormat="1" fontId="13" applyFont="1" fillId="0" borderId="0" xfId="0" applyProtection="1" applyAlignment="1">
      <alignment horizontal="right"/>
    </xf>
  </cellXfs>
  <cellStyles count="977">
    <cellStyle name="20% - Accent1 2" xfId="1" xr:uid="{0BCEE55E-FFDB-456B-B892-054764F78BCD}"/>
    <cellStyle name="20% - Accent1 2 2" xfId="2" xr:uid="{15A00383-4B79-4647-BC8B-6391FF7893C9}"/>
    <cellStyle name="20% - Accent1 2 2 2" xfId="3" xr:uid="{57D09D19-CA54-4DD0-954D-7F34D86F7BD3}"/>
    <cellStyle name="20% - Accent1 2 2 2 2" xfId="4" xr:uid="{992CA709-CC20-421E-AD25-AC283664D3BE}"/>
    <cellStyle name="20% - Accent1 2 2 2 2 2" xfId="5" xr:uid="{4BA63892-84F1-4FCF-957B-E67A920C7D34}"/>
    <cellStyle name="20% - Accent1 2 2 2 3" xfId="6" xr:uid="{26B135B0-DBFD-4C38-A5EC-6D20E6884E6B}"/>
    <cellStyle name="20% - Accent1 2 2 3" xfId="7" xr:uid="{34F5D2DF-3B78-45CA-AF8C-7504DC647A68}"/>
    <cellStyle name="20% - Accent1 2 2 3 2" xfId="8" xr:uid="{C4648ED7-8BBA-4763-8A8C-C5C55F3DF9F3}"/>
    <cellStyle name="20% - Accent1 2 2 4" xfId="9" xr:uid="{B7D043C1-DD45-4BBD-9896-4711A3F21FE3}"/>
    <cellStyle name="20% - Accent1 2 3" xfId="10" xr:uid="{49E6BF13-C1AD-4302-B54B-6423082DE033}"/>
    <cellStyle name="20% - Accent1 2 3 2" xfId="11" xr:uid="{97FB40C8-0469-4737-9971-4F2DC1C4521B}"/>
    <cellStyle name="20% - Accent1 2 3 2 2" xfId="12" xr:uid="{81AA6EF6-F3F0-4E5B-8083-7FA88F0CDC5B}"/>
    <cellStyle name="20% - Accent1 2 3 3" xfId="13" xr:uid="{8FC03139-8E01-4F15-863D-86507BD2AEFF}"/>
    <cellStyle name="20% - Accent1 2 4" xfId="14" xr:uid="{023F32A8-6656-4657-B704-678FED8685CB}"/>
    <cellStyle name="20% - Accent1 2 4 2" xfId="15" xr:uid="{A4E77E4A-74A5-4D20-9002-1D745900FEAD}"/>
    <cellStyle name="20% - Accent1 2 4 2 2" xfId="16" xr:uid="{B9580D0A-4912-48CE-883B-3524D2D0ADE1}"/>
    <cellStyle name="20% - Accent1 2 4 3" xfId="17" xr:uid="{C0B7DE4B-6ECB-4D3B-AC96-111103DC3EE7}"/>
    <cellStyle name="20% - Accent1 2 5" xfId="18" xr:uid="{58B1AA26-8193-43E6-BBF2-C55FD7D65910}"/>
    <cellStyle name="20% - Accent1 2 5 2" xfId="19" xr:uid="{37736DF4-6DF2-4727-A4FF-04F5E070DE0E}"/>
    <cellStyle name="20% - Accent1 2 6" xfId="20" xr:uid="{546318D8-AE79-4E37-B145-C0B95A126CFB}"/>
    <cellStyle name="20% - Accent1 2 6 2" xfId="21" xr:uid="{3D451600-FDD9-4816-9338-8C7E1761BC26}"/>
    <cellStyle name="20% - Accent1 2 7" xfId="22" xr:uid="{25D7F9F4-F515-44CF-9CA8-2C45DE2E61A5}"/>
    <cellStyle name="20% - Accent1 3" xfId="23" xr:uid="{DA7522FE-28BA-47BC-92B8-F1C77FCC53FB}"/>
    <cellStyle name="20% - Accent1 3 2" xfId="24" xr:uid="{03D6B6C3-12B7-43B3-9580-C61790CCF075}"/>
    <cellStyle name="20% - Accent1 3 2 2" xfId="25" xr:uid="{2CEE5627-81DE-41CC-9B21-5A0D8A12CC03}"/>
    <cellStyle name="20% - Accent1 3 2 2 2" xfId="26" xr:uid="{2EFC985A-0CED-4BA6-A9A3-C82BC1365396}"/>
    <cellStyle name="20% - Accent1 3 2 3" xfId="27" xr:uid="{915F006D-7270-4E55-A104-6414B38CEE22}"/>
    <cellStyle name="20% - Accent1 3 3" xfId="28" xr:uid="{1F6A3954-B96E-470E-8071-25CE5EBF3A9D}"/>
    <cellStyle name="20% - Accent1 3 3 2" xfId="29" xr:uid="{B2550B72-EA84-4BE6-AF7B-2C835D64613B}"/>
    <cellStyle name="20% - Accent1 3 4" xfId="30" xr:uid="{A9EFB3CA-FCF6-4567-A86D-8C52AAD7B2E3}"/>
    <cellStyle name="20% - Accent1 4" xfId="31" xr:uid="{1C1B6E4E-E91D-448C-9F76-F88534E64534}"/>
    <cellStyle name="20% - Accent1 4 2" xfId="32" xr:uid="{45364016-FA63-4A7C-AE50-F509DE431EC4}"/>
    <cellStyle name="20% - Accent1 4 2 2" xfId="33" xr:uid="{EE24AA3C-0DB2-4125-B454-9264C30E3503}"/>
    <cellStyle name="20% - Accent1 4 3" xfId="34" xr:uid="{96B4F023-C39D-4BA4-B1AB-3661D47C75B8}"/>
    <cellStyle name="20% - Accent1 5" xfId="35" xr:uid="{9D8FE1BB-4041-4B24-B869-32FA7D34EA58}"/>
    <cellStyle name="20% - Accent1 5 2" xfId="36" xr:uid="{EB5E59C6-D1B3-4D49-9DF3-C277BDDF86A7}"/>
    <cellStyle name="20% - Accent1 5 2 2" xfId="37" xr:uid="{C12F6EC4-EE1B-4E23-A52D-748E4D9CB6A5}"/>
    <cellStyle name="20% - Accent1 5 3" xfId="38" xr:uid="{CEC706B5-4F10-4E7E-8B73-DE3981B3F7BC}"/>
    <cellStyle name="20% - Accent1 6" xfId="39" xr:uid="{842F35D3-FF51-4E2E-BAE7-84DCDBA2CF4E}"/>
    <cellStyle name="20% - Accent1 6 2" xfId="40" xr:uid="{1F023914-F1E2-4747-8E4F-A7D8DCEE6E25}"/>
    <cellStyle name="20% - Accent1 7" xfId="41" xr:uid="{6F00EB95-F44A-4E02-A4A2-66BF32EF93D0}"/>
    <cellStyle name="20% - Accent1 7 2" xfId="42" xr:uid="{086D3584-1284-4CDB-951C-0AF0F7898BCE}"/>
    <cellStyle name="20% - Accent2 2" xfId="43" xr:uid="{F81284A1-A5B8-487C-9B41-A1F0D8D634AB}"/>
    <cellStyle name="20% - Accent2 2 2" xfId="44" xr:uid="{C750C349-D124-41ED-9F16-0E4DC09ACFF6}"/>
    <cellStyle name="20% - Accent2 2 2 2" xfId="45" xr:uid="{5DEA78F8-4805-4D95-A5AE-92CF3E59A975}"/>
    <cellStyle name="20% - Accent2 2 2 2 2" xfId="46" xr:uid="{14AA0D56-6090-454B-B3CB-FE258B300384}"/>
    <cellStyle name="20% - Accent2 2 2 2 2 2" xfId="47" xr:uid="{0D6DF464-C707-4648-9C4A-F9A95464DBEE}"/>
    <cellStyle name="20% - Accent2 2 2 2 3" xfId="48" xr:uid="{7244480A-65E0-4EA4-9387-F45579C204D5}"/>
    <cellStyle name="20% - Accent2 2 2 3" xfId="49" xr:uid="{DDF33C4C-23FD-44C0-85CA-CAE1ED3FEC71}"/>
    <cellStyle name="20% - Accent2 2 2 3 2" xfId="50" xr:uid="{8B11CEA3-28DE-4658-A806-AD36D8417B14}"/>
    <cellStyle name="20% - Accent2 2 2 4" xfId="51" xr:uid="{B7FF2C2D-815B-41A8-8B42-4DB583DB47A2}"/>
    <cellStyle name="20% - Accent2 2 3" xfId="52" xr:uid="{C4A59F9E-0792-4E0D-B6F1-0845055FEBF2}"/>
    <cellStyle name="20% - Accent2 2 3 2" xfId="53" xr:uid="{06BF72EF-210F-4B73-82F1-948B670BE259}"/>
    <cellStyle name="20% - Accent2 2 3 2 2" xfId="54" xr:uid="{4338F3BD-28B2-4B71-916D-F0C40DE12967}"/>
    <cellStyle name="20% - Accent2 2 3 3" xfId="55" xr:uid="{95AE32F4-8DDA-4B1D-9212-7506CA167704}"/>
    <cellStyle name="20% - Accent2 2 4" xfId="56" xr:uid="{1FE60EE6-5D8A-4A62-A70A-37F0438FF558}"/>
    <cellStyle name="20% - Accent2 2 4 2" xfId="57" xr:uid="{CF397CDD-BD35-4355-9A10-E0DD91C6CE43}"/>
    <cellStyle name="20% - Accent2 2 4 2 2" xfId="58" xr:uid="{5FEF9E3B-2EC2-4D46-912A-E3682A070FBA}"/>
    <cellStyle name="20% - Accent2 2 4 3" xfId="59" xr:uid="{C213FAFE-5142-445B-BA47-88BF4FE7D849}"/>
    <cellStyle name="20% - Accent2 2 5" xfId="60" xr:uid="{50F9AD3F-06F7-499E-B5B2-DBE13CEA8349}"/>
    <cellStyle name="20% - Accent2 2 5 2" xfId="61" xr:uid="{033CC59D-B5E7-4060-8CA4-72033EBE92CF}"/>
    <cellStyle name="20% - Accent2 2 6" xfId="62" xr:uid="{0F43AF63-D2E8-4CA8-8F99-70A3DA69682F}"/>
    <cellStyle name="20% - Accent2 2 6 2" xfId="63" xr:uid="{398F51DF-FA74-4B59-8C4F-F922359FEF55}"/>
    <cellStyle name="20% - Accent2 2 7" xfId="64" xr:uid="{95D3EA1B-DB6B-4696-A849-D90133B1255C}"/>
    <cellStyle name="20% - Accent2 3" xfId="65" xr:uid="{2B4F5C0C-3F57-453F-A674-FB0421B9675D}"/>
    <cellStyle name="20% - Accent2 3 2" xfId="66" xr:uid="{ECD6549C-7E50-49CB-AD9D-FFEB232E4ED3}"/>
    <cellStyle name="20% - Accent2 3 2 2" xfId="67" xr:uid="{B2A61369-74DA-4CE1-B5DB-EECD4C83A57B}"/>
    <cellStyle name="20% - Accent2 3 2 2 2" xfId="68" xr:uid="{493DD514-1B9B-4D72-B9D6-ADCA971C838A}"/>
    <cellStyle name="20% - Accent2 3 2 3" xfId="69" xr:uid="{52C6F2E7-8514-4A46-8C05-0D0F608B75F9}"/>
    <cellStyle name="20% - Accent2 3 3" xfId="70" xr:uid="{1491CE4D-5C03-4F94-AE3D-DBA968D0D958}"/>
    <cellStyle name="20% - Accent2 3 3 2" xfId="71" xr:uid="{C329CA93-655B-4FB1-96B3-6F5EB0163AE4}"/>
    <cellStyle name="20% - Accent2 3 4" xfId="72" xr:uid="{DC7E5E7B-1789-4A23-960D-9A98ACD9779D}"/>
    <cellStyle name="20% - Accent2 4" xfId="73" xr:uid="{F5C144FE-8564-4C21-B266-F87176E086EB}"/>
    <cellStyle name="20% - Accent2 4 2" xfId="74" xr:uid="{F08433D4-9513-4B8F-8C30-78801D2E981F}"/>
    <cellStyle name="20% - Accent2 4 2 2" xfId="75" xr:uid="{915F31B0-795B-4177-A414-0FC13E3C153B}"/>
    <cellStyle name="20% - Accent2 4 3" xfId="76" xr:uid="{64D18BD1-190F-4D3F-9F0E-F5C4930C8057}"/>
    <cellStyle name="20% - Accent2 5" xfId="77" xr:uid="{A291C65E-6519-40FC-9067-282789E375B1}"/>
    <cellStyle name="20% - Accent2 5 2" xfId="78" xr:uid="{7AB2D1D8-EFF0-4445-9778-7002D62EA444}"/>
    <cellStyle name="20% - Accent2 5 2 2" xfId="79" xr:uid="{2ED1457A-C0DD-4709-8E6F-29B391C8E4D6}"/>
    <cellStyle name="20% - Accent2 5 3" xfId="80" xr:uid="{7D4E7CFD-BC5D-43BD-A4E3-FB3118B12FD5}"/>
    <cellStyle name="20% - Accent2 6" xfId="81" xr:uid="{22237C09-BE89-4E4F-8E35-32B2192A6E41}"/>
    <cellStyle name="20% - Accent2 6 2" xfId="82" xr:uid="{43D901A5-C3C5-47F2-80AB-DAAA3E3E7EA2}"/>
    <cellStyle name="20% - Accent2 7" xfId="83" xr:uid="{E967E575-DDD1-416D-B2C6-DD2EE53D1FD7}"/>
    <cellStyle name="20% - Accent2 7 2" xfId="84" xr:uid="{A2970169-0F62-4ACA-AF43-831E258D563F}"/>
    <cellStyle name="20% - Accent3 2" xfId="85" xr:uid="{C1D89D31-A64A-4931-9BF2-099D9535940F}"/>
    <cellStyle name="20% - Accent3 2 2" xfId="86" xr:uid="{B37DE2E0-00E8-44EC-BE62-738BBE4B468E}"/>
    <cellStyle name="20% - Accent3 2 2 2" xfId="87" xr:uid="{B90EDA07-EDD1-4759-B520-E651BCA9A671}"/>
    <cellStyle name="20% - Accent3 2 2 2 2" xfId="88" xr:uid="{3173C3E0-C503-4067-A33C-5042884D9941}"/>
    <cellStyle name="20% - Accent3 2 2 2 2 2" xfId="89" xr:uid="{3D19705E-3A85-4876-8E55-9BE7D148D18D}"/>
    <cellStyle name="20% - Accent3 2 2 2 3" xfId="90" xr:uid="{B7125913-5576-41E4-AC0B-86ABB0911581}"/>
    <cellStyle name="20% - Accent3 2 2 3" xfId="91" xr:uid="{10A9E037-A1B2-408E-AFEA-D065DC60D38C}"/>
    <cellStyle name="20% - Accent3 2 2 3 2" xfId="92" xr:uid="{0F0EB2F4-F9C3-42F6-8151-9D1F230EE4B5}"/>
    <cellStyle name="20% - Accent3 2 2 4" xfId="93" xr:uid="{DD2ECE43-93A4-4ADA-A8B0-DA2E2E088019}"/>
    <cellStyle name="20% - Accent3 2 3" xfId="94" xr:uid="{31E7EAB0-31C4-442F-A3DB-CFF34F902C6A}"/>
    <cellStyle name="20% - Accent3 2 3 2" xfId="95" xr:uid="{28872C5F-076D-4A0B-B633-0BAB64E4BB67}"/>
    <cellStyle name="20% - Accent3 2 3 2 2" xfId="96" xr:uid="{5AA835E5-7696-4BC1-8A5C-18C7F5160664}"/>
    <cellStyle name="20% - Accent3 2 3 3" xfId="97" xr:uid="{B4590507-E60C-41FD-B818-3574350D107D}"/>
    <cellStyle name="20% - Accent3 2 4" xfId="98" xr:uid="{68D67F37-D8D3-4816-BEFE-E1E35BB21A39}"/>
    <cellStyle name="20% - Accent3 2 4 2" xfId="99" xr:uid="{2EF58371-47CA-4923-A7AF-FE30CC545301}"/>
    <cellStyle name="20% - Accent3 2 4 2 2" xfId="100" xr:uid="{8B678F5B-8140-4714-B48D-5E2CEC41B3E8}"/>
    <cellStyle name="20% - Accent3 2 4 3" xfId="101" xr:uid="{826CE6AF-95AD-4615-85DB-C319CD372777}"/>
    <cellStyle name="20% - Accent3 2 5" xfId="102" xr:uid="{4099871A-0779-4E7E-83E9-B7F9ED2E58CA}"/>
    <cellStyle name="20% - Accent3 2 5 2" xfId="103" xr:uid="{B3BC5D0B-BC38-448D-9423-F584A89AEC4B}"/>
    <cellStyle name="20% - Accent3 2 6" xfId="104" xr:uid="{3DFCD6B4-4223-4D84-BE4D-F61DF549F95B}"/>
    <cellStyle name="20% - Accent3 2 6 2" xfId="105" xr:uid="{243FC673-335E-49CE-B62B-9EB7812BE798}"/>
    <cellStyle name="20% - Accent3 2 7" xfId="106" xr:uid="{DF7D5641-1181-4297-B5BC-0093C49A119F}"/>
    <cellStyle name="20% - Accent3 3" xfId="107" xr:uid="{2076BE7B-A8FA-4117-8FDF-50CDC2A20CAA}"/>
    <cellStyle name="20% - Accent3 3 2" xfId="108" xr:uid="{75EB9AF4-E800-4037-9589-1F591BEB46FA}"/>
    <cellStyle name="20% - Accent3 3 2 2" xfId="109" xr:uid="{577E406B-3D7F-4E5F-B1F2-8D26925BAD53}"/>
    <cellStyle name="20% - Accent3 3 2 2 2" xfId="110" xr:uid="{B211AD83-0110-40D4-A224-5B019C1A1C3A}"/>
    <cellStyle name="20% - Accent3 3 2 3" xfId="111" xr:uid="{153224D8-4C0E-4CD5-96EF-05BD44E1B201}"/>
    <cellStyle name="20% - Accent3 3 3" xfId="112" xr:uid="{B9CD084E-C0ED-4B83-A0CE-52ABE7B0A06E}"/>
    <cellStyle name="20% - Accent3 3 3 2" xfId="113" xr:uid="{038D385C-4F44-4FEF-BDF9-831303BAAC81}"/>
    <cellStyle name="20% - Accent3 3 4" xfId="114" xr:uid="{A5D50AF0-3C74-4E64-85A8-EED6DB808E5A}"/>
    <cellStyle name="20% - Accent3 4" xfId="115" xr:uid="{CCEC22A4-5002-47C2-839D-2C072E98BC71}"/>
    <cellStyle name="20% - Accent3 4 2" xfId="116" xr:uid="{8D4D40CC-AADF-452C-A043-F90183C356B7}"/>
    <cellStyle name="20% - Accent3 4 2 2" xfId="117" xr:uid="{9293A3E8-B984-4F70-9604-93E395294377}"/>
    <cellStyle name="20% - Accent3 4 3" xfId="118" xr:uid="{5C026BCF-5367-44D4-8FC1-75F6D18E8A62}"/>
    <cellStyle name="20% - Accent3 5" xfId="119" xr:uid="{6246CC6D-26A4-44AF-9E14-AB589F7BD0DD}"/>
    <cellStyle name="20% - Accent3 5 2" xfId="120" xr:uid="{9574B6C7-B271-4D09-83AB-87970D991C1E}"/>
    <cellStyle name="20% - Accent3 5 2 2" xfId="121" xr:uid="{E12CB4DF-BC96-42E5-A058-5AD6821C5471}"/>
    <cellStyle name="20% - Accent3 5 3" xfId="122" xr:uid="{1E91EA4A-E022-44D7-86A9-A79352E38091}"/>
    <cellStyle name="20% - Accent3 6" xfId="123" xr:uid="{9276889E-8E59-4273-A464-A8AE33988C93}"/>
    <cellStyle name="20% - Accent3 6 2" xfId="124" xr:uid="{04EDD7CF-27B9-4D34-B71B-227C5BC5C838}"/>
    <cellStyle name="20% - Accent3 7" xfId="125" xr:uid="{3AECE89B-3D1C-4B37-9CB3-5E13CAC0B49C}"/>
    <cellStyle name="20% - Accent3 7 2" xfId="126" xr:uid="{D34F51AF-A0AE-4C9D-90A6-BEC693580D29}"/>
    <cellStyle name="20% - Accent4 2" xfId="127" xr:uid="{6F252E6B-C1D5-4146-A7DF-AEE3465B354E}"/>
    <cellStyle name="20% - Accent4 2 2" xfId="128" xr:uid="{88293C1F-DE39-4CDF-A764-F3203BB18AB7}"/>
    <cellStyle name="20% - Accent4 2 2 2" xfId="129" xr:uid="{A0E9EC23-3067-4AB4-87CD-3EBCB3D46CB4}"/>
    <cellStyle name="20% - Accent4 2 2 2 2" xfId="130" xr:uid="{8917E649-E3CF-432D-BA6E-C5AD4E0A5286}"/>
    <cellStyle name="20% - Accent4 2 2 2 2 2" xfId="131" xr:uid="{D03D68B8-F53E-48EE-A29E-4913D09A8A50}"/>
    <cellStyle name="20% - Accent4 2 2 2 3" xfId="132" xr:uid="{6BF44937-4509-40C1-B364-2E1132A4C706}"/>
    <cellStyle name="20% - Accent4 2 2 3" xfId="133" xr:uid="{3BBC5F0E-CADD-444A-8D75-ED294FCF82A9}"/>
    <cellStyle name="20% - Accent4 2 2 3 2" xfId="134" xr:uid="{B805CBE9-9F10-4E7A-9595-90643D01085C}"/>
    <cellStyle name="20% - Accent4 2 2 4" xfId="135" xr:uid="{EAEECCD9-D7BC-4127-B19B-536027F0B459}"/>
    <cellStyle name="20% - Accent4 2 3" xfId="136" xr:uid="{0B27BFC2-E333-4E13-B640-C6190B6EA53B}"/>
    <cellStyle name="20% - Accent4 2 3 2" xfId="137" xr:uid="{E675302B-D920-4A01-A5ED-9626CE508C4E}"/>
    <cellStyle name="20% - Accent4 2 3 2 2" xfId="138" xr:uid="{02761067-9873-4EA1-9F33-A2C2C3A9FBFC}"/>
    <cellStyle name="20% - Accent4 2 3 3" xfId="139" xr:uid="{65479BCD-170C-429D-B21C-9343CE2D0078}"/>
    <cellStyle name="20% - Accent4 2 4" xfId="140" xr:uid="{C6792A2B-1918-4B2C-ADC5-F642BBFD791F}"/>
    <cellStyle name="20% - Accent4 2 4 2" xfId="141" xr:uid="{0159A883-58EF-477F-AB9C-69F426E75E2C}"/>
    <cellStyle name="20% - Accent4 2 4 2 2" xfId="142" xr:uid="{C92CB41D-8B29-4B5A-B490-89488483A9CF}"/>
    <cellStyle name="20% - Accent4 2 4 3" xfId="143" xr:uid="{96F15470-D07F-447B-A7AE-C39A098825C5}"/>
    <cellStyle name="20% - Accent4 2 5" xfId="144" xr:uid="{2361583A-9289-4407-8AE8-2A4DF52DD5A4}"/>
    <cellStyle name="20% - Accent4 2 5 2" xfId="145" xr:uid="{7C5F27C5-55BE-4CCD-9A42-8BA5FE41A663}"/>
    <cellStyle name="20% - Accent4 2 6" xfId="146" xr:uid="{B7D85DAD-B7BE-4963-BF99-C08500D024D1}"/>
    <cellStyle name="20% - Accent4 2 6 2" xfId="147" xr:uid="{CD9F1B37-5784-4AC4-8F0D-9FC258AF452E}"/>
    <cellStyle name="20% - Accent4 2 7" xfId="148" xr:uid="{13D27386-34CB-424C-BA0C-3D688808ED93}"/>
    <cellStyle name="20% - Accent4 3" xfId="149" xr:uid="{EB1E9B12-B1D5-4FC5-A09E-FF55A4171E23}"/>
    <cellStyle name="20% - Accent4 3 2" xfId="150" xr:uid="{38CF7E5D-E3BC-48D0-95EA-38C11C3F895F}"/>
    <cellStyle name="20% - Accent4 3 2 2" xfId="151" xr:uid="{09B139EC-6A77-4F1B-8E29-1C66216265D6}"/>
    <cellStyle name="20% - Accent4 3 2 2 2" xfId="152" xr:uid="{50376CC9-4476-4A12-93CD-7A4A09CB9314}"/>
    <cellStyle name="20% - Accent4 3 2 3" xfId="153" xr:uid="{D1EC1766-09BC-4965-BC68-547AF19AC6E3}"/>
    <cellStyle name="20% - Accent4 3 3" xfId="154" xr:uid="{BD53A6F4-6246-4A40-8E09-3116F6D7607E}"/>
    <cellStyle name="20% - Accent4 3 3 2" xfId="155" xr:uid="{04B5C08A-9BF6-4A73-B132-630C4CF3A406}"/>
    <cellStyle name="20% - Accent4 3 4" xfId="156" xr:uid="{6AD688DC-1241-44F8-88F5-FB0F738D0BB4}"/>
    <cellStyle name="20% - Accent4 4" xfId="157" xr:uid="{2D5E0A58-409B-47AD-AC7C-BB5B381FCEF1}"/>
    <cellStyle name="20% - Accent4 4 2" xfId="158" xr:uid="{D1F6FDA0-1947-405E-98A9-537650429209}"/>
    <cellStyle name="20% - Accent4 4 2 2" xfId="159" xr:uid="{BFBD9B19-E3AD-47AA-A372-17A31E6560A4}"/>
    <cellStyle name="20% - Accent4 4 3" xfId="160" xr:uid="{8468E94A-49EF-4D76-B755-9667CA20DFD4}"/>
    <cellStyle name="20% - Accent4 5" xfId="161" xr:uid="{7DA221F3-38BC-48D5-A22B-155CB06FA8C7}"/>
    <cellStyle name="20% - Accent4 5 2" xfId="162" xr:uid="{587C705C-983F-4269-945B-2EED7CA19A3A}"/>
    <cellStyle name="20% - Accent4 5 2 2" xfId="163" xr:uid="{5CED2DEC-28BC-4854-974D-B38D42E20FD5}"/>
    <cellStyle name="20% - Accent4 5 3" xfId="164" xr:uid="{36A8BD4A-1F35-40FD-9630-854D3A3E164E}"/>
    <cellStyle name="20% - Accent4 6" xfId="165" xr:uid="{7C12A55B-0156-41AD-AC65-AB142561D03F}"/>
    <cellStyle name="20% - Accent4 6 2" xfId="166" xr:uid="{5757D283-FAE5-439F-B3D9-AF1B42CAD711}"/>
    <cellStyle name="20% - Accent4 7" xfId="167" xr:uid="{383F3CBF-C2A4-4980-97D2-65758AF9B8FA}"/>
    <cellStyle name="20% - Accent4 7 2" xfId="168" xr:uid="{EE6224D7-EC37-46FC-90EA-9F50E45172AC}"/>
    <cellStyle name="20% - Accent5 2" xfId="169" xr:uid="{24617419-08D2-479B-9B18-36945512B335}"/>
    <cellStyle name="20% - Accent5 2 2" xfId="170" xr:uid="{3247869A-221E-4E5D-BA53-FA6803186103}"/>
    <cellStyle name="20% - Accent5 2 2 2" xfId="171" xr:uid="{FEDADAB6-1DEF-42F5-B597-D4E0CFDF3C61}"/>
    <cellStyle name="20% - Accent5 2 2 2 2" xfId="172" xr:uid="{69E1C485-920F-40AC-A525-603B9181B294}"/>
    <cellStyle name="20% - Accent5 2 2 2 2 2" xfId="173" xr:uid="{846B33AD-925E-47AD-9505-F2F9165E0CDB}"/>
    <cellStyle name="20% - Accent5 2 2 2 3" xfId="174" xr:uid="{6BD9DC75-5558-4D03-9656-3564A97EB146}"/>
    <cellStyle name="20% - Accent5 2 2 3" xfId="175" xr:uid="{FC602D45-3507-49FB-A1DE-E29FF75FB002}"/>
    <cellStyle name="20% - Accent5 2 2 3 2" xfId="176" xr:uid="{58A9FF09-4DD4-45B7-8832-17325360A466}"/>
    <cellStyle name="20% - Accent5 2 2 4" xfId="177" xr:uid="{CC587974-EAD5-43DB-87E1-209399EAF932}"/>
    <cellStyle name="20% - Accent5 2 3" xfId="178" xr:uid="{FEDA2287-35ED-4F44-89C1-FC570DE4745B}"/>
    <cellStyle name="20% - Accent5 2 3 2" xfId="179" xr:uid="{06A26DDA-4EF0-4FF7-82CC-295A68A93DA3}"/>
    <cellStyle name="20% - Accent5 2 3 2 2" xfId="180" xr:uid="{26CF8BA5-7A97-4767-A896-A458B561CD97}"/>
    <cellStyle name="20% - Accent5 2 3 3" xfId="181" xr:uid="{C5C6DFE8-57D9-4522-ACCD-834E7BF49FF5}"/>
    <cellStyle name="20% - Accent5 2 4" xfId="182" xr:uid="{58C415C3-D5CC-49B0-AE2E-3D96ADF6D792}"/>
    <cellStyle name="20% - Accent5 2 4 2" xfId="183" xr:uid="{56C90476-017D-457E-B4B5-9574E49BDFC7}"/>
    <cellStyle name="20% - Accent5 2 4 2 2" xfId="184" xr:uid="{5E636B5A-36CF-4A09-AD03-8A8289629ECD}"/>
    <cellStyle name="20% - Accent5 2 4 3" xfId="185" xr:uid="{1CA06B35-E07A-46C3-A518-259C1FBC3122}"/>
    <cellStyle name="20% - Accent5 2 5" xfId="186" xr:uid="{791FC132-8C16-4823-A457-7BE811B53C9E}"/>
    <cellStyle name="20% - Accent5 2 5 2" xfId="187" xr:uid="{972653D4-B8BE-4089-8089-90E5B01D5566}"/>
    <cellStyle name="20% - Accent5 2 6" xfId="188" xr:uid="{1ADAD278-6136-4846-9E71-45A9ABA8D9AC}"/>
    <cellStyle name="20% - Accent5 2 6 2" xfId="189" xr:uid="{22356EAA-C913-4C5C-8383-8FE0DCD55975}"/>
    <cellStyle name="20% - Accent5 2 7" xfId="190" xr:uid="{55BC07F6-2D33-47D2-9F6F-735001AC9F99}"/>
    <cellStyle name="20% - Accent5 3" xfId="191" xr:uid="{79FBE0FE-415D-4DD6-B2A6-6601E676DE23}"/>
    <cellStyle name="20% - Accent5 3 2" xfId="192" xr:uid="{88E2B661-0F14-47A3-8834-D618A5561E69}"/>
    <cellStyle name="20% - Accent5 3 2 2" xfId="193" xr:uid="{873EAD1C-9D3F-4772-BB21-FF4855A5F65E}"/>
    <cellStyle name="20% - Accent5 3 2 2 2" xfId="194" xr:uid="{2BF0AB47-59BA-476A-B17D-C10C728C11D8}"/>
    <cellStyle name="20% - Accent5 3 2 3" xfId="195" xr:uid="{DF45CF19-E2B1-4591-A3B9-E1E81E2B6FFB}"/>
    <cellStyle name="20% - Accent5 3 3" xfId="196" xr:uid="{6802D7DE-4604-45E7-8B0A-6D995E754FF0}"/>
    <cellStyle name="20% - Accent5 3 3 2" xfId="197" xr:uid="{35D0C6B7-12E8-45AD-86F8-0F8FDBEB9312}"/>
    <cellStyle name="20% - Accent5 3 4" xfId="198" xr:uid="{3A2C23E3-5098-4841-8620-60A4BC635EC2}"/>
    <cellStyle name="20% - Accent5 4" xfId="199" xr:uid="{03775084-DB5E-40ED-A050-EA6037A9B518}"/>
    <cellStyle name="20% - Accent5 4 2" xfId="200" xr:uid="{C6EA24D0-0DC3-4E93-B8F5-159D9C77C64C}"/>
    <cellStyle name="20% - Accent5 4 2 2" xfId="201" xr:uid="{BA5D334A-28D1-4918-8797-B0057E7DC8C6}"/>
    <cellStyle name="20% - Accent5 4 3" xfId="202" xr:uid="{27B5E4E5-5DD8-41B4-977D-6B7A14C31919}"/>
    <cellStyle name="20% - Accent5 5" xfId="203" xr:uid="{0C9BD06D-4EB2-4688-ACE9-56E78AE6F6AF}"/>
    <cellStyle name="20% - Accent5 5 2" xfId="204" xr:uid="{FA4DE211-7ED8-42DA-B0BB-787F2C69AA03}"/>
    <cellStyle name="20% - Accent5 5 2 2" xfId="205" xr:uid="{D0C583E9-5047-4AE0-A70D-955842876A0E}"/>
    <cellStyle name="20% - Accent5 5 3" xfId="206" xr:uid="{15852968-FA1A-49AF-B363-04FFAEC8C114}"/>
    <cellStyle name="20% - Accent5 6" xfId="207" xr:uid="{3B347272-4A8E-4B5E-8E59-B018A1E8407A}"/>
    <cellStyle name="20% - Accent5 6 2" xfId="208" xr:uid="{E3FBC8CF-01A1-4BE8-98E0-E0F3F6C98ED5}"/>
    <cellStyle name="20% - Accent5 7" xfId="209" xr:uid="{D1A74165-20A5-412F-880E-1E3E12681512}"/>
    <cellStyle name="20% - Accent5 7 2" xfId="210" xr:uid="{95230AA6-5975-4556-9B67-C6DC9B99C511}"/>
    <cellStyle name="20% - Accent6 2" xfId="211" xr:uid="{A7DE9E4A-09FB-4A28-8372-AEE9D537D578}"/>
    <cellStyle name="20% - Accent6 2 2" xfId="212" xr:uid="{255B4559-12F2-4068-BE4A-8FC7A2E86CD1}"/>
    <cellStyle name="20% - Accent6 2 2 2" xfId="213" xr:uid="{4BBEA9BF-4AEC-43F8-9C44-77AED879769F}"/>
    <cellStyle name="20% - Accent6 2 2 2 2" xfId="214" xr:uid="{818479B3-B527-42AF-BF21-1F3E2F9FC050}"/>
    <cellStyle name="20% - Accent6 2 2 2 2 2" xfId="215" xr:uid="{69DC6F52-1604-486D-A90B-BB6CAFC16631}"/>
    <cellStyle name="20% - Accent6 2 2 2 3" xfId="216" xr:uid="{77C4630A-E5F5-4DB4-AA39-1FB7E3F657E5}"/>
    <cellStyle name="20% - Accent6 2 2 3" xfId="217" xr:uid="{505F7625-9546-4B27-A21D-5BDFFF7B86DE}"/>
    <cellStyle name="20% - Accent6 2 2 3 2" xfId="218" xr:uid="{EF891727-30E3-4F26-B98C-6D57577C89AE}"/>
    <cellStyle name="20% - Accent6 2 2 4" xfId="219" xr:uid="{612A2DB5-4CAF-4AF0-A530-559A8D4308FE}"/>
    <cellStyle name="20% - Accent6 2 3" xfId="220" xr:uid="{15C2D104-248D-470C-A291-EA715AE9970D}"/>
    <cellStyle name="20% - Accent6 2 3 2" xfId="221" xr:uid="{BDA76005-3C39-49E7-A304-956B75D9FC4F}"/>
    <cellStyle name="20% - Accent6 2 3 2 2" xfId="222" xr:uid="{328621FB-6A22-4228-ADCE-6BEA6877CD35}"/>
    <cellStyle name="20% - Accent6 2 3 3" xfId="223" xr:uid="{47559E48-956C-4E6A-894F-B7C3B5D0057A}"/>
    <cellStyle name="20% - Accent6 2 4" xfId="224" xr:uid="{7FFCF223-B493-4F18-984D-F444B292A71B}"/>
    <cellStyle name="20% - Accent6 2 4 2" xfId="225" xr:uid="{DF5C892C-0F5A-49E8-A386-216F99B2FA7D}"/>
    <cellStyle name="20% - Accent6 2 4 2 2" xfId="226" xr:uid="{F2D1722C-ACC2-458F-A727-1FD03F332082}"/>
    <cellStyle name="20% - Accent6 2 4 3" xfId="227" xr:uid="{E4A0CB5D-B2A3-4C28-B05C-7097D4A4D0DD}"/>
    <cellStyle name="20% - Accent6 2 5" xfId="228" xr:uid="{54FFED0F-1832-4481-803A-E9B80938EF66}"/>
    <cellStyle name="20% - Accent6 2 5 2" xfId="229" xr:uid="{FA1CB3DE-BFE6-451B-8271-A81A040142CF}"/>
    <cellStyle name="20% - Accent6 2 6" xfId="230" xr:uid="{2FCCED9E-B857-44AD-A77F-73B1AA4B7192}"/>
    <cellStyle name="20% - Accent6 2 6 2" xfId="231" xr:uid="{562EF24D-5D80-4D0F-B172-32C3C86F18E9}"/>
    <cellStyle name="20% - Accent6 2 7" xfId="232" xr:uid="{F980843A-E4E5-4F70-B5D5-EB516EB72A57}"/>
    <cellStyle name="20% - Accent6 3" xfId="233" xr:uid="{06D46F2F-EB1C-4C6D-B825-05D45A840E50}"/>
    <cellStyle name="20% - Accent6 3 2" xfId="234" xr:uid="{E8D458CC-FB0F-4F82-8435-CB12EFE7CC88}"/>
    <cellStyle name="20% - Accent6 3 2 2" xfId="235" xr:uid="{1F147506-31D9-42D3-BAA6-82D30DA37C61}"/>
    <cellStyle name="20% - Accent6 3 2 2 2" xfId="236" xr:uid="{C92096BB-324C-4E9E-AA81-F907FB6BF31D}"/>
    <cellStyle name="20% - Accent6 3 2 3" xfId="237" xr:uid="{8D315B0F-CFC3-4B74-BA7A-3A2700984CF4}"/>
    <cellStyle name="20% - Accent6 3 3" xfId="238" xr:uid="{1209D388-3077-4568-BD81-75C9DD442709}"/>
    <cellStyle name="20% - Accent6 3 3 2" xfId="239" xr:uid="{82357551-57F7-4DF8-9971-96727CEC30BC}"/>
    <cellStyle name="20% - Accent6 3 4" xfId="240" xr:uid="{B336D7C0-D9B0-44CC-AF87-8A6CDDA2A2FE}"/>
    <cellStyle name="20% - Accent6 4" xfId="241" xr:uid="{476ECE2A-7A22-4473-80AE-93C05430BC69}"/>
    <cellStyle name="20% - Accent6 4 2" xfId="242" xr:uid="{484B322D-9EB8-4EAA-A129-6926DB968866}"/>
    <cellStyle name="20% - Accent6 4 2 2" xfId="243" xr:uid="{535AF5D1-5010-4948-8307-E0AB1DF65D8C}"/>
    <cellStyle name="20% - Accent6 4 3" xfId="244" xr:uid="{A352790D-5F34-4974-BA14-05B9B1104C61}"/>
    <cellStyle name="20% - Accent6 5" xfId="245" xr:uid="{2EEF5845-5B3B-4ECD-8CFE-00BF3A17FE34}"/>
    <cellStyle name="20% - Accent6 5 2" xfId="246" xr:uid="{A6EBA932-F3DC-4E1F-8BE7-6D244C49917F}"/>
    <cellStyle name="20% - Accent6 5 2 2" xfId="247" xr:uid="{DA4E6CB9-D79B-4E9A-8FAA-644104874F15}"/>
    <cellStyle name="20% - Accent6 5 3" xfId="248" xr:uid="{0BC18E39-33EF-4062-A830-D88F64C27C68}"/>
    <cellStyle name="20% - Accent6 6" xfId="249" xr:uid="{AE56B88F-61EF-42D8-BC9B-B388C938737E}"/>
    <cellStyle name="20% - Accent6 6 2" xfId="250" xr:uid="{73B7AEC2-E3AB-43E5-8518-3CD6DC285C55}"/>
    <cellStyle name="20% - Accent6 7" xfId="251" xr:uid="{C511CF5A-03F0-4050-BE7E-39B7091022AD}"/>
    <cellStyle name="20% - Accent6 7 2" xfId="252" xr:uid="{98B169E4-5E1A-4AC9-A18B-2B5B8DF52F41}"/>
    <cellStyle name="40% - Accent1 2" xfId="253" xr:uid="{73BA494F-6932-4719-9CDF-3237AA54CC29}"/>
    <cellStyle name="40% - Accent1 2 2" xfId="254" xr:uid="{FC314FE4-37E3-4AEC-A078-FE9FE699FFDE}"/>
    <cellStyle name="40% - Accent1 2 2 2" xfId="255" xr:uid="{6A2A1E8D-7E9F-4918-A56D-7295C8003469}"/>
    <cellStyle name="40% - Accent1 2 2 2 2" xfId="256" xr:uid="{EFF2D196-4952-4A6B-AF98-49BC25A24C8F}"/>
    <cellStyle name="40% - Accent1 2 2 2 2 2" xfId="257" xr:uid="{BF4E4024-6A29-4C0A-9679-BD48C9CEE80E}"/>
    <cellStyle name="40% - Accent1 2 2 2 3" xfId="258" xr:uid="{57497C4C-E059-4C6B-A888-917AA1BE497E}"/>
    <cellStyle name="40% - Accent1 2 2 3" xfId="259" xr:uid="{5EB4BCB1-2BCD-4B26-9130-0D1D09A44F15}"/>
    <cellStyle name="40% - Accent1 2 2 3 2" xfId="260" xr:uid="{7A9C30D0-AEC9-4C3F-AFFD-DBF19DD24FAD}"/>
    <cellStyle name="40% - Accent1 2 2 4" xfId="261" xr:uid="{A9B37054-72CC-4F1E-AFD5-A7CADBE2DF6C}"/>
    <cellStyle name="40% - Accent1 2 3" xfId="262" xr:uid="{B4C0111C-FB42-4AC4-80C4-306C9E9FA729}"/>
    <cellStyle name="40% - Accent1 2 3 2" xfId="263" xr:uid="{31A06770-8BC2-419F-AE79-E848710C1A12}"/>
    <cellStyle name="40% - Accent1 2 3 2 2" xfId="264" xr:uid="{DD2B2C13-F955-447F-B2EA-628C394DA89D}"/>
    <cellStyle name="40% - Accent1 2 3 3" xfId="265" xr:uid="{10FB5A83-6803-4684-A8AB-78DDB02E1435}"/>
    <cellStyle name="40% - Accent1 2 4" xfId="266" xr:uid="{6CDFF978-51C2-4E0E-8972-659D45CC879E}"/>
    <cellStyle name="40% - Accent1 2 4 2" xfId="267" xr:uid="{F567D14C-AE8C-432F-91F3-A1E94E8831EB}"/>
    <cellStyle name="40% - Accent1 2 4 2 2" xfId="268" xr:uid="{084EAD6F-1FBE-4AB9-87DD-87ABCBA49E51}"/>
    <cellStyle name="40% - Accent1 2 4 3" xfId="269" xr:uid="{A6DFA4F7-A909-4E76-93B0-E511EE959F56}"/>
    <cellStyle name="40% - Accent1 2 5" xfId="270" xr:uid="{657CEBE8-61E6-46EE-A79A-9AB1EBA6682A}"/>
    <cellStyle name="40% - Accent1 2 5 2" xfId="271" xr:uid="{8C1FF0B5-A3D6-4076-AF3C-55D1E8BD47F3}"/>
    <cellStyle name="40% - Accent1 2 6" xfId="272" xr:uid="{8936E1AB-0754-4BB4-AADD-C3DE9A827A55}"/>
    <cellStyle name="40% - Accent1 2 6 2" xfId="273" xr:uid="{ABBCD039-65DC-48ED-9FBF-F7FD0BDDC2B6}"/>
    <cellStyle name="40% - Accent1 2 7" xfId="274" xr:uid="{BC8A76FC-8DD7-4F83-A495-6208A3C95CA9}"/>
    <cellStyle name="40% - Accent1 3" xfId="275" xr:uid="{9DBB8CE4-6FAC-4D64-9AED-55C7DE701A86}"/>
    <cellStyle name="40% - Accent1 3 2" xfId="276" xr:uid="{9DA6AB2B-9D6B-4447-969F-8227926AD464}"/>
    <cellStyle name="40% - Accent1 3 2 2" xfId="277" xr:uid="{918CB886-C298-4CE0-9C48-D66A4AB0FBEB}"/>
    <cellStyle name="40% - Accent1 3 2 2 2" xfId="278" xr:uid="{8ED631DC-E3FE-4D73-8BF2-5B59FE59BCD9}"/>
    <cellStyle name="40% - Accent1 3 2 3" xfId="279" xr:uid="{6BE6EC7A-FC27-4ACF-AABA-051E492FB45F}"/>
    <cellStyle name="40% - Accent1 3 3" xfId="280" xr:uid="{28AF3D3C-66F1-4669-96EF-8F89F132583E}"/>
    <cellStyle name="40% - Accent1 3 3 2" xfId="281" xr:uid="{D3FD9086-0CE7-4D6A-ABB1-8DC0CCF46217}"/>
    <cellStyle name="40% - Accent1 3 4" xfId="282" xr:uid="{F11A53C2-0265-4E5F-814C-2A5E845F9DF6}"/>
    <cellStyle name="40% - Accent1 4" xfId="283" xr:uid="{6B1E63C2-2CA9-486B-A481-F8A1A5C42E25}"/>
    <cellStyle name="40% - Accent1 4 2" xfId="284" xr:uid="{D86F886A-2154-4968-BFB6-08026B952B0E}"/>
    <cellStyle name="40% - Accent1 4 2 2" xfId="285" xr:uid="{0567BCA9-7E0A-44AF-8D90-D4FB8CD1DA0D}"/>
    <cellStyle name="40% - Accent1 4 3" xfId="286" xr:uid="{9AC79106-45BF-466A-9C83-A54A702096D1}"/>
    <cellStyle name="40% - Accent1 5" xfId="287" xr:uid="{34E476CA-7C2F-4610-82D6-C26954AA29FF}"/>
    <cellStyle name="40% - Accent1 5 2" xfId="288" xr:uid="{C296BCDF-1650-41C3-8848-631BCC8B9D0B}"/>
    <cellStyle name="40% - Accent1 5 2 2" xfId="289" xr:uid="{8C1F04AF-3C13-4D32-BAC8-5B5EED74D6D9}"/>
    <cellStyle name="40% - Accent1 5 3" xfId="290" xr:uid="{E315FFA1-7D1A-4183-BA56-A339FB32A44D}"/>
    <cellStyle name="40% - Accent1 6" xfId="291" xr:uid="{D471CFD4-0CC6-4E2D-892D-180B5C4ED99F}"/>
    <cellStyle name="40% - Accent1 6 2" xfId="292" xr:uid="{A848637D-52AA-44E0-89CF-2394B448ECCF}"/>
    <cellStyle name="40% - Accent1 7" xfId="293" xr:uid="{13306025-2F7F-4741-B8D4-F69EB839FADE}"/>
    <cellStyle name="40% - Accent1 7 2" xfId="294" xr:uid="{A892EC3C-1CC8-426D-8289-2F897D45B33B}"/>
    <cellStyle name="40% - Accent2 2" xfId="295" xr:uid="{33CB9107-F7BD-4E8C-871D-D4A1CC6B269C}"/>
    <cellStyle name="40% - Accent2 2 2" xfId="296" xr:uid="{B9171869-A75F-4E67-8110-FE0696EEBF2F}"/>
    <cellStyle name="40% - Accent2 2 2 2" xfId="297" xr:uid="{AA6922D2-6C5E-4DED-AA29-B883DC97C2E1}"/>
    <cellStyle name="40% - Accent2 2 2 2 2" xfId="298" xr:uid="{F1E93BD9-CDD3-440F-B75D-56FF8BA126BC}"/>
    <cellStyle name="40% - Accent2 2 2 2 2 2" xfId="299" xr:uid="{2A2A71A1-249E-43DF-81D1-D93BD1B26F9D}"/>
    <cellStyle name="40% - Accent2 2 2 2 3" xfId="300" xr:uid="{349E3DB0-7F53-4359-92D5-C9DA07145ACE}"/>
    <cellStyle name="40% - Accent2 2 2 3" xfId="301" xr:uid="{27975DF4-C665-417C-BAFA-7201F660F466}"/>
    <cellStyle name="40% - Accent2 2 2 3 2" xfId="302" xr:uid="{33112A0E-8DDF-46DF-AFE3-66CA5D4FC84C}"/>
    <cellStyle name="40% - Accent2 2 2 4" xfId="303" xr:uid="{0DD1F9C4-2EDD-4A60-9F76-8C96A3294C91}"/>
    <cellStyle name="40% - Accent2 2 3" xfId="304" xr:uid="{B9EF7185-B063-4100-9F73-E55EFBCF9C69}"/>
    <cellStyle name="40% - Accent2 2 3 2" xfId="305" xr:uid="{1C93F3BC-397F-4933-BE9D-E0B7184EFD1D}"/>
    <cellStyle name="40% - Accent2 2 3 2 2" xfId="306" xr:uid="{7F49F012-7C0B-4A2E-B74C-D255B86B8481}"/>
    <cellStyle name="40% - Accent2 2 3 3" xfId="307" xr:uid="{000C3385-C0FD-47E0-80BD-EAE0C31FDF4E}"/>
    <cellStyle name="40% - Accent2 2 4" xfId="308" xr:uid="{1EA1A76E-D5A7-4E23-B33A-BD9BD48E12EE}"/>
    <cellStyle name="40% - Accent2 2 4 2" xfId="309" xr:uid="{1F76C301-44F0-41DE-A7A7-9DE4D807CC37}"/>
    <cellStyle name="40% - Accent2 2 4 2 2" xfId="310" xr:uid="{60143AD6-1D87-465D-9495-EFFCE306EF19}"/>
    <cellStyle name="40% - Accent2 2 4 3" xfId="311" xr:uid="{3E627D31-52B3-4E8F-A321-F5613BF5E907}"/>
    <cellStyle name="40% - Accent2 2 5" xfId="312" xr:uid="{417388A5-0EE7-4414-8DC5-0888EFBA8FFB}"/>
    <cellStyle name="40% - Accent2 2 5 2" xfId="313" xr:uid="{D2A3239C-A07B-4229-92FD-9BD722354D6C}"/>
    <cellStyle name="40% - Accent2 2 6" xfId="314" xr:uid="{16DB5B07-17B5-44AB-947C-5ACD91CAC009}"/>
    <cellStyle name="40% - Accent2 2 6 2" xfId="315" xr:uid="{4DD06764-5A9D-4ED8-BBA7-FCB92885D669}"/>
    <cellStyle name="40% - Accent2 2 7" xfId="316" xr:uid="{23A1FD96-08EF-42BF-802B-8E7F928B69A9}"/>
    <cellStyle name="40% - Accent2 3" xfId="317" xr:uid="{D2FA0913-BB13-41E5-AE97-A80ED81069C1}"/>
    <cellStyle name="40% - Accent2 3 2" xfId="318" xr:uid="{F53B07E5-3C1C-43CF-997C-4AFD5864687E}"/>
    <cellStyle name="40% - Accent2 3 2 2" xfId="319" xr:uid="{2CB09958-5BD0-491D-88CC-872B1850FF7F}"/>
    <cellStyle name="40% - Accent2 3 2 2 2" xfId="320" xr:uid="{1EC810EC-BFA6-4620-BB74-63DB1B306A04}"/>
    <cellStyle name="40% - Accent2 3 2 3" xfId="321" xr:uid="{9233C834-BA41-4213-8D5D-C64A0E9D2190}"/>
    <cellStyle name="40% - Accent2 3 3" xfId="322" xr:uid="{2B3E817C-8C3D-4583-A5A4-830CA0B8C16D}"/>
    <cellStyle name="40% - Accent2 3 3 2" xfId="323" xr:uid="{4FEF4FA1-AEE0-49E6-8FC1-E699651B14D3}"/>
    <cellStyle name="40% - Accent2 3 4" xfId="324" xr:uid="{A4F91980-E4E7-4B8C-AF80-09D61E8D879D}"/>
    <cellStyle name="40% - Accent2 4" xfId="325" xr:uid="{2B240FF3-C5AA-4343-83A4-F4BE4153A1A4}"/>
    <cellStyle name="40% - Accent2 4 2" xfId="326" xr:uid="{1B98C16A-4DE2-49DA-B60D-0683319BE25A}"/>
    <cellStyle name="40% - Accent2 4 2 2" xfId="327" xr:uid="{8F6912DF-C70E-4716-B142-5804954AD7C1}"/>
    <cellStyle name="40% - Accent2 4 3" xfId="328" xr:uid="{9147CC8F-00C9-474E-937A-FC0A744156E1}"/>
    <cellStyle name="40% - Accent2 5" xfId="329" xr:uid="{41994479-A479-4966-872D-1564DE57761D}"/>
    <cellStyle name="40% - Accent2 5 2" xfId="330" xr:uid="{F6F09056-0286-43F0-AA15-716B2AB2BC4E}"/>
    <cellStyle name="40% - Accent2 5 2 2" xfId="331" xr:uid="{87F4044F-DE02-40E2-B6DE-18D586A07DED}"/>
    <cellStyle name="40% - Accent2 5 3" xfId="332" xr:uid="{59F9F5CE-3158-4FD9-9A88-A734DB48C25D}"/>
    <cellStyle name="40% - Accent2 6" xfId="333" xr:uid="{A55A3AE5-557F-4C18-B6C6-47418F44B52E}"/>
    <cellStyle name="40% - Accent2 6 2" xfId="334" xr:uid="{3131B50C-E393-4843-8FED-0F7934B1A224}"/>
    <cellStyle name="40% - Accent2 7" xfId="335" xr:uid="{6E4D8FD3-0FF5-47FC-A963-A28D789BC390}"/>
    <cellStyle name="40% - Accent2 7 2" xfId="336" xr:uid="{6CBE59F8-1847-41CB-8D01-D218AE7DA5A1}"/>
    <cellStyle name="40% - Accent3 2" xfId="337" xr:uid="{3987151B-1D2F-4D8B-B5EC-F838866D2B8A}"/>
    <cellStyle name="40% - Accent3 2 2" xfId="338" xr:uid="{9894601A-46B4-4B20-BCC0-C3D97C345A20}"/>
    <cellStyle name="40% - Accent3 2 2 2" xfId="339" xr:uid="{816E1E5C-F20E-4CDF-9C02-7158C492432A}"/>
    <cellStyle name="40% - Accent3 2 2 2 2" xfId="340" xr:uid="{5807C95F-B80C-439C-A9B8-60C1106B8A6B}"/>
    <cellStyle name="40% - Accent3 2 2 2 2 2" xfId="341" xr:uid="{212389CD-7E66-4FBA-A56F-CF46F726A610}"/>
    <cellStyle name="40% - Accent3 2 2 2 3" xfId="342" xr:uid="{286AAE45-6642-491F-895F-91794B5D3332}"/>
    <cellStyle name="40% - Accent3 2 2 3" xfId="343" xr:uid="{762F9FFB-6577-460B-A39E-A0CCEF9A7B4B}"/>
    <cellStyle name="40% - Accent3 2 2 3 2" xfId="344" xr:uid="{7A5A3A83-29D2-4387-A871-8E71243F2F74}"/>
    <cellStyle name="40% - Accent3 2 2 4" xfId="345" xr:uid="{31CC545E-3AF0-4F95-9FBA-CD0F2070A886}"/>
    <cellStyle name="40% - Accent3 2 3" xfId="346" xr:uid="{732AA9A7-312B-4019-893F-46305F3780C2}"/>
    <cellStyle name="40% - Accent3 2 3 2" xfId="347" xr:uid="{EAA80121-6411-44BD-BABB-26FA1FAEA3BB}"/>
    <cellStyle name="40% - Accent3 2 3 2 2" xfId="348" xr:uid="{88960444-92A9-4E82-B5C5-9C4744BEF76F}"/>
    <cellStyle name="40% - Accent3 2 3 3" xfId="349" xr:uid="{445B8B71-DCB5-4F55-B9C3-F59EAC6F0F11}"/>
    <cellStyle name="40% - Accent3 2 4" xfId="350" xr:uid="{C2010022-225F-4E0B-AE48-D4BF38887B5A}"/>
    <cellStyle name="40% - Accent3 2 4 2" xfId="351" xr:uid="{AA01438C-809C-49F5-8B7B-20F7DEBCB4A8}"/>
    <cellStyle name="40% - Accent3 2 4 2 2" xfId="352" xr:uid="{4A689EBE-356D-40E2-BEE3-431294736D74}"/>
    <cellStyle name="40% - Accent3 2 4 3" xfId="353" xr:uid="{CE4C7860-5062-4C6C-AF3E-E09123CF039C}"/>
    <cellStyle name="40% - Accent3 2 5" xfId="354" xr:uid="{44FE2787-1945-4A44-93A6-3578D0E0413B}"/>
    <cellStyle name="40% - Accent3 2 5 2" xfId="355" xr:uid="{C92F01CF-F696-458B-AE7A-EB7163058976}"/>
    <cellStyle name="40% - Accent3 2 6" xfId="356" xr:uid="{71FF4680-1710-4633-97E4-3269104ABCA0}"/>
    <cellStyle name="40% - Accent3 2 6 2" xfId="357" xr:uid="{193F2F2C-AA8B-4C1F-A99E-2D58C5BB92BE}"/>
    <cellStyle name="40% - Accent3 2 7" xfId="358" xr:uid="{09D364B2-92F9-4FE1-82E7-059075FDCD92}"/>
    <cellStyle name="40% - Accent3 3" xfId="359" xr:uid="{B3173481-772F-4448-B1E8-4C8450A3301F}"/>
    <cellStyle name="40% - Accent3 3 2" xfId="360" xr:uid="{F063074C-832B-4399-BB78-17E94607D6B9}"/>
    <cellStyle name="40% - Accent3 3 2 2" xfId="361" xr:uid="{557ED029-9B23-48BD-AA99-168B1D7AF9A5}"/>
    <cellStyle name="40% - Accent3 3 2 2 2" xfId="362" xr:uid="{8A2E1341-EF67-40BD-93F9-6BEB0B9A7CE4}"/>
    <cellStyle name="40% - Accent3 3 2 3" xfId="363" xr:uid="{8819C5C2-FAE1-4D7D-9FB2-2ED3436BD2B4}"/>
    <cellStyle name="40% - Accent3 3 3" xfId="364" xr:uid="{7F89123A-2386-4A13-8622-9D9D626A14B5}"/>
    <cellStyle name="40% - Accent3 3 3 2" xfId="365" xr:uid="{1D6EBC21-57C9-4138-8282-CF032D7AD4D5}"/>
    <cellStyle name="40% - Accent3 3 4" xfId="366" xr:uid="{9FB1FCAD-BC4A-4329-BBC2-1E4E35367F0B}"/>
    <cellStyle name="40% - Accent3 4" xfId="367" xr:uid="{45416DFD-AC4F-4F00-93E5-46771A5E1E33}"/>
    <cellStyle name="40% - Accent3 4 2" xfId="368" xr:uid="{576076F6-C59B-4013-A30C-D4039FA149E8}"/>
    <cellStyle name="40% - Accent3 4 2 2" xfId="369" xr:uid="{8244A8A5-7477-4B6F-BB38-5594F2F10534}"/>
    <cellStyle name="40% - Accent3 4 3" xfId="370" xr:uid="{8D377D81-6101-497D-A879-EBF36C2783C2}"/>
    <cellStyle name="40% - Accent3 5" xfId="371" xr:uid="{74044C25-8C52-4A9B-BAB5-CDB7DD7F8781}"/>
    <cellStyle name="40% - Accent3 5 2" xfId="372" xr:uid="{131300F8-63B8-4815-95F4-645EA9C79CD2}"/>
    <cellStyle name="40% - Accent3 5 2 2" xfId="373" xr:uid="{1084BE6D-0419-48EB-A09D-1118AD294315}"/>
    <cellStyle name="40% - Accent3 5 3" xfId="374" xr:uid="{B962106D-AB30-4311-9DB6-629E3042EE31}"/>
    <cellStyle name="40% - Accent3 6" xfId="375" xr:uid="{FA54B4A6-317B-4B28-9B5E-EF39D060E943}"/>
    <cellStyle name="40% - Accent3 6 2" xfId="376" xr:uid="{C4E0D6C8-7468-4142-90BB-6BDF7530DACC}"/>
    <cellStyle name="40% - Accent3 7" xfId="377" xr:uid="{A27D9880-A7CD-4561-BB7E-463DFB5EE476}"/>
    <cellStyle name="40% - Accent3 7 2" xfId="378" xr:uid="{751A72F5-0BCF-476D-ADFF-DDA848FEA1E4}"/>
    <cellStyle name="40% - Accent4 2" xfId="379" xr:uid="{0B7A73BE-66A9-47CA-84CF-D5DEF4C0483F}"/>
    <cellStyle name="40% - Accent4 2 2" xfId="380" xr:uid="{F88CEA8E-327F-4281-8755-18546D816D68}"/>
    <cellStyle name="40% - Accent4 2 2 2" xfId="381" xr:uid="{4129B02D-BF90-4043-89A4-C80AAF3C886B}"/>
    <cellStyle name="40% - Accent4 2 2 2 2" xfId="382" xr:uid="{56E16E91-A679-485D-85E5-78F87F1FBBC0}"/>
    <cellStyle name="40% - Accent4 2 2 2 2 2" xfId="383" xr:uid="{52A94617-D9C6-4590-AAC6-08BB30DAE06A}"/>
    <cellStyle name="40% - Accent4 2 2 2 3" xfId="384" xr:uid="{34E5BA05-FE6A-4581-AB54-2838D9450EDB}"/>
    <cellStyle name="40% - Accent4 2 2 3" xfId="385" xr:uid="{B365A40B-3FA5-48FF-A1D2-C47E1A081A6F}"/>
    <cellStyle name="40% - Accent4 2 2 3 2" xfId="386" xr:uid="{6FF4D0DE-EB9B-4FF6-9416-3237F313381C}"/>
    <cellStyle name="40% - Accent4 2 2 4" xfId="387" xr:uid="{8A4BB3DF-A4D8-43FC-B5D9-6888D5769EB1}"/>
    <cellStyle name="40% - Accent4 2 3" xfId="388" xr:uid="{353E3D4D-BE43-41BA-B2B0-FEF7A394E75F}"/>
    <cellStyle name="40% - Accent4 2 3 2" xfId="389" xr:uid="{90EAE293-2709-4F01-8A27-E7B30C933F51}"/>
    <cellStyle name="40% - Accent4 2 3 2 2" xfId="390" xr:uid="{6EAFBDFF-90A2-4B2B-80F6-B2494D66AF59}"/>
    <cellStyle name="40% - Accent4 2 3 3" xfId="391" xr:uid="{4B100289-6D20-4A98-97AF-73BDDFA93FD5}"/>
    <cellStyle name="40% - Accent4 2 4" xfId="392" xr:uid="{7FCA9D09-BF7A-49ED-82F4-433625AC30B7}"/>
    <cellStyle name="40% - Accent4 2 4 2" xfId="393" xr:uid="{2F244E49-F0E6-4662-9A9F-39C9C10F16A8}"/>
    <cellStyle name="40% - Accent4 2 4 2 2" xfId="394" xr:uid="{E9817F05-E703-4FAC-BA0E-803B9B651AA6}"/>
    <cellStyle name="40% - Accent4 2 4 3" xfId="395" xr:uid="{20F2B0F4-1604-47B3-9BC6-D8D2AD7E0A19}"/>
    <cellStyle name="40% - Accent4 2 5" xfId="396" xr:uid="{CCA72493-E2F1-4F32-AA9D-983E88102B1A}"/>
    <cellStyle name="40% - Accent4 2 5 2" xfId="397" xr:uid="{2D65DEA4-2E07-43C3-9993-D8B6A253DF32}"/>
    <cellStyle name="40% - Accent4 2 6" xfId="398" xr:uid="{14FEA210-3BF3-4017-9630-1993DF0C960F}"/>
    <cellStyle name="40% - Accent4 2 6 2" xfId="399" xr:uid="{7EF2EF11-B649-4154-8D22-892BC5F514D7}"/>
    <cellStyle name="40% - Accent4 2 7" xfId="400" xr:uid="{93028B9F-B9E4-47CF-9E32-F4CF6D1F39B2}"/>
    <cellStyle name="40% - Accent4 3" xfId="401" xr:uid="{927745E9-2040-4124-9B13-B4D5E8F77771}"/>
    <cellStyle name="40% - Accent4 3 2" xfId="402" xr:uid="{09C0C62C-ED30-4ADD-8E65-9EDE24D3AA15}"/>
    <cellStyle name="40% - Accent4 3 2 2" xfId="403" xr:uid="{F466AB06-0DF1-415E-8AAD-F259FEB26C6E}"/>
    <cellStyle name="40% - Accent4 3 2 2 2" xfId="404" xr:uid="{B9B24595-796B-4E3F-8455-EFD363B76BCF}"/>
    <cellStyle name="40% - Accent4 3 2 3" xfId="405" xr:uid="{2683FC22-5DD4-4891-803C-D7EA0411E78E}"/>
    <cellStyle name="40% - Accent4 3 3" xfId="406" xr:uid="{47E83481-906A-4966-962D-13751C211C69}"/>
    <cellStyle name="40% - Accent4 3 3 2" xfId="407" xr:uid="{D94440C4-6319-463E-BCA2-4BA1D22B47AF}"/>
    <cellStyle name="40% - Accent4 3 4" xfId="408" xr:uid="{141BC7C2-9B22-4522-889A-961142DEB2EF}"/>
    <cellStyle name="40% - Accent4 4" xfId="409" xr:uid="{3109F878-54EB-47D9-BEB5-4782850C7640}"/>
    <cellStyle name="40% - Accent4 4 2" xfId="410" xr:uid="{B367257A-4713-4CBF-93F9-A710C044D1A6}"/>
    <cellStyle name="40% - Accent4 4 2 2" xfId="411" xr:uid="{A9700E5C-1D50-4B52-BBFA-EE5254F5BC3A}"/>
    <cellStyle name="40% - Accent4 4 3" xfId="412" xr:uid="{5B0DE5E1-AE37-456B-939D-516CF0F67594}"/>
    <cellStyle name="40% - Accent4 5" xfId="413" xr:uid="{625109A0-C419-4467-A833-6FB47098ADEC}"/>
    <cellStyle name="40% - Accent4 5 2" xfId="414" xr:uid="{C1689B68-9ECB-4437-8B3D-E5F38F1D15DF}"/>
    <cellStyle name="40% - Accent4 5 2 2" xfId="415" xr:uid="{BF7F59EB-3120-4B05-A887-9BBA2E39BBE8}"/>
    <cellStyle name="40% - Accent4 5 3" xfId="416" xr:uid="{8E4B61C1-271F-4582-AFD0-9474082E0EA5}"/>
    <cellStyle name="40% - Accent4 6" xfId="417" xr:uid="{0F79F545-B159-42F2-A57B-206896E79B24}"/>
    <cellStyle name="40% - Accent4 6 2" xfId="418" xr:uid="{64747DE7-62CB-4427-B630-0612DFFEE8BA}"/>
    <cellStyle name="40% - Accent4 7" xfId="419" xr:uid="{6AB9616A-DB4A-44CB-8DD4-B1AF6263A96F}"/>
    <cellStyle name="40% - Accent4 7 2" xfId="420" xr:uid="{170081EA-DEDB-4744-99E5-51C0528B71DB}"/>
    <cellStyle name="40% - Accent5 2" xfId="421" xr:uid="{D12F7621-96F5-4B4B-A397-04CB653F001F}"/>
    <cellStyle name="40% - Accent5 2 2" xfId="422" xr:uid="{CB4A0A0C-6F76-4A1B-86B2-AA640A9B3444}"/>
    <cellStyle name="40% - Accent5 2 2 2" xfId="423" xr:uid="{7283C8CB-C534-461D-9947-711EC3F6E1D4}"/>
    <cellStyle name="40% - Accent5 2 2 2 2" xfId="424" xr:uid="{D1AB871D-8FF8-41CD-86BA-6C7596EC18BB}"/>
    <cellStyle name="40% - Accent5 2 2 2 2 2" xfId="425" xr:uid="{440AD035-1305-4651-83CB-3232237F3518}"/>
    <cellStyle name="40% - Accent5 2 2 2 3" xfId="426" xr:uid="{AC24316C-6C1F-42C4-9BDE-8770034D48AD}"/>
    <cellStyle name="40% - Accent5 2 2 3" xfId="427" xr:uid="{15BE5621-DCD2-49CB-90E9-3BB537BDE6ED}"/>
    <cellStyle name="40% - Accent5 2 2 3 2" xfId="428" xr:uid="{EF6B16BB-385D-4778-BFD9-6DA60D277D5C}"/>
    <cellStyle name="40% - Accent5 2 2 4" xfId="429" xr:uid="{D40D5ADD-6BFE-4896-8010-CEFECF2895D9}"/>
    <cellStyle name="40% - Accent5 2 3" xfId="430" xr:uid="{576F068B-E2DC-4CA3-A30D-86AFAA673DA1}"/>
    <cellStyle name="40% - Accent5 2 3 2" xfId="431" xr:uid="{5226C8A5-0A30-463D-9028-DA3DC597142B}"/>
    <cellStyle name="40% - Accent5 2 3 2 2" xfId="432" xr:uid="{AF90E0D3-B4E7-4389-B6DB-EC11C50B2103}"/>
    <cellStyle name="40% - Accent5 2 3 3" xfId="433" xr:uid="{292B2A2E-97CD-43AA-A9F3-81EF7E05724F}"/>
    <cellStyle name="40% - Accent5 2 4" xfId="434" xr:uid="{3706E236-325D-44B5-BDF4-7CA2C1D0A3C9}"/>
    <cellStyle name="40% - Accent5 2 4 2" xfId="435" xr:uid="{150A0DA3-4996-424E-8086-B8419DBA1C4F}"/>
    <cellStyle name="40% - Accent5 2 4 2 2" xfId="436" xr:uid="{9D3ECC60-56BD-412B-B5A8-DB912FC5BBD5}"/>
    <cellStyle name="40% - Accent5 2 4 3" xfId="437" xr:uid="{CC6D7CC7-637F-492A-ADE6-A487A17D6F26}"/>
    <cellStyle name="40% - Accent5 2 5" xfId="438" xr:uid="{D7E54B2D-6EEE-45BB-844A-E2A7A3AE9BD4}"/>
    <cellStyle name="40% - Accent5 2 5 2" xfId="439" xr:uid="{E26ADD1C-AFF4-4B13-8270-A31A2E7C5C87}"/>
    <cellStyle name="40% - Accent5 2 6" xfId="440" xr:uid="{FC89CCA4-90E4-493D-808A-9C6ABE8766DC}"/>
    <cellStyle name="40% - Accent5 2 6 2" xfId="441" xr:uid="{8AE1A73E-3C74-4435-9199-9F1E05F7057A}"/>
    <cellStyle name="40% - Accent5 2 7" xfId="442" xr:uid="{F92FD0DA-B3F8-4D81-9AD2-5C85D5A3789A}"/>
    <cellStyle name="40% - Accent5 3" xfId="443" xr:uid="{A3ABE689-6807-463C-87D2-E5528ECB09A7}"/>
    <cellStyle name="40% - Accent5 3 2" xfId="444" xr:uid="{5BF8A4B6-59C9-4D3E-959A-D699D554E89A}"/>
    <cellStyle name="40% - Accent5 3 2 2" xfId="445" xr:uid="{9F665C80-18C4-4D7D-8776-F2F2F02F98C2}"/>
    <cellStyle name="40% - Accent5 3 2 2 2" xfId="446" xr:uid="{305EC3F4-5A1C-417A-BB6B-4D5B0FDF692D}"/>
    <cellStyle name="40% - Accent5 3 2 3" xfId="447" xr:uid="{25520F9F-AB70-4490-A175-8188EB8CE8C1}"/>
    <cellStyle name="40% - Accent5 3 3" xfId="448" xr:uid="{56FCCE78-4102-414A-89B6-3E55CB219E38}"/>
    <cellStyle name="40% - Accent5 3 3 2" xfId="449" xr:uid="{89026B74-D657-4162-A648-995D498A42F4}"/>
    <cellStyle name="40% - Accent5 3 4" xfId="450" xr:uid="{F33C06BF-D3C5-4263-8375-3602DC647D5B}"/>
    <cellStyle name="40% - Accent5 4" xfId="451" xr:uid="{E120948F-E37A-4F59-B1F8-C7FB81E63E8F}"/>
    <cellStyle name="40% - Accent5 4 2" xfId="452" xr:uid="{1A2AF20E-BDFF-42F7-8865-988702614CCD}"/>
    <cellStyle name="40% - Accent5 4 2 2" xfId="453" xr:uid="{5F014AA0-00AC-41D0-898F-DD28B68B9C0A}"/>
    <cellStyle name="40% - Accent5 4 3" xfId="454" xr:uid="{7E12F578-C145-454E-9528-48E0F52B4722}"/>
    <cellStyle name="40% - Accent5 5" xfId="455" xr:uid="{536F91B1-2103-4ECC-B145-A8C55A023B78}"/>
    <cellStyle name="40% - Accent5 5 2" xfId="456" xr:uid="{59C551DD-8C00-42A0-89E2-608E4FA89783}"/>
    <cellStyle name="40% - Accent5 5 2 2" xfId="457" xr:uid="{60CA87E4-04CD-4815-8D7A-952BCC1A847E}"/>
    <cellStyle name="40% - Accent5 5 3" xfId="458" xr:uid="{155698AE-2F2D-4CCF-A33D-7DAF61BFD07D}"/>
    <cellStyle name="40% - Accent5 6" xfId="459" xr:uid="{B88290F0-6DE2-45B7-A0BD-89A591C4DBDC}"/>
    <cellStyle name="40% - Accent5 6 2" xfId="460" xr:uid="{2D0C5C52-97D9-4DE4-A351-6FA5E47A9E4B}"/>
    <cellStyle name="40% - Accent5 7" xfId="461" xr:uid="{E589AC6A-4858-4BB5-90AB-5E2BCEEB7FCE}"/>
    <cellStyle name="40% - Accent5 7 2" xfId="462" xr:uid="{A8181C09-0DD5-4BE0-8F97-E2598B9CE11D}"/>
    <cellStyle name="40% - Accent6 2" xfId="463" xr:uid="{BDDB586B-D0F4-4F39-9BB1-54AEB3490F7B}"/>
    <cellStyle name="40% - Accent6 2 2" xfId="464" xr:uid="{D244546F-3DE8-4129-B275-77D2B71F5026}"/>
    <cellStyle name="40% - Accent6 2 2 2" xfId="465" xr:uid="{60AD005A-7233-4CD5-BDD4-781C12940D19}"/>
    <cellStyle name="40% - Accent6 2 2 2 2" xfId="466" xr:uid="{3E6557F4-0C3F-4CC1-9ADE-CDD8E85BF872}"/>
    <cellStyle name="40% - Accent6 2 2 2 2 2" xfId="467" xr:uid="{3FF39C32-F3A1-4D71-A8E1-737F2F4D1C68}"/>
    <cellStyle name="40% - Accent6 2 2 2 3" xfId="468" xr:uid="{42B2959D-2CBF-4341-B206-568FDC471673}"/>
    <cellStyle name="40% - Accent6 2 2 3" xfId="469" xr:uid="{E42D6270-4B32-48C9-9466-C312BE2C06AE}"/>
    <cellStyle name="40% - Accent6 2 2 3 2" xfId="470" xr:uid="{78CB20BC-069E-43F7-BEAE-42D90F13AD40}"/>
    <cellStyle name="40% - Accent6 2 2 4" xfId="471" xr:uid="{744165B7-93CC-41FA-8DF2-D60537C3529C}"/>
    <cellStyle name="40% - Accent6 2 3" xfId="472" xr:uid="{48D199F8-76B8-4E91-8A1F-20010D400104}"/>
    <cellStyle name="40% - Accent6 2 3 2" xfId="473" xr:uid="{B1EAB5D2-889C-4FFA-9171-5BE8D68E6F92}"/>
    <cellStyle name="40% - Accent6 2 3 2 2" xfId="474" xr:uid="{D5129242-50F8-4FCB-9858-088E7BEC95B4}"/>
    <cellStyle name="40% - Accent6 2 3 3" xfId="475" xr:uid="{A7D655FF-C881-4AC4-960C-C4AC6A1C50F0}"/>
    <cellStyle name="40% - Accent6 2 4" xfId="476" xr:uid="{A931F950-F3D8-4DF5-8039-675C08970039}"/>
    <cellStyle name="40% - Accent6 2 4 2" xfId="477" xr:uid="{3540FB2D-A8B4-424F-978D-6C192A51F832}"/>
    <cellStyle name="40% - Accent6 2 4 2 2" xfId="478" xr:uid="{2F897781-46A9-41E5-9F6E-1BDD9EF79585}"/>
    <cellStyle name="40% - Accent6 2 4 3" xfId="479" xr:uid="{E168F463-3097-44CB-8F94-6608E5663773}"/>
    <cellStyle name="40% - Accent6 2 5" xfId="480" xr:uid="{3915BDA4-F3B5-460A-831F-6D98A7E94543}"/>
    <cellStyle name="40% - Accent6 2 5 2" xfId="481" xr:uid="{FD2EAC76-C3C7-47C3-A047-6D9C0632D397}"/>
    <cellStyle name="40% - Accent6 2 6" xfId="482" xr:uid="{85A04089-C0DC-4F89-929D-BFD5527C6DEC}"/>
    <cellStyle name="40% - Accent6 2 6 2" xfId="483" xr:uid="{8E197106-BC11-4844-99E7-A6C6AF8653AE}"/>
    <cellStyle name="40% - Accent6 2 7" xfId="484" xr:uid="{4C071D00-8E6E-4A1A-AD7B-5A0C79027D12}"/>
    <cellStyle name="40% - Accent6 3" xfId="485" xr:uid="{F4E2CDA3-A633-48FC-98C3-8C46980C5CEA}"/>
    <cellStyle name="40% - Accent6 3 2" xfId="486" xr:uid="{9FA6C374-63CA-40D4-8EA9-ED19F8F73F52}"/>
    <cellStyle name="40% - Accent6 3 2 2" xfId="487" xr:uid="{9A089441-656A-442E-A53A-C79A0A0B548E}"/>
    <cellStyle name="40% - Accent6 3 2 2 2" xfId="488" xr:uid="{8320530C-B313-40E3-BDFA-6C39248CA0A2}"/>
    <cellStyle name="40% - Accent6 3 2 3" xfId="489" xr:uid="{F8FF69A4-9AD3-4E9F-B365-CA742F37F1C3}"/>
    <cellStyle name="40% - Accent6 3 3" xfId="490" xr:uid="{BD5EEFA9-417B-4383-8B7D-39FF211C8634}"/>
    <cellStyle name="40% - Accent6 3 3 2" xfId="491" xr:uid="{AAA6DC21-1676-434C-9B53-62D9C509B8AA}"/>
    <cellStyle name="40% - Accent6 3 4" xfId="492" xr:uid="{A36A28A4-02C1-4017-A0AA-767571F6ADF0}"/>
    <cellStyle name="40% - Accent6 4" xfId="493" xr:uid="{D5CC99B7-BB06-4CFF-9EA8-F3B4299C6B43}"/>
    <cellStyle name="40% - Accent6 4 2" xfId="494" xr:uid="{1C16A4A4-172E-45C7-9120-37010491729D}"/>
    <cellStyle name="40% - Accent6 4 2 2" xfId="495" xr:uid="{1687F355-AD87-4553-B2AC-739A9EDE34E0}"/>
    <cellStyle name="40% - Accent6 4 3" xfId="496" xr:uid="{2F085BD0-F79D-46D2-B909-DA1E0EC01691}"/>
    <cellStyle name="40% - Accent6 5" xfId="497" xr:uid="{F38CF394-DED2-4D95-AF15-AE9671DD57BA}"/>
    <cellStyle name="40% - Accent6 5 2" xfId="498" xr:uid="{9DC3AD22-4EA6-4CF0-825E-5DD195B593C9}"/>
    <cellStyle name="40% - Accent6 5 2 2" xfId="499" xr:uid="{7527F670-3017-497A-98AB-DAD1E8D0E160}"/>
    <cellStyle name="40% - Accent6 5 3" xfId="500" xr:uid="{AE46395A-37F8-4AFD-8FC6-09AC0F6222C9}"/>
    <cellStyle name="40% - Accent6 6" xfId="501" xr:uid="{C90CCF8B-5FD9-4F20-B633-8587608F8A5E}"/>
    <cellStyle name="40% - Accent6 6 2" xfId="502" xr:uid="{DDA721E9-4EC1-470D-89DB-E06F08E110D4}"/>
    <cellStyle name="40% - Accent6 7" xfId="503" xr:uid="{B133C1CB-491F-49B9-BBF3-19A641EAD6FD}"/>
    <cellStyle name="40% - Accent6 7 2" xfId="504" xr:uid="{EA8D3A5B-9961-46E7-A983-ED09A429FB48}"/>
    <cellStyle name="60% - Accent1 2" xfId="505" xr:uid="{D3D25FFC-0ABF-4EE1-8E89-56C33D30282D}"/>
    <cellStyle name="60% - Accent1 2 2" xfId="506" xr:uid="{3902B747-37A1-4078-B7FB-F8165F9AFC71}"/>
    <cellStyle name="60% - Accent1 2 2 2" xfId="507" xr:uid="{2891FF44-96F4-4F44-A864-39F19619DB5F}"/>
    <cellStyle name="60% - Accent1 2 3" xfId="508" xr:uid="{0465A5DF-7375-4D0B-B614-36A191C63898}"/>
    <cellStyle name="60% - Accent1 3" xfId="509" xr:uid="{13272442-8E20-479A-B6A1-272B74D122AD}"/>
    <cellStyle name="60% - Accent1 4" xfId="510" xr:uid="{90D483CB-AF4C-4AA2-9945-7D84D936DACC}"/>
    <cellStyle name="60% - Accent1 4 2" xfId="511" xr:uid="{F7DB2A35-F439-4224-A0AA-C1DF58F4E744}"/>
    <cellStyle name="60% - Accent2 2" xfId="512" xr:uid="{A7410DC7-F7F9-47E5-82C4-EBFBF2539F38}"/>
    <cellStyle name="60% - Accent2 2 2" xfId="513" xr:uid="{A4C747B0-D88C-4AE2-A6A5-73311EB24B3C}"/>
    <cellStyle name="60% - Accent2 2 2 2" xfId="514" xr:uid="{DB90ED0C-BC73-4A95-A863-AF88BE109833}"/>
    <cellStyle name="60% - Accent2 2 3" xfId="515" xr:uid="{78DD4310-28F5-4ED9-A37E-5AD624F51618}"/>
    <cellStyle name="60% - Accent2 3" xfId="516" xr:uid="{7AEFAA1E-B0F5-4308-A2D4-8AE474FEDD4D}"/>
    <cellStyle name="60% - Accent2 4" xfId="517" xr:uid="{75A2B15F-B935-41CC-9060-C8FFC77C39AC}"/>
    <cellStyle name="60% - Accent2 4 2" xfId="518" xr:uid="{D14CBCBC-76C5-4ACC-A1AC-1187209CB586}"/>
    <cellStyle name="60% - Accent3 2" xfId="519" xr:uid="{01E61A45-8481-407F-BA6C-0DF973CEDA55}"/>
    <cellStyle name="60% - Accent3 2 2" xfId="520" xr:uid="{281E2905-8FF8-42A7-A3EC-3635AFA347E2}"/>
    <cellStyle name="60% - Accent3 2 2 2" xfId="521" xr:uid="{ADB3666B-F96C-4D27-A944-FD6DB0631445}"/>
    <cellStyle name="60% - Accent3 2 3" xfId="522" xr:uid="{49714B12-BE6A-4F03-A4A7-BA6E54774F60}"/>
    <cellStyle name="60% - Accent3 3" xfId="523" xr:uid="{E4C103D5-7C43-4C77-A5F5-4DA3667899E0}"/>
    <cellStyle name="60% - Accent3 4" xfId="524" xr:uid="{D6A19130-9ECB-434A-BFEF-ACD80334AD0C}"/>
    <cellStyle name="60% - Accent3 4 2" xfId="525" xr:uid="{962C931F-8B69-4A96-8F44-09E11F8A0132}"/>
    <cellStyle name="60% - Accent4 2" xfId="526" xr:uid="{19AC77D3-719D-49D4-A943-AD4AA9EF31F9}"/>
    <cellStyle name="60% - Accent4 2 2" xfId="527" xr:uid="{17991CC7-7D67-4014-9BB1-4F6DBE22E9AD}"/>
    <cellStyle name="60% - Accent4 2 2 2" xfId="528" xr:uid="{AAFFC085-01AA-4CDD-A5B5-E0BCE571F760}"/>
    <cellStyle name="60% - Accent4 2 3" xfId="529" xr:uid="{64FEE3F4-6332-4014-ABD0-2EA707DEF35A}"/>
    <cellStyle name="60% - Accent4 3" xfId="530" xr:uid="{0765500A-69BD-4FC9-8767-6593BFA11E8F}"/>
    <cellStyle name="60% - Accent4 4" xfId="531" xr:uid="{2885899B-FB2A-4755-AB53-2A9CACB88B14}"/>
    <cellStyle name="60% - Accent4 4 2" xfId="532" xr:uid="{87C0CB51-0242-4D87-ADDB-569E0F712090}"/>
    <cellStyle name="60% - Accent5 2" xfId="533" xr:uid="{66F5431B-13E0-41DC-804D-DEE557FF59A5}"/>
    <cellStyle name="60% - Accent5 2 2" xfId="534" xr:uid="{1232A7EF-B68C-4088-9AD9-6DBCF585676C}"/>
    <cellStyle name="60% - Accent5 2 2 2" xfId="535" xr:uid="{B0CCB7C8-EB20-4B57-A7C8-5B1809B7EEAA}"/>
    <cellStyle name="60% - Accent5 2 3" xfId="536" xr:uid="{ABCF7A70-8AD9-4CEE-9DC1-35340C374930}"/>
    <cellStyle name="60% - Accent5 3" xfId="537" xr:uid="{7DBFA383-F152-4373-BB99-65247FF53B1D}"/>
    <cellStyle name="60% - Accent5 4" xfId="538" xr:uid="{77DFCB9B-BB52-4BA1-89CB-1C43AB2D5040}"/>
    <cellStyle name="60% - Accent5 4 2" xfId="539" xr:uid="{2EA3186F-934C-4A29-9259-8F32605C6E13}"/>
    <cellStyle name="60% - Accent6 2" xfId="540" xr:uid="{E531608C-824A-4902-872A-A00FF9F01696}"/>
    <cellStyle name="60% - Accent6 2 2" xfId="541" xr:uid="{152B72C8-8332-4F7B-9F49-BE90E0110EA9}"/>
    <cellStyle name="60% - Accent6 2 2 2" xfId="542" xr:uid="{00551EE9-85F6-4B77-8B7D-503E46938100}"/>
    <cellStyle name="60% - Accent6 2 3" xfId="543" xr:uid="{49C268AA-B8AC-4D42-94E1-EDEDBDBD3940}"/>
    <cellStyle name="60% - Accent6 3" xfId="544" xr:uid="{F23DAF90-1C35-41C1-ADE0-D981FF474D29}"/>
    <cellStyle name="60% - Accent6 4" xfId="545" xr:uid="{5028A68E-9C9D-448A-9148-A189FE4F09B1}"/>
    <cellStyle name="60% - Accent6 4 2" xfId="546" xr:uid="{A9325329-C80C-4BBC-9F50-67CE89AE3AAD}"/>
    <cellStyle name="Comma" xfId="547" builtinId="3"/>
    <cellStyle name="Comma [0] 2" xfId="548" xr:uid="{32FA1C11-9067-44F1-9633-99F12BACD6C5}"/>
    <cellStyle name="Comma [0] 3" xfId="549" xr:uid="{6011A93F-E0CF-4824-B0C5-A7A128BE1E7D}"/>
    <cellStyle name="Comma 10" xfId="550" xr:uid="{C07BDC7F-C61F-4D9C-92E9-4A8BB73A6073}"/>
    <cellStyle name="Comma 10 2" xfId="551" xr:uid="{2BDCDC0D-1483-448C-AAB1-FC0FDCBACD6B}"/>
    <cellStyle name="Comma 10 3" xfId="552" xr:uid="{387331F8-3DAB-4D2C-9958-81E64462BC2C}"/>
    <cellStyle name="Comma 11" xfId="553" xr:uid="{BD2A3ED0-FD77-4BDE-B708-5A26A08E2A94}"/>
    <cellStyle name="Comma 12" xfId="554" xr:uid="{8B5398EA-F353-4A35-AD47-C6424B9C02C6}"/>
    <cellStyle name="Comma 13" xfId="555" xr:uid="{D22BA3F0-AB67-4B57-876B-C6F851B0D6CD}"/>
    <cellStyle name="Comma 14" xfId="556" xr:uid="{FAAF3FEA-8EA9-42A4-9643-4C2D43D8EAB1}"/>
    <cellStyle name="Comma 15" xfId="557" xr:uid="{790A96FB-7A90-4BDB-B2D2-2927174ED7E0}"/>
    <cellStyle name="Comma 2" xfId="558" xr:uid="{12FE6A8C-F106-4159-8F19-8634A10A3344}"/>
    <cellStyle name="Comma 2 2" xfId="559" xr:uid="{9D110EF8-CE48-4BD8-9F46-AB6B9A3CEFBB}"/>
    <cellStyle name="Comma 2 2 2" xfId="560" xr:uid="{A9BC6F97-8607-4F96-A578-2D93BDA87D86}"/>
    <cellStyle name="Comma 2 2 2 2" xfId="561" xr:uid="{A13DBD8D-39D1-43C8-9265-AEBEDC7491FA}"/>
    <cellStyle name="Comma 2 2 2 2 2" xfId="562" xr:uid="{E63EC9D2-E53B-44FB-98DD-88BD64C7F6C2}"/>
    <cellStyle name="Comma 2 2 2 3" xfId="563" xr:uid="{00DCB2DA-16FB-4D95-A47C-721E714337B3}"/>
    <cellStyle name="Comma 2 2 2 3 2" xfId="564" xr:uid="{5F98B3C2-4D94-4AB1-BC05-659A639BE5BE}"/>
    <cellStyle name="Comma 2 2 2 4" xfId="565" xr:uid="{49C8415D-CDA4-4B77-9ED0-3D1A1113B7CE}"/>
    <cellStyle name="Comma 2 2 2 5" xfId="566" xr:uid="{015C5C5D-6BF7-4701-B56A-39AA5D64A98F}"/>
    <cellStyle name="Comma 2 3" xfId="567" xr:uid="{D5836296-92E4-42F5-B9D8-231DF1A13DD2}"/>
    <cellStyle name="Comma 2 3 2" xfId="568" xr:uid="{C9FF770C-C038-4162-8A37-893DF1027F6C}"/>
    <cellStyle name="Comma 2 3 2 2" xfId="569" xr:uid="{868AD0AE-0518-4545-83EF-1BF90B6DA905}"/>
    <cellStyle name="Comma 2 3 2 3" xfId="570" xr:uid="{7CCD1EA1-CEC7-4642-AACF-F8BD79A0E71E}"/>
    <cellStyle name="Comma 2 3 2 3 2" xfId="571" xr:uid="{E32751B4-20A7-41CE-937C-778E3B89C84F}"/>
    <cellStyle name="Comma 2 4" xfId="572" xr:uid="{32682376-CD17-42A5-AABC-5A8ED89D412D}"/>
    <cellStyle name="Comma 2 4 2" xfId="573" xr:uid="{C905CED8-5DB1-47F9-B4CF-A746F8D65BDA}"/>
    <cellStyle name="Comma 2 4 2 2" xfId="574" xr:uid="{CE022F2C-A5CD-438E-9F33-6C9AFC0CF95A}"/>
    <cellStyle name="Comma 2 4 3" xfId="575" xr:uid="{D98F50E7-2F34-4F17-B1EA-B721F8EA0B72}"/>
    <cellStyle name="Comma 2 4 3 2" xfId="576" xr:uid="{3796252C-1054-4AE4-8E58-9290DAF8842A}"/>
    <cellStyle name="Comma 2 4 4" xfId="577" xr:uid="{1CCF9010-917F-4467-AF40-31EC859BC004}"/>
    <cellStyle name="Comma 2 4 4 2" xfId="578" xr:uid="{1D6999D9-284E-48A1-8C07-46950C9EB86D}"/>
    <cellStyle name="Comma 2 4 5" xfId="579" xr:uid="{6C5F79FF-6622-4F1B-A976-B322D88252D9}"/>
    <cellStyle name="Comma 2 4 6" xfId="580" xr:uid="{878C6536-34C9-4999-9166-7341F3FAECA4}"/>
    <cellStyle name="Comma 2 5" xfId="581" xr:uid="{CA6F51B9-C39B-4ECF-913E-3135D9255650}"/>
    <cellStyle name="Comma 3" xfId="582" xr:uid="{5C729F4B-5BA6-4B09-9B8A-C15C4775637D}"/>
    <cellStyle name="Comma 3 2" xfId="583" xr:uid="{13B6BCED-E43C-40A2-849C-C720156220C2}"/>
    <cellStyle name="Comma 3 2 2" xfId="584" xr:uid="{1F603A25-CC4F-4BF5-8612-B8B0FE5636F5}"/>
    <cellStyle name="Comma 3 2 3" xfId="585" xr:uid="{CB3A5476-1FD0-42CB-939E-5D4F78EBBD93}"/>
    <cellStyle name="Comma 3 3" xfId="586" xr:uid="{0CE4A1E9-F3F3-438E-A772-B196508CF7AF}"/>
    <cellStyle name="Comma 3 4" xfId="587" xr:uid="{17A4AC75-242A-49AE-937B-5870927A98FA}"/>
    <cellStyle name="Comma 3 5" xfId="588" xr:uid="{0E0092A1-4A68-4310-9CC0-DADFFA4AB7BB}"/>
    <cellStyle name="Comma 4" xfId="589" xr:uid="{18A1E632-FD6F-4F79-A11E-DAD1F94FBEDB}"/>
    <cellStyle name="Comma 4 2" xfId="590" xr:uid="{5FCEBAEA-9615-4A2A-B9BE-01349AA75637}"/>
    <cellStyle name="Comma 4 2 2" xfId="591" xr:uid="{325B664E-75B0-4F9F-A1FB-B25508F2F9CF}"/>
    <cellStyle name="Comma 4 2 3" xfId="592" xr:uid="{47346DDC-E069-4357-9486-45F84387D6EB}"/>
    <cellStyle name="Comma 5" xfId="593" xr:uid="{4D687039-EBD0-4792-8413-2CFEC5DA1601}"/>
    <cellStyle name="Comma 5 2" xfId="594" xr:uid="{03CEFF58-B64A-4D23-A7C7-C2014CED407F}"/>
    <cellStyle name="Comma 5 3" xfId="595" xr:uid="{5651BC04-5C34-4209-8DCE-28B493B6C2AA}"/>
    <cellStyle name="Comma 5 4" xfId="596" xr:uid="{95A3EF46-19D0-454D-84A5-3DB5030A7FD2}"/>
    <cellStyle name="Comma 5 4 2" xfId="597" xr:uid="{1A3D639A-19D4-4379-856B-3927A12F6363}"/>
    <cellStyle name="Comma 6" xfId="598" xr:uid="{9ADE81FC-091B-4489-9B00-A56649110160}"/>
    <cellStyle name="Comma 6 2" xfId="599" xr:uid="{B03FB11A-9AB3-4883-8066-2BFC9F0350E7}"/>
    <cellStyle name="Comma 6 3" xfId="600" xr:uid="{8AF5D27F-80BC-41D5-AE70-1B13B42AC955}"/>
    <cellStyle name="Comma 6 3 2" xfId="601" xr:uid="{5A1C058C-8DC9-4571-A95C-1AF4C5E881E7}"/>
    <cellStyle name="Comma 7" xfId="602" xr:uid="{045725F2-9094-413C-A119-0B61A6EDFFB1}"/>
    <cellStyle name="Comma 7 2" xfId="603" xr:uid="{EE841C91-36ED-419F-93B1-01A50D94528D}"/>
    <cellStyle name="Comma 7 2 2" xfId="604" xr:uid="{E62D6F23-72C5-4334-99CC-E713BB8435B3}"/>
    <cellStyle name="Comma 7 3" xfId="605" xr:uid="{B06BAE1B-D059-4E4B-96AB-344A63DF24C8}"/>
    <cellStyle name="Comma 7 4" xfId="606" xr:uid="{E43A030B-9DE4-4F08-BF90-4A953744DAFD}"/>
    <cellStyle name="Comma 8" xfId="607" xr:uid="{FFFECCFB-2D04-4134-9E2F-CE1CB07277AD}"/>
    <cellStyle name="Comma 8 2" xfId="608" xr:uid="{DAB6D1E1-9D15-4C60-B8C2-E8951D968184}"/>
    <cellStyle name="Comma 8 3" xfId="609" xr:uid="{DCC8338D-7A06-402C-8B80-1A0A0158F99E}"/>
    <cellStyle name="Comma 8 3 2" xfId="610" xr:uid="{3C175A75-A47D-4EF0-9B9D-294CFA2854D5}"/>
    <cellStyle name="Comma 8 3 2 2" xfId="611" xr:uid="{4AC616F3-2999-4CD0-A692-19C7B7662688}"/>
    <cellStyle name="Comma 9" xfId="612" xr:uid="{B11EE26D-631D-492A-917E-22F1BDACBBB9}"/>
    <cellStyle name="Comma 9 2" xfId="613" xr:uid="{A98FCD49-F679-4ABF-9D1D-426B69F03405}"/>
    <cellStyle name="Comma 9 3" xfId="614" xr:uid="{E9ADA992-6A6F-4731-8312-36F678236A6B}"/>
    <cellStyle name="Currency [0] 2" xfId="615" xr:uid="{93A60FB3-5377-4630-9FE6-C2A75ACC1550}"/>
    <cellStyle name="Currency [0] 3" xfId="616" xr:uid="{5989D65A-D4F8-43D5-AADC-F598729F73D9}"/>
    <cellStyle name="Currency 2" xfId="617" xr:uid="{D3618849-B830-4F57-B6EE-B0945DF32517}"/>
    <cellStyle name="Currency 2 2" xfId="618" xr:uid="{9BBCE015-AFDE-485C-9B4B-7255A19977D0}"/>
    <cellStyle name="Currency 2 2 2" xfId="619" xr:uid="{0E21F67B-9EFD-4516-99FF-B8211CE0F16C}"/>
    <cellStyle name="Currency 2 2 2 2" xfId="620" xr:uid="{411D13FF-FEF9-4ED5-A238-177DE6AB58A0}"/>
    <cellStyle name="Currency 2 3" xfId="621" xr:uid="{976B9A1B-17E3-4754-B13E-F5D3C585CFAE}"/>
    <cellStyle name="Currency 2 3 2" xfId="622" xr:uid="{6E06CFD6-2470-424F-8CE0-771AE22E1419}"/>
    <cellStyle name="Currency 2 4" xfId="623" xr:uid="{D3F320E5-DBA9-44AD-A944-C3B3A60EDD29}"/>
    <cellStyle name="Currency 2 5" xfId="624" xr:uid="{F2C74B1E-7E29-4687-8D89-F494831056D1}"/>
    <cellStyle name="Currency 3" xfId="625" xr:uid="{EC9EE869-9115-4813-8A2C-4126BDB8AE5B}"/>
    <cellStyle name="Currency 4" xfId="626" xr:uid="{F7362295-5CCD-403C-9F28-9081E8B2B3B8}"/>
    <cellStyle name="Currency 5" xfId="627" xr:uid="{B7A4F1DA-139A-41A6-9610-F152D4EF33C1}"/>
    <cellStyle name="Currency 6" xfId="628" xr:uid="{ED44A28B-5F57-456F-84E6-6D7F0B86C39A}"/>
    <cellStyle name="Currency 7" xfId="629" xr:uid="{F129607A-4C3B-455F-858E-AC0A369C8744}"/>
    <cellStyle name="Currency 8" xfId="630" xr:uid="{BF1285C0-96B1-4B61-A1E7-CE7F4FAC5815}"/>
    <cellStyle name="Hyperlink" xfId="631" builtinId="8"/>
    <cellStyle name="Hyperlink 2" xfId="632" xr:uid="{72C248C7-D0F7-4568-897B-9508CE00105E}"/>
    <cellStyle name="Hyperlink 3" xfId="633" xr:uid="{325A48BC-2671-48BA-B978-3356B3928895}"/>
    <cellStyle name="Hyperlink 4" xfId="634" xr:uid="{4E246F5C-2532-4DE9-AEDB-229C548EC72F}"/>
    <cellStyle name="Neutral 2" xfId="635" xr:uid="{79177FC8-16C0-40A6-8AA7-25337658310C}"/>
    <cellStyle name="Neutral 3" xfId="636" xr:uid="{A23A70BF-F25F-4546-9343-5EF89EE01D3C}"/>
    <cellStyle name="Neutral 4" xfId="637" xr:uid="{C3B92DAA-E070-4907-897C-8C12144FBDA6}"/>
    <cellStyle name="Normal" xfId="0" builtinId="0"/>
    <cellStyle name="Normal 10" xfId="638" xr:uid="{7564AD33-7F52-4DC6-9B64-749C5A3049E4}"/>
    <cellStyle name="Normal 10 2" xfId="639" xr:uid="{4FBC3D8D-AAFB-4494-BC66-CC4D4A2370FA}"/>
    <cellStyle name="Normal 10 2 2" xfId="640" xr:uid="{7DC3BF57-14EA-416B-B2D8-49D8B10ED635}"/>
    <cellStyle name="Normal 10 2 2 2" xfId="641" xr:uid="{268BE867-D6CA-455E-A318-CF5856EC170A}"/>
    <cellStyle name="Normal 10 2 2 2 2" xfId="642" xr:uid="{3CE8652A-BB05-4E78-A302-FC9A4A9542EC}"/>
    <cellStyle name="Normal 10 2 2 3" xfId="643" xr:uid="{A484FED7-637B-4A0F-9A5B-26DDDF44F7BF}"/>
    <cellStyle name="Normal 10 2 3" xfId="644" xr:uid="{ACBF9B93-4116-429A-97F7-B795CACE7D99}"/>
    <cellStyle name="Normal 10 2 3 2" xfId="645" xr:uid="{C20DD564-555A-48FF-9AAE-EEDE546498B6}"/>
    <cellStyle name="Normal 10 2 4" xfId="646" xr:uid="{DC3DD205-F7BB-4FE2-9685-8F1C1B1F4F57}"/>
    <cellStyle name="Normal 10 3" xfId="647" xr:uid="{1B46FA9F-50E5-4A8F-BF2B-1B74CCFC9875}"/>
    <cellStyle name="Normal 10 3 2" xfId="648" xr:uid="{0AE493DC-9C20-4679-A7DB-657D65A3C003}"/>
    <cellStyle name="Normal 10 3 2 2" xfId="649" xr:uid="{08843A90-1AA3-4F85-AED2-ED084A33CA60}"/>
    <cellStyle name="Normal 10 3 3" xfId="650" xr:uid="{F739C181-A55B-4208-BA30-28843C3C3905}"/>
    <cellStyle name="Normal 10 4" xfId="651" xr:uid="{3CFF927F-03DF-4CEA-BB0A-B4CD7564C3A6}"/>
    <cellStyle name="Normal 10 4 2" xfId="652" xr:uid="{6228B66A-BA48-4CB5-AABA-BEC873EEEB0E}"/>
    <cellStyle name="Normal 10 4 2 2" xfId="653" xr:uid="{3651C299-DC8D-4B34-8407-C331184F7B84}"/>
    <cellStyle name="Normal 10 4 3" xfId="654" xr:uid="{2E0076E5-588F-4600-ADAB-65BF50C4BF6B}"/>
    <cellStyle name="Normal 10 5" xfId="655" xr:uid="{9819C990-34C3-4BED-84E5-59C38EFDA677}"/>
    <cellStyle name="Normal 10 5 2" xfId="656" xr:uid="{27D0A213-C87F-460C-8B8A-79126D5D14FC}"/>
    <cellStyle name="Normal 10 6" xfId="657" xr:uid="{AFA34B20-5EFE-4B2F-9DC6-FCC3B9546F27}"/>
    <cellStyle name="Normal 11" xfId="658" xr:uid="{4DFF44E5-A9A8-4373-860A-052E3A6179D5}"/>
    <cellStyle name="Normal 11 2" xfId="659" xr:uid="{B70C7FBF-3758-4604-99DB-D6B678552F50}"/>
    <cellStyle name="Normal 11 2 2" xfId="660" xr:uid="{33B69C2E-1237-4D2F-9560-1E22CEE895D5}"/>
    <cellStyle name="Normal 11 3" xfId="661" xr:uid="{8C0773E3-FEAE-4787-83F1-F4767A577642}"/>
    <cellStyle name="Normal 12" xfId="662" xr:uid="{F6A866D3-D331-4A58-90F6-45A1335B29E1}"/>
    <cellStyle name="Normal 12 2" xfId="663" xr:uid="{AC2FA3F9-8395-4B46-BC9F-8EC843354406}"/>
    <cellStyle name="Normal 12 2 2" xfId="664" xr:uid="{AD70CA6A-7644-4619-A533-7C542A5C4C3E}"/>
    <cellStyle name="Normal 13" xfId="665" xr:uid="{C0C5C85F-5CA4-4ADC-82A5-5444DF57AF2E}"/>
    <cellStyle name="Normal 13 2" xfId="666" xr:uid="{F4466316-6B99-460C-8517-F2EA99C15592}"/>
    <cellStyle name="Normal 14" xfId="667" xr:uid="{57B6D162-5BA2-4D24-99D4-37FD4888EBBE}"/>
    <cellStyle name="Normal 15" xfId="668" xr:uid="{0B0AA0B6-4F0A-4164-949C-FFC676BC6229}"/>
    <cellStyle name="Normal 2" xfId="669" xr:uid="{B190D761-ADDB-4CFB-8149-54EEFCE0B1C0}"/>
    <cellStyle name="Normal 2 10" xfId="670" xr:uid="{25635D35-6675-4E4D-AAB1-9A83726B5117}"/>
    <cellStyle name="Normal 2 2" xfId="671" xr:uid="{55E2D636-4C9F-4C55-9A3D-57247FEC84CD}"/>
    <cellStyle name="Normal 2 2 2" xfId="672" xr:uid="{F6E20830-CB29-47A4-B0A7-092DAD9B1053}"/>
    <cellStyle name="Normal 2 2 3" xfId="673" xr:uid="{70F82632-05ED-411E-A5E9-816E6BE868EF}"/>
    <cellStyle name="Normal 2 2 4" xfId="674" xr:uid="{787980A7-A1D0-4AB3-BD87-C3C6CA094986}"/>
    <cellStyle name="Normal 2 3" xfId="675" xr:uid="{EE51CE16-A86F-4A42-B2B8-C3995AB8789D}"/>
    <cellStyle name="Normal 2 4" xfId="676" xr:uid="{62F8335A-0A0B-473F-BFB1-B1345EC3444C}"/>
    <cellStyle name="Normal 2 5" xfId="677" xr:uid="{1018115F-0B68-4177-878D-9C0AC00A4442}"/>
    <cellStyle name="Normal 2 5 2" xfId="678" xr:uid="{8789BCFD-BFDF-43D8-BBF7-0B43107CEE65}"/>
    <cellStyle name="Normal 2 5 3" xfId="679" xr:uid="{63557A34-8E41-4EEA-8236-120652649AD6}"/>
    <cellStyle name="Normal 2 5 3 2" xfId="680" xr:uid="{1CF34A91-7FB5-4070-AB32-83A6E8A236AD}"/>
    <cellStyle name="Normal 2 6" xfId="681" xr:uid="{0DE13140-C6B1-40AE-87DF-195FB27EE2A4}"/>
    <cellStyle name="Normal 2 7" xfId="682" xr:uid="{CB1065D6-AD36-4EC5-B4D5-C61BF4CCEE2B}"/>
    <cellStyle name="Normal 2 7 2" xfId="683" xr:uid="{8BEC1807-E7E5-4E52-9C27-29361B5EE81F}"/>
    <cellStyle name="Normal 2 8" xfId="684" xr:uid="{38121FA4-9845-4987-B0F6-C865DEF1E885}"/>
    <cellStyle name="Normal 2 9" xfId="685" xr:uid="{2EB4CE9B-28FF-4B50-85FA-CD94D99C8F74}"/>
    <cellStyle name="Normal 3" xfId="686" xr:uid="{FA44C62A-AE90-40A1-AE26-4083C65C8737}"/>
    <cellStyle name="Normal 3 10" xfId="687" xr:uid="{25131E57-6E37-4D51-8C61-581136D4B736}"/>
    <cellStyle name="Normal 3 2" xfId="688" xr:uid="{E81436E7-1BAA-4701-95F3-20C3700A2133}"/>
    <cellStyle name="Normal 3 2 2" xfId="689" xr:uid="{56B92704-34C3-4475-8915-290624A141AB}"/>
    <cellStyle name="Normal 3 2 2 2" xfId="690" xr:uid="{FA402BEE-59D8-4E50-A925-FA9DE0BEE8E4}"/>
    <cellStyle name="Normal 3 2 2 2 2" xfId="691" xr:uid="{C6C7CDBA-7A3B-4293-A6A6-3ECC00EC61F4}"/>
    <cellStyle name="Normal 3 2 2 2 2 2" xfId="692" xr:uid="{851849C6-0491-4EE0-9EAD-492CB2C0056E}"/>
    <cellStyle name="Normal 3 2 2 2 2 2 2" xfId="693" xr:uid="{EFC66967-3D89-4D24-B559-98117BBCE60E}"/>
    <cellStyle name="Normal 3 2 2 2 2 3" xfId="694" xr:uid="{EF49C759-4180-43D3-A67A-292B6F990792}"/>
    <cellStyle name="Normal 3 2 2 2 3" xfId="695" xr:uid="{F0A25478-B998-4266-A275-2CC74B35F8B5}"/>
    <cellStyle name="Normal 3 2 2 2 3 2" xfId="696" xr:uid="{A7230ABC-CBCA-43C0-8C9A-5D6FE9E33408}"/>
    <cellStyle name="Normal 3 2 2 2 4" xfId="697" xr:uid="{B525BC2D-12DE-44CD-934C-6E90F4F5AC76}"/>
    <cellStyle name="Normal 3 2 2 3" xfId="698" xr:uid="{CE41C0A7-D03C-41D2-9C0B-9684F5A79AF5}"/>
    <cellStyle name="Normal 3 2 2 3 2" xfId="699" xr:uid="{24D78439-816D-4D8D-B5C9-3B5CAEAE7639}"/>
    <cellStyle name="Normal 3 2 2 3 2 2" xfId="700" xr:uid="{D7897F63-594B-4DAD-B941-030CA1E5C408}"/>
    <cellStyle name="Normal 3 2 2 3 3" xfId="701" xr:uid="{ECC9F8C5-081B-4588-AA52-3F45F81F1FCC}"/>
    <cellStyle name="Normal 3 2 2 4" xfId="702" xr:uid="{566048A9-88D4-4574-91B4-306CD59E5E51}"/>
    <cellStyle name="Normal 3 2 2 4 2" xfId="703" xr:uid="{7E99E61C-33D1-4750-ADBB-E9C49FBEB8A8}"/>
    <cellStyle name="Normal 3 2 2 4 2 2" xfId="704" xr:uid="{265FC7CE-8BB3-46EE-83B2-089E22812045}"/>
    <cellStyle name="Normal 3 2 2 4 3" xfId="705" xr:uid="{7D8BB6D3-E8F1-41A0-A43B-A984197EF5B1}"/>
    <cellStyle name="Normal 3 2 2 5" xfId="706" xr:uid="{4498BB89-B864-421F-BB6E-449085AE8AD8}"/>
    <cellStyle name="Normal 3 2 2 5 2" xfId="707" xr:uid="{BEE51D17-757E-4A5D-9F72-C9A1FA2C0514}"/>
    <cellStyle name="Normal 3 2 2 6" xfId="708" xr:uid="{B8C92B9F-8386-4A1C-ACE4-3AB3142E1929}"/>
    <cellStyle name="Normal 3 2 3" xfId="709" xr:uid="{F7777BA1-D894-4509-935A-8A819AB5ED7E}"/>
    <cellStyle name="Normal 3 2 3 2" xfId="710" xr:uid="{7C5FAA0D-6F92-4C14-80F6-9DDB4A0CAB19}"/>
    <cellStyle name="Normal 3 2 3 2 2" xfId="711" xr:uid="{5D45C365-D40D-40AA-BE41-20DE39C46F84}"/>
    <cellStyle name="Normal 3 2 3 2 2 2" xfId="712" xr:uid="{775C7476-F9B4-417F-AFD5-9EA2F38521C7}"/>
    <cellStyle name="Normal 3 2 3 2 3" xfId="713" xr:uid="{E7BF92E8-01DC-4D3E-9763-7B6C8A6AC278}"/>
    <cellStyle name="Normal 3 2 3 3" xfId="714" xr:uid="{7700AAF2-49A7-441A-B865-0911529CEB94}"/>
    <cellStyle name="Normal 3 2 3 3 2" xfId="715" xr:uid="{25DA516C-F5DE-49FD-AC94-CC821CC1F880}"/>
    <cellStyle name="Normal 3 2 3 4" xfId="716" xr:uid="{A9DAD83A-794B-43DA-9D86-8B1B4BFD87F9}"/>
    <cellStyle name="Normal 3 2 4" xfId="717" xr:uid="{75987B48-2C41-473A-B3E9-2A9A632A8BAB}"/>
    <cellStyle name="Normal 3 2 4 2" xfId="718" xr:uid="{CBEB7D61-625F-4B8E-A049-7107BA099904}"/>
    <cellStyle name="Normal 3 2 4 2 2" xfId="719" xr:uid="{CBF5A475-03EA-4BC5-94FF-9414E6B35175}"/>
    <cellStyle name="Normal 3 2 4 3" xfId="720" xr:uid="{4538E28C-B035-4376-901F-57D2F660E618}"/>
    <cellStyle name="Normal 3 2 5" xfId="721" xr:uid="{3C15C0BE-159C-4BDA-81C9-E371D3203D02}"/>
    <cellStyle name="Normal 3 2 6" xfId="722" xr:uid="{D36F4CB6-D186-4BA6-BB07-197F24C0AFCD}"/>
    <cellStyle name="Normal 3 2 6 2" xfId="723" xr:uid="{61483AB5-5D0A-4906-932A-D42CCD492C4C}"/>
    <cellStyle name="Normal 3 2 6 2 2" xfId="724" xr:uid="{CDB29061-AE22-45DE-90B1-A0F7515E3A19}"/>
    <cellStyle name="Normal 3 2 6 3" xfId="725" xr:uid="{F40B7711-5978-41B5-9782-FFBEA49568C6}"/>
    <cellStyle name="Normal 3 2 7" xfId="726" xr:uid="{1A5E2A1F-19F5-4272-B74C-03C8ADC4977F}"/>
    <cellStyle name="Normal 3 2 7 2" xfId="727" xr:uid="{CB842CBD-B758-41DE-9E14-4C74972617CA}"/>
    <cellStyle name="Normal 3 2 7 2 2" xfId="728" xr:uid="{71169295-40D2-47ED-A7F1-B7F843BF1963}"/>
    <cellStyle name="Normal 3 2 7 3" xfId="729" xr:uid="{81D0F847-F1B5-45F7-945B-9B43247768BB}"/>
    <cellStyle name="Normal 3 3" xfId="730" xr:uid="{D67CB246-BD62-4D33-B59C-E222F85A20A9}"/>
    <cellStyle name="Normal 3 3 2" xfId="731" xr:uid="{8B796EA0-D31C-4040-9A80-A76BB61007A1}"/>
    <cellStyle name="Normal 3 3 2 2" xfId="732" xr:uid="{019AC0CD-6D85-4529-B059-624469E35D48}"/>
    <cellStyle name="Normal 3 3 2 2 2" xfId="733" xr:uid="{0B3098D8-D9C9-492F-96E8-4056CDDCFE31}"/>
    <cellStyle name="Normal 3 3 2 2 2 2" xfId="734" xr:uid="{23B1109F-FB0E-4B96-8CA5-1502FB9A217A}"/>
    <cellStyle name="Normal 3 3 2 2 3" xfId="735" xr:uid="{99132380-225D-4978-8A2F-5CDBFB1D5107}"/>
    <cellStyle name="Normal 3 3 2 3" xfId="736" xr:uid="{4C712002-2BA2-4044-A3A0-FBFC3DE58030}"/>
    <cellStyle name="Normal 3 3 2 3 2" xfId="737" xr:uid="{EEC2C7C7-360E-43DF-81AE-7E996EDCE46F}"/>
    <cellStyle name="Normal 3 3 2 3 2 2" xfId="738" xr:uid="{C65BD879-BADF-41A5-8A96-AA61EBF0E128}"/>
    <cellStyle name="Normal 3 3 2 3 3" xfId="739" xr:uid="{811CDBBF-BBAD-43BB-8D0D-6A39A10E299A}"/>
    <cellStyle name="Normal 3 3 2 3 3 2" xfId="740" xr:uid="{0C52F58A-AE55-4D13-AEED-5B82D81A7EF5}"/>
    <cellStyle name="Normal 3 3 2 4" xfId="741" xr:uid="{978483AC-2BE3-4B97-833E-7F25E2EBCD18}"/>
    <cellStyle name="Normal 3 3 2 4 2" xfId="742" xr:uid="{24AFC55C-488B-43E9-82BA-916AE378F1E1}"/>
    <cellStyle name="Normal 3 3 2 4 2 2" xfId="743" xr:uid="{D4A9351A-C294-46E8-96B1-9B1F665FE9B7}"/>
    <cellStyle name="Normal 3 3 2 5" xfId="744" xr:uid="{BC9AE9C6-F1D1-41AF-934D-90F54514E75F}"/>
    <cellStyle name="Normal 3 3 3" xfId="745" xr:uid="{70567938-895E-43D1-82D8-CA26C0FB98D1}"/>
    <cellStyle name="Normal 3 3 3 2" xfId="746" xr:uid="{B7975BF6-CBBC-4829-90C0-E6EC2206F6EA}"/>
    <cellStyle name="Normal 3 3 3 2 2" xfId="747" xr:uid="{F3106653-2062-41FC-B67D-3692ACC6A86A}"/>
    <cellStyle name="Normal 3 3 3 3" xfId="748" xr:uid="{E0A389F1-B2CE-4A04-8A55-422F8B7CC18C}"/>
    <cellStyle name="Normal 3 3 4" xfId="749" xr:uid="{F3CFEC7C-A9EC-498E-858B-CB957273D25F}"/>
    <cellStyle name="Normal 3 3 4 2" xfId="750" xr:uid="{49B7977A-73DF-4D3A-A4B7-3A613ABAACD2}"/>
    <cellStyle name="Normal 3 3 4 2 2" xfId="751" xr:uid="{6E61920D-904E-4092-83B0-BB7F99939FC9}"/>
    <cellStyle name="Normal 3 3 4 3" xfId="752" xr:uid="{D5DF03D1-0235-4214-A608-8DCD337182B7}"/>
    <cellStyle name="Normal 3 3 5" xfId="753" xr:uid="{CD2A1D45-8D9F-47EB-9B20-6260142E6567}"/>
    <cellStyle name="Normal 3 3 5 2" xfId="754" xr:uid="{75422C6A-AF01-43B3-ACE9-C08C9C248AE8}"/>
    <cellStyle name="Normal 3 3 5 2 2" xfId="755" xr:uid="{3C2BD6DE-C7A2-4EAA-ABF1-CBFC450A9A70}"/>
    <cellStyle name="Normal 3 3 5 3" xfId="756" xr:uid="{FDAFEE01-4373-4099-A938-6E0E18D57027}"/>
    <cellStyle name="Normal 3 3 6" xfId="757" xr:uid="{2D3F8685-6A12-44A6-94E5-8A4BAD1834AC}"/>
    <cellStyle name="Normal 3 4" xfId="758" xr:uid="{8478CEBB-C527-4835-8861-136094387669}"/>
    <cellStyle name="Normal 3 4 2" xfId="759" xr:uid="{ADC9586E-D36F-41B6-884E-C1D3A2F40787}"/>
    <cellStyle name="Normal 3 4 2 2" xfId="760" xr:uid="{B47F7DD6-ACA1-4670-A8D6-455E2D948F5D}"/>
    <cellStyle name="Normal 3 4 2 2 2" xfId="761" xr:uid="{1A9E3B5E-6C3A-4309-B619-1B2A592070F5}"/>
    <cellStyle name="Normal 3 4 2 2 2 2" xfId="762" xr:uid="{E9E043A5-75E2-4B4C-9F52-7C770DF352EC}"/>
    <cellStyle name="Normal 3 4 2 2 3" xfId="763" xr:uid="{42322AA4-5E52-4611-8FE7-BA12B908C600}"/>
    <cellStyle name="Normal 3 4 2 3" xfId="764" xr:uid="{660FF2EF-D82E-4895-99AE-FF6D2CB3C0AA}"/>
    <cellStyle name="Normal 3 4 2 3 2" xfId="765" xr:uid="{A5AF76C7-711D-40D7-821C-CCA6F6A1C607}"/>
    <cellStyle name="Normal 3 4 2 4" xfId="766" xr:uid="{21734E5E-ACD1-4837-8EE5-4C6599962D16}"/>
    <cellStyle name="Normal 3 4 3" xfId="767" xr:uid="{EDBB73EF-2ABA-44F4-9E47-15A914967199}"/>
    <cellStyle name="Normal 3 4 3 2" xfId="768" xr:uid="{C75D6AEB-AE88-4523-987E-46C8031B726D}"/>
    <cellStyle name="Normal 3 4 3 2 2" xfId="769" xr:uid="{A7EA33C0-3F30-44F4-8F98-D3F205A5DDBC}"/>
    <cellStyle name="Normal 3 4 3 3" xfId="770" xr:uid="{1D74C723-9142-4C17-AD07-8440935E0D39}"/>
    <cellStyle name="Normal 3 4 4" xfId="771" xr:uid="{8F466EB7-BB65-4F2C-88D1-01D5FBBCE57A}"/>
    <cellStyle name="Normal 3 4 4 2" xfId="772" xr:uid="{65C07384-B5F6-4B52-9352-A1EB966206F6}"/>
    <cellStyle name="Normal 3 4 4 2 2" xfId="773" xr:uid="{21B02EAD-C22D-49F2-A934-193A0BBCA9E9}"/>
    <cellStyle name="Normal 3 4 4 3" xfId="774" xr:uid="{4D377FCB-335F-47FC-B783-D92C7AECE9D1}"/>
    <cellStyle name="Normal 3 4 5" xfId="775" xr:uid="{0C93FAB4-32D5-407B-BB09-0E848DFAE682}"/>
    <cellStyle name="Normal 3 4 5 2" xfId="776" xr:uid="{C88E87AA-72FC-4D4E-8406-5AACCF07A476}"/>
    <cellStyle name="Normal 3 4 5 2 2" xfId="777" xr:uid="{FC8779E3-2437-41E6-9B29-0A50E16512A9}"/>
    <cellStyle name="Normal 3 4 5 3" xfId="778" xr:uid="{7477BD7B-946F-4FFB-9C3A-BAA6883FFB21}"/>
    <cellStyle name="Normal 3 5" xfId="779" xr:uid="{D49354DE-85E4-494D-8E3C-7B5CD4596648}"/>
    <cellStyle name="Normal 3 5 2" xfId="780" xr:uid="{361E52DF-0D36-4A2E-A962-A3AAA4A2F712}"/>
    <cellStyle name="Normal 3 5 2 2" xfId="781" xr:uid="{823CD4A5-5E3E-4AF6-8F11-CBA60A3CA4D0}"/>
    <cellStyle name="Normal 3 5 2 2 2" xfId="782" xr:uid="{3F9DD57C-213A-4D34-BB9E-B9E5C5DC31FF}"/>
    <cellStyle name="Normal 3 5 2 3" xfId="783" xr:uid="{9506690E-BFF2-4C62-8F25-63A279217D71}"/>
    <cellStyle name="Normal 3 5 3" xfId="784" xr:uid="{DA816FA3-E839-4B6A-B2EC-ECB0B9779924}"/>
    <cellStyle name="Normal 3 5 3 2" xfId="785" xr:uid="{C5FE0C4E-1A6C-415B-93DB-94CCFF1156BA}"/>
    <cellStyle name="Normal 3 5 4" xfId="786" xr:uid="{6B9ACA1D-FB21-4FA6-8650-B15ED748739D}"/>
    <cellStyle name="Normal 3 6" xfId="787" xr:uid="{96BE922F-669C-4F0D-800A-D1DB6405E0D6}"/>
    <cellStyle name="Normal 3 6 2" xfId="788" xr:uid="{51CD340C-B40B-4E1F-A6AC-F13A278DE73B}"/>
    <cellStyle name="Normal 3 6 2 2" xfId="789" xr:uid="{6B2DBFE1-9BDA-4123-80A9-A78208EE2BB3}"/>
    <cellStyle name="Normal 3 6 3" xfId="790" xr:uid="{F83CC2CB-798D-4A73-B173-294A9801445C}"/>
    <cellStyle name="Normal 3 7" xfId="791" xr:uid="{40FB0793-A32A-4B42-980F-F09705F0E00B}"/>
    <cellStyle name="Normal 3 8" xfId="792" xr:uid="{9CE2ACA7-8125-4922-8044-E2DFF63EEAA5}"/>
    <cellStyle name="Normal 3 8 2" xfId="793" xr:uid="{B2EB1F97-90BE-4798-A487-D0FF7207B5B7}"/>
    <cellStyle name="Normal 3 8 2 2" xfId="794" xr:uid="{91AE0A1A-5144-4B95-9841-2F66556CC229}"/>
    <cellStyle name="Normal 3 8 3" xfId="795" xr:uid="{D42A0CB4-E4FC-48F2-B9BB-1E3BEC1D3835}"/>
    <cellStyle name="Normal 3 9" xfId="796" xr:uid="{F5BAC0B4-BBE0-48EF-8C87-CE460BF1A1DE}"/>
    <cellStyle name="Normal 3 9 2" xfId="797" xr:uid="{2E1E5D5E-218E-4642-A4C4-4181413875EB}"/>
    <cellStyle name="Normal 3 9 2 2" xfId="798" xr:uid="{0CC22FDA-394E-4FD1-AE98-A745C2704D3E}"/>
    <cellStyle name="Normal 3 9 3" xfId="799" xr:uid="{BAD45978-21FA-4362-B342-065B858DFB74}"/>
    <cellStyle name="Normal 4" xfId="800" xr:uid="{13042FC4-9BD5-4C20-A973-2AEC839823D4}"/>
    <cellStyle name="Normal 4 2" xfId="801" xr:uid="{265687D9-C3A8-4128-A252-1EA07E91D5C9}"/>
    <cellStyle name="Normal 4 2 2" xfId="802" xr:uid="{78B9648D-D8CD-4119-8AB4-8DEDE1A93D16}"/>
    <cellStyle name="Normal 4 2 2 2" xfId="803" xr:uid="{77ADFDE5-571D-4FD6-AF71-CF351825B827}"/>
    <cellStyle name="Normal 4 2 3" xfId="804" xr:uid="{44DA1297-8985-42EB-9508-12DB949A0957}"/>
    <cellStyle name="Normal 4 2 3 2" xfId="805" xr:uid="{8358CA1C-6788-482E-AA10-22104055CD20}"/>
    <cellStyle name="Normal 4 2 4" xfId="806" xr:uid="{A9FD5343-5700-4B48-B61A-BBBEDC2C4343}"/>
    <cellStyle name="Normal 4 3" xfId="807" xr:uid="{3B7D45C0-B466-484C-9E17-8A517FC0F69F}"/>
    <cellStyle name="Normal 4 3 2" xfId="808" xr:uid="{F5878694-9E97-4AB5-B0C2-25F71D8DD1C5}"/>
    <cellStyle name="Normal 4 3 2 2" xfId="809" xr:uid="{F21EE473-5954-444E-8C37-85F99E6C262F}"/>
    <cellStyle name="Normal 4 3 2 2 2" xfId="810" xr:uid="{429408DF-A2A5-4408-921D-98E5C32F2E37}"/>
    <cellStyle name="Normal 4 4" xfId="811" xr:uid="{C845A7F7-C0F9-4097-B847-6385C547FD70}"/>
    <cellStyle name="Normal 4 4 2" xfId="812" xr:uid="{A9AA8B4A-4F2C-4280-869C-B2C4C4305157}"/>
    <cellStyle name="Normal 4 4 2 2" xfId="813" xr:uid="{E69B8505-299E-4BFA-8655-883EB336E6E1}"/>
    <cellStyle name="Normal 5" xfId="814" xr:uid="{59CA6C65-BF07-4715-8093-0D2DD85EDE28}"/>
    <cellStyle name="Normal 6" xfId="815" xr:uid="{165B42D9-06D4-4925-989A-A82962B3770E}"/>
    <cellStyle name="Normal 6 2" xfId="816" xr:uid="{9729BA65-6D6D-4F7C-8ACD-2EC108DDE1FF}"/>
    <cellStyle name="Normal 6 2 2" xfId="817" xr:uid="{2470A844-8FF8-461F-AD5D-ACF5978C1802}"/>
    <cellStyle name="Normal 6 2 3" xfId="818" xr:uid="{16F9FCAC-9BD7-4FB9-B411-1EA419BA9A86}"/>
    <cellStyle name="Normal 63" xfId="819" xr:uid="{DC6344B4-84D0-4197-9DC3-F76847E0800F}"/>
    <cellStyle name="Normal 63 2" xfId="820" xr:uid="{D748FED0-FF16-4804-A67B-5ED2A442E56F}"/>
    <cellStyle name="Normal 7" xfId="821" xr:uid="{194EA858-40D7-48A8-8B63-6120FB32CB5A}"/>
    <cellStyle name="Normal 7 2" xfId="822" xr:uid="{EC1084C4-C8D4-4DC0-B9D8-34A2905B3CA2}"/>
    <cellStyle name="Normal 7 3" xfId="823" xr:uid="{04AAF7DC-9C36-40C8-B936-F3918FE0773D}"/>
    <cellStyle name="Normal 7 3 2" xfId="824" xr:uid="{16D61482-724D-4C23-888A-FE277CE1775A}"/>
    <cellStyle name="Normal 8" xfId="825" xr:uid="{BEA35215-AD9F-4BE4-8964-EF3E979D7F85}"/>
    <cellStyle name="Normal 8 2" xfId="826" xr:uid="{90953004-8731-4BED-BE0B-670C67203095}"/>
    <cellStyle name="Normal 8 2 2" xfId="827" xr:uid="{CF2611BA-4B38-49F1-B3D4-5FCDA51A9C7B}"/>
    <cellStyle name="Normal 8 2 2 2" xfId="828" xr:uid="{B6D6EE66-8F68-4A38-9BD0-385EB18D90A2}"/>
    <cellStyle name="Normal 8 2 2 2 2" xfId="829" xr:uid="{1DFB337B-0827-4619-8768-4681D6B582D9}"/>
    <cellStyle name="Normal 8 2 2 2 2 2" xfId="830" xr:uid="{113AE2A4-3B78-4DF0-A1DC-00BD2A63D0FB}"/>
    <cellStyle name="Normal 8 2 2 2 3" xfId="831" xr:uid="{CB3DD3A2-BC75-4340-AFF7-42110BE4E319}"/>
    <cellStyle name="Normal 8 2 2 3" xfId="832" xr:uid="{23F90A30-8ECF-4FED-800A-71D1D0A269DE}"/>
    <cellStyle name="Normal 8 2 2 3 2" xfId="833" xr:uid="{C54923C6-F265-4852-B75A-40660F5E93A0}"/>
    <cellStyle name="Normal 8 2 2 4" xfId="834" xr:uid="{F7E2C98C-9921-479D-8283-F1FDB875CD5B}"/>
    <cellStyle name="Normal 8 2 3" xfId="835" xr:uid="{BF9CB8CF-2BE8-41D6-B5D1-A2F11AFBB3E1}"/>
    <cellStyle name="Normal 8 2 3 2" xfId="836" xr:uid="{E85CEA19-7A1E-4F23-930B-5AABE164B5EC}"/>
    <cellStyle name="Normal 8 2 3 2 2" xfId="837" xr:uid="{65E21E96-C1D7-422B-AA50-F2B54ABF19A0}"/>
    <cellStyle name="Normal 8 2 3 3" xfId="838" xr:uid="{9363D61C-780A-44D4-870F-92B7D0E9C53D}"/>
    <cellStyle name="Normal 8 2 4" xfId="839" xr:uid="{9BCBE695-4C33-420C-A0AD-02FFED7D4750}"/>
    <cellStyle name="Normal 8 2 4 2" xfId="840" xr:uid="{CF5B0C09-B98E-446C-9748-EA7412DB3F71}"/>
    <cellStyle name="Normal 8 2 4 2 2" xfId="841" xr:uid="{A0735C57-7B83-4C32-B053-789E703D3A02}"/>
    <cellStyle name="Normal 8 2 4 3" xfId="842" xr:uid="{3F49E3BD-F613-440C-875E-737FA83F0675}"/>
    <cellStyle name="Normal 8 2 5" xfId="843" xr:uid="{FFF206D5-A1E3-45F4-B062-8496F179B1BC}"/>
    <cellStyle name="Normal 8 2 5 2" xfId="844" xr:uid="{78D050F1-6B95-4783-A052-70FC50A41B52}"/>
    <cellStyle name="Normal 8 2 6" xfId="845" xr:uid="{F903C11D-1575-4B2D-802B-72606F4E0F7D}"/>
    <cellStyle name="Normal 8 3" xfId="846" xr:uid="{9A4488F5-7924-4BA9-A994-B5FE3223582B}"/>
    <cellStyle name="Normal 8 3 2" xfId="847" xr:uid="{C6754862-09CC-4192-98E4-7B2BB51D82E2}"/>
    <cellStyle name="Normal 8 3 2 2" xfId="848" xr:uid="{6CC42EEB-E532-4171-AC02-3EEF10AD5F1A}"/>
    <cellStyle name="Normal 8 3 2 2 2" xfId="849" xr:uid="{4F2BF259-D37A-4CBF-A08F-91DCF55D84A5}"/>
    <cellStyle name="Normal 8 3 2 3" xfId="850" xr:uid="{C7115FDB-39D1-4F94-B195-E95FBE37EBCA}"/>
    <cellStyle name="Normal 8 3 3" xfId="851" xr:uid="{4B689CBF-DFBE-43BA-AB88-ACE446EE3A05}"/>
    <cellStyle name="Normal 8 3 3 2" xfId="852" xr:uid="{A07B3ABC-57B7-45DB-A2FC-2A77ECD41FB0}"/>
    <cellStyle name="Normal 8 3 4" xfId="853" xr:uid="{8B08E994-2A8A-43E3-A4C9-7630296892E1}"/>
    <cellStyle name="Normal 8 4" xfId="854" xr:uid="{1E3AC68F-B4BA-4B69-9C2A-B26247DB03E9}"/>
    <cellStyle name="Normal 8 4 2" xfId="855" xr:uid="{01AB1226-3BC6-4E72-A027-817256530C46}"/>
    <cellStyle name="Normal 8 4 2 2" xfId="856" xr:uid="{7CEE6F5E-297F-4EB4-A660-B0286860158F}"/>
    <cellStyle name="Normal 8 4 3" xfId="857" xr:uid="{57AD1E69-A9BA-4EDB-B521-BDAE57DE54B0}"/>
    <cellStyle name="Normal 8 5" xfId="858" xr:uid="{1C0F96D7-5B05-4A77-AE16-A6F8C492CB50}"/>
    <cellStyle name="Normal 8 5 2" xfId="859" xr:uid="{5F3BEC0B-8B83-4AC3-BEF5-29444D339BEE}"/>
    <cellStyle name="Normal 8 5 2 2" xfId="860" xr:uid="{4B64635D-C038-4241-AF06-23B0A20ADCD6}"/>
    <cellStyle name="Normal 8 5 3" xfId="861" xr:uid="{2E396517-4F41-4713-A06E-423C19FB8873}"/>
    <cellStyle name="Normal 8 6" xfId="862" xr:uid="{A4CD3C03-8DE4-40BF-B18B-C5C69CCE859D}"/>
    <cellStyle name="Normal 8 6 2" xfId="863" xr:uid="{781E36EE-7B2C-4964-89D2-245F25A06ED9}"/>
    <cellStyle name="Normal 8 7" xfId="864" xr:uid="{892A9AF6-9B53-4DE1-A2ED-90935B798186}"/>
    <cellStyle name="Normal 8 7 2" xfId="865" xr:uid="{3FFD61AE-20F4-4127-A7E1-774042389EF6}"/>
    <cellStyle name="Normal 8 8" xfId="866" xr:uid="{CB485510-2C3F-49BE-A4DC-7F4A4D0DDEA0}"/>
    <cellStyle name="Normal 9" xfId="867" xr:uid="{8E849101-673D-4EC7-AB6B-F577EDED87BF}"/>
    <cellStyle name="Normal 9 2" xfId="868" xr:uid="{28A2CD62-C344-4F3E-B7CB-154E456527E0}"/>
    <cellStyle name="Note 2" xfId="869" xr:uid="{BDB2A8AA-1826-438D-9F51-E99CEAEDCCE6}"/>
    <cellStyle name="Note 2 2" xfId="870" xr:uid="{469C156D-75B8-43F1-B3A3-C035718B0341}"/>
    <cellStyle name="Note 2 2 2" xfId="871" xr:uid="{6003D178-7540-4ED7-A5D9-9A900F1BF068}"/>
    <cellStyle name="Note 2 2 2 2" xfId="872" xr:uid="{F909A2E5-6DE1-4B09-A7EB-29EA9B15BCC9}"/>
    <cellStyle name="Note 2 2 2 2 2" xfId="873" xr:uid="{BAB709C3-0727-4803-BB7B-92C6B0179CBD}"/>
    <cellStyle name="Note 2 2 2 2 2 2" xfId="874" xr:uid="{7235D4D7-944F-4B78-AA7D-37A7BF4D590B}"/>
    <cellStyle name="Note 2 2 2 2 3" xfId="875" xr:uid="{919545E3-65EC-4F48-8AC3-1B93A788EE1D}"/>
    <cellStyle name="Note 2 2 2 3" xfId="876" xr:uid="{393DB9F7-CF3A-4563-9DB7-085D60A18C58}"/>
    <cellStyle name="Note 2 2 2 3 2" xfId="877" xr:uid="{D49FD25D-BCD0-4691-B748-25508EA6C9A7}"/>
    <cellStyle name="Note 2 2 2 4" xfId="878" xr:uid="{4AF9580B-514D-4988-BC26-8F12D352DFCA}"/>
    <cellStyle name="Note 2 2 3" xfId="879" xr:uid="{416F970B-CFC5-4641-9114-6C01673EC76B}"/>
    <cellStyle name="Note 2 2 3 2" xfId="880" xr:uid="{3C82FD47-0D90-45BC-956C-188EC666EDCE}"/>
    <cellStyle name="Note 2 2 3 2 2" xfId="881" xr:uid="{95681DFD-B97C-41FF-A36A-119262CA5B03}"/>
    <cellStyle name="Note 2 2 3 3" xfId="882" xr:uid="{B552CFA6-43F3-44DA-86B4-0BD9F53306A3}"/>
    <cellStyle name="Note 2 2 4" xfId="883" xr:uid="{3ED3B7E1-DF23-4BEA-A74B-9A1D063FD021}"/>
    <cellStyle name="Note 2 2 4 2" xfId="884" xr:uid="{AEB66085-027C-4A43-BF25-F36D775492F6}"/>
    <cellStyle name="Note 2 2 4 2 2" xfId="885" xr:uid="{112D6D2B-8AC2-41C7-A663-909A50E8D93C}"/>
    <cellStyle name="Note 2 2 4 3" xfId="886" xr:uid="{4DCB835E-A155-47CE-AD77-1C9D9BF44A68}"/>
    <cellStyle name="Note 2 2 5" xfId="887" xr:uid="{3708209A-2C91-40B8-BEF7-D8FAB94AA906}"/>
    <cellStyle name="Note 2 2 5 2" xfId="888" xr:uid="{BE922DC7-077D-442A-8E83-9CA24250DFC4}"/>
    <cellStyle name="Note 2 2 6" xfId="889" xr:uid="{5E9D2568-DC36-429A-93F2-71B84003C54E}"/>
    <cellStyle name="Note 2 3" xfId="890" xr:uid="{EFC07ED8-2F38-4B7B-80BB-BA75BDFF1787}"/>
    <cellStyle name="Note 2 3 2" xfId="891" xr:uid="{2BFA96E4-182F-4A47-A08E-31F31F52352B}"/>
    <cellStyle name="Note 2 3 2 2" xfId="892" xr:uid="{D733D11B-DD59-4D67-80BE-012EB5173778}"/>
    <cellStyle name="Note 2 3 2 2 2" xfId="893" xr:uid="{64FC8082-8061-405A-859B-53152F3B6C8B}"/>
    <cellStyle name="Note 2 3 2 3" xfId="894" xr:uid="{3E7858AB-28D9-4710-88BA-4C156D02BE2F}"/>
    <cellStyle name="Note 2 3 3" xfId="895" xr:uid="{188DA8C6-DBB0-4018-B75F-4C22147059C0}"/>
    <cellStyle name="Note 2 3 3 2" xfId="896" xr:uid="{406BFC7B-2613-4A64-BBCA-1D487811A6BB}"/>
    <cellStyle name="Note 2 3 4" xfId="897" xr:uid="{D8CFF3EF-3599-4591-8F44-00709719D6C0}"/>
    <cellStyle name="Note 2 4" xfId="898" xr:uid="{9582FE6D-9059-4F93-8BDB-49434EC7DE05}"/>
    <cellStyle name="Note 2 4 2" xfId="899" xr:uid="{A48E5426-2CF2-4E09-AEDB-0A881E31D535}"/>
    <cellStyle name="Note 2 4 2 2" xfId="900" xr:uid="{7792469A-5D70-4C06-AD69-9EE67643D6D2}"/>
    <cellStyle name="Note 2 4 3" xfId="901" xr:uid="{BC663BF7-10D9-41A7-9F59-6332BB223500}"/>
    <cellStyle name="Note 2 5" xfId="902" xr:uid="{B61AA4F5-83B7-46E7-936C-22F6B235362D}"/>
    <cellStyle name="Note 2 5 2" xfId="903" xr:uid="{AA65F5FD-8E05-411C-AF58-FFFA73FDE327}"/>
    <cellStyle name="Note 2 5 2 2" xfId="904" xr:uid="{01B63264-A0A6-4C20-82B2-90E9C4B686BA}"/>
    <cellStyle name="Note 2 5 3" xfId="905" xr:uid="{BAF45EBD-260E-4109-9353-BDEA482974D9}"/>
    <cellStyle name="Note 2 6" xfId="906" xr:uid="{5A3BCC3D-4628-4013-84F0-74EAC1C9A5EE}"/>
    <cellStyle name="Note 2 6 2" xfId="907" xr:uid="{840BA6C1-C1DC-4A40-9BA9-05E3EAAFEAA6}"/>
    <cellStyle name="Note 2 7" xfId="908" xr:uid="{5AAFD2B6-AFCB-4802-A166-59449A6AD2B2}"/>
    <cellStyle name="Note 2 7 2" xfId="909" xr:uid="{A22397D3-C0D9-4B81-9AFA-4C6F0CCD4096}"/>
    <cellStyle name="Note 2 8" xfId="910" xr:uid="{C8CC048F-1638-4F30-81E9-7E910AFD9519}"/>
    <cellStyle name="Note 3" xfId="911" xr:uid="{75661B9E-CA2A-45C1-95B0-7C8049037CB8}"/>
    <cellStyle name="Note 3 2" xfId="912" xr:uid="{DDD955B1-2F85-43B6-B90C-A3BCBF883595}"/>
    <cellStyle name="Note 3 2 2" xfId="913" xr:uid="{A3C99B53-C9C4-4915-8E66-A93B7EB42F19}"/>
    <cellStyle name="Note 3 2 2 2" xfId="914" xr:uid="{10BDB4F2-C426-4F4A-BA3E-029752427906}"/>
    <cellStyle name="Note 3 2 2 2 2" xfId="915" xr:uid="{6D15C7AF-D910-4617-9380-2033195E178B}"/>
    <cellStyle name="Note 3 2 2 3" xfId="916" xr:uid="{657EB32C-E21A-46E3-8589-D878828E318A}"/>
    <cellStyle name="Note 3 2 3" xfId="917" xr:uid="{F5F9F53B-886E-42C1-A22B-900828C07451}"/>
    <cellStyle name="Note 3 2 3 2" xfId="918" xr:uid="{F3891725-F931-4269-B8E5-F7C457DFAE8B}"/>
    <cellStyle name="Note 3 2 4" xfId="919" xr:uid="{0B705015-8B28-4020-A771-98DDBFBB7424}"/>
    <cellStyle name="Note 3 3" xfId="920" xr:uid="{CCB85436-A664-41D6-A7C6-66B313889DF8}"/>
    <cellStyle name="Note 3 3 2" xfId="921" xr:uid="{E427651A-85BD-4E09-976F-8A4B8BCC8E89}"/>
    <cellStyle name="Note 3 3 2 2" xfId="922" xr:uid="{6CD0BDB6-7241-494F-8084-8B423B952616}"/>
    <cellStyle name="Note 3 3 3" xfId="923" xr:uid="{20953DB4-CDD7-4676-9543-A59631EC331F}"/>
    <cellStyle name="Note 3 4" xfId="924" xr:uid="{23BA437C-0A0D-47D2-9120-B47FC39874D7}"/>
    <cellStyle name="Note 3 4 2" xfId="925" xr:uid="{9F2D303C-1D01-4B1E-9B2D-56CD0E4C30C5}"/>
    <cellStyle name="Note 3 4 2 2" xfId="926" xr:uid="{3695314C-D58F-41CA-BF47-45EDD76DD880}"/>
    <cellStyle name="Note 3 4 3" xfId="927" xr:uid="{7F5DA593-287C-4F6B-9F14-7C5780EEBB4B}"/>
    <cellStyle name="Note 3 5" xfId="928" xr:uid="{00BCF5A9-1512-476F-A7F4-FAACF458D0C4}"/>
    <cellStyle name="Note 3 5 2" xfId="929" xr:uid="{E2AF3520-2402-4583-BEAB-14EFF913BD7B}"/>
    <cellStyle name="Note 3 6" xfId="930" xr:uid="{21CA46A6-A373-4FB6-AE06-111344F58D6F}"/>
    <cellStyle name="Note 3 6 2" xfId="931" xr:uid="{BB19B245-0260-40E1-8EC9-F30856C31337}"/>
    <cellStyle name="Note 3 7" xfId="932" xr:uid="{6FEACBC8-512A-4C29-B654-7762CD2B125C}"/>
    <cellStyle name="Note 4" xfId="933" xr:uid="{EB39D399-7DD2-4B1C-A397-4F5C1E8CE8F4}"/>
    <cellStyle name="Note 4 2" xfId="934" xr:uid="{02BAF64F-E777-4E2B-BF6D-CC329474574E}"/>
    <cellStyle name="Note 5" xfId="935" xr:uid="{20342958-256E-4A76-AF82-353E05AE5C19}"/>
    <cellStyle name="Note 5 2" xfId="936" xr:uid="{1B5E12B7-0197-4F51-88F6-7EA0407B301C}"/>
    <cellStyle name="Note 6" xfId="937" xr:uid="{4673180E-64D3-4336-AC12-9901AD7846A4}"/>
    <cellStyle name="Note 6 2" xfId="938" xr:uid="{2EB07D2D-C5E8-4DDD-920A-B459797704DE}"/>
    <cellStyle name="Percent" xfId="939" builtinId="5"/>
    <cellStyle name="Percent 2" xfId="940" xr:uid="{3D3316EB-433B-47BB-A7E5-0A1B5EEB02AE}"/>
    <cellStyle name="Percent 2 2" xfId="941" xr:uid="{3C51516B-96DF-41C6-B5A3-971154F47BD2}"/>
    <cellStyle name="Percent 2 3" xfId="942" xr:uid="{0A3B4394-59F2-4843-BD39-1366CCBE4076}"/>
    <cellStyle name="Percent 2 3 2" xfId="943" xr:uid="{F5D8162D-5E62-4C6B-92FC-69179F649AC2}"/>
    <cellStyle name="Percent 2 3 2 2" xfId="944" xr:uid="{5081009D-92A7-49B6-A5EB-018F95DA55D9}"/>
    <cellStyle name="Percent 2 3 2 3" xfId="945" xr:uid="{537AAE40-EC74-42B0-A762-BB90E06647DD}"/>
    <cellStyle name="Percent 2 3 2 3 2" xfId="946" xr:uid="{E261A680-166E-4BBE-B5E5-ABD54DA6BBC5}"/>
    <cellStyle name="Percent 2 4" xfId="947" xr:uid="{A3EF8663-E50C-47DD-9079-B3FBB6B1CF8C}"/>
    <cellStyle name="Percent 2 4 2" xfId="948" xr:uid="{F01B8CC9-10E7-4751-905E-2E7A38BA5383}"/>
    <cellStyle name="Percent 2 4 2 2" xfId="949" xr:uid="{AD7786F1-1AA8-4F58-8B3F-EAA06044D608}"/>
    <cellStyle name="Percent 2 4 3" xfId="950" xr:uid="{950DD7C7-05E0-4B25-AF5F-4CBD06AD0B10}"/>
    <cellStyle name="Percent 2 4 3 2" xfId="951" xr:uid="{863CD9E8-D5DC-4042-BBA7-D35A7A28B04C}"/>
    <cellStyle name="Percent 2 4 4" xfId="952" xr:uid="{DC135974-3A84-432D-9877-1CBD66F91335}"/>
    <cellStyle name="Percent 2 4 4 2" xfId="953" xr:uid="{B32F05F6-4C7A-436A-A09B-66F1B00B7211}"/>
    <cellStyle name="Percent 2 4 5" xfId="954" xr:uid="{91DC1B1A-4B8F-4A77-9BF6-EA57A5BFA0F7}"/>
    <cellStyle name="Percent 2 4 6" xfId="955" xr:uid="{67296846-ECD4-4409-9A46-3EAD174C0626}"/>
    <cellStyle name="Percent 2 5" xfId="956" xr:uid="{B9DE861F-EABB-4746-9521-186DC1F1374E}"/>
    <cellStyle name="Percent 3" xfId="957" xr:uid="{F5E39DC8-1D1B-4982-9033-9B4669E1C5DF}"/>
    <cellStyle name="Percent 3 2" xfId="958" xr:uid="{15B53AE5-8C5D-454F-AC7A-4A368409A9E3}"/>
    <cellStyle name="Percent 3 3" xfId="959" xr:uid="{90093F9A-D24E-4332-87FC-D4046F5E1EF0}"/>
    <cellStyle name="Percent 4" xfId="960" xr:uid="{83907B2D-EBBA-4BFD-8B9A-BC7E26D487F1}"/>
    <cellStyle name="Percent 4 2" xfId="961" xr:uid="{6D306F83-E339-496B-865E-DAAD45513588}"/>
    <cellStyle name="Percent 4 2 2" xfId="962" xr:uid="{50EEF0F4-D536-4C61-8E86-88D1D291425E}"/>
    <cellStyle name="Percent 4 3" xfId="963" xr:uid="{0B8B248A-474C-48AD-ABF0-E240137417A4}"/>
    <cellStyle name="Percent 4 3 2" xfId="964" xr:uid="{F7B2B935-E07C-4278-BF22-6F5525ED08C2}"/>
    <cellStyle name="Percent 5" xfId="965" xr:uid="{7ED7C7E7-8A92-44E1-8CE0-0033006E1F76}"/>
    <cellStyle name="Percent 5 2" xfId="966" xr:uid="{CDBAA219-2188-4EA7-ADA5-09524C31F999}"/>
    <cellStyle name="Percent 6" xfId="967" xr:uid="{51AF64A6-3B5E-482D-9024-56ABD3F1E527}"/>
    <cellStyle name="Percent 6 2" xfId="968" xr:uid="{EFEB8D2A-E7B1-4C09-A5EE-3AE13BF24F1F}"/>
    <cellStyle name="Percent 7" xfId="969" xr:uid="{A270EF30-1A8E-489C-B580-F3C3ABB0BD64}"/>
    <cellStyle name="Percent 7 2" xfId="970" xr:uid="{61CE22EB-C95D-4B2D-88C0-66908D5D4EF0}"/>
    <cellStyle name="Percent 8" xfId="971" xr:uid="{9A4C93E8-EE73-4B11-8BBB-44F25E0AA472}"/>
    <cellStyle name="Percent 8 2" xfId="972" xr:uid="{9309D44B-75A2-434D-8BA7-D2DBD2BF5D46}"/>
    <cellStyle name="Percent 9" xfId="973" xr:uid="{1783B65A-82DD-4830-812D-D19AEE815361}"/>
    <cellStyle name="Title 2" xfId="974" xr:uid="{3DADF37B-1AEB-43C1-9D4C-09269CCC2A62}"/>
    <cellStyle name="Title 3" xfId="975" xr:uid="{144F4BDE-5EF8-4D31-921E-93DF77A1CC95}"/>
    <cellStyle name="Title 4" xfId="976" xr:uid="{D852E13F-98BA-4EB6-BF74-1C6192D7AC4B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3" Type="http://schemas.openxmlformats.org/officeDocument/2006/relationships/worksheet" Target="worksheets/sheet34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22" Type="http://schemas.openxmlformats.org/officeDocument/2006/relationships/worksheet" Target="worksheets/sheet33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9" Type="http://schemas.openxmlformats.org/officeDocument/2006/relationships/hyperlink" Target="mailto:hos@doh.wa.gov" TargetMode="External"/><Relationship Id="rId10" Type="http://schemas.openxmlformats.org/officeDocument/2006/relationships/hyperlink" Target="https://mft.wa.gov/" TargetMode="External"/><Relationship Id="rId8" Type="http://schemas.openxmlformats.org/officeDocument/2006/relationships/hyperlink" Target="https://sft.wa.gov/" TargetMode="External"/></Relationships>
</file>

<file path=xl/worksheets/_rels/sheet34.xml.rels><?xml version="1.0" encoding="UTF-8" standalone="yes"?><Relationships xmlns="http://schemas.openxmlformats.org/package/2006/relationships"><Relationship Id="rId1" Type="http://schemas.openxmlformats.org/officeDocument/2006/relationships/hyperlink" Target="https://sft.wa.gov/" TargetMode="External"/><Relationship Id="rId2" Type="http://schemas.openxmlformats.org/officeDocument/2006/relationships/hyperlink" Target="mailto:hos@doh.wa.gov" TargetMode="External"/><Relationship Id="rId3" Type="http://schemas.openxmlformats.org/officeDocument/2006/relationships/hyperlink" Target="https://mft.wa.gov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63AF3-0A71-4451-84C1-124DE99DA219}">
  <sheetPr syncVertical="1" syncRef="A1" transitionEvaluation="1" transitionEntry="1" codeName="Sheet1">
    <tabColor rgb="FF92D050"/>
    <pageSetUpPr autoPageBreaks="0" fitToPage="1"/>
  </sheetPr>
  <dimension ref="A1:CF716"/>
  <sheetViews>
    <sheetView tabSelected="1" zoomScale="85" zoomScaleNormal="85" workbookViewId="0">
      <selection activeCell="G8" sqref="G8"/>
    </sheetView>
  </sheetViews>
  <sheetFormatPr defaultColWidth="11.75" defaultRowHeight="14.5" x14ac:dyDescent="0.35"/>
  <cols>
    <col min="1" max="1" width="44.4140625" customWidth="1" style="11"/>
    <col min="2" max="84" width="13.58203125" customWidth="1" style="11"/>
    <col min="85" max="86" width="11.75" customWidth="1" style="11"/>
    <col min="87" max="16384" width="11.75" customWidth="1" style="11"/>
  </cols>
  <sheetData>
    <row r="1">
      <c r="A1" s="65" t="s">
        <v>0</v>
      </c>
      <c r="C1" s="13"/>
    </row>
    <row r="2">
      <c r="A2" s="65" t="s">
        <v>1</v>
      </c>
      <c r="C2" s="13"/>
    </row>
    <row r="3">
      <c r="A3" s="11" t="s">
        <v>2</v>
      </c>
      <c r="C3" s="13"/>
    </row>
    <row r="4">
      <c r="C4" s="13"/>
    </row>
    <row r="5">
      <c r="A5" s="316" t="s">
        <v>3</v>
      </c>
    </row>
    <row r="6">
      <c r="A6" s="11" t="s">
        <v>4</v>
      </c>
    </row>
    <row r="7">
      <c r="A7" s="11" t="s">
        <v>5</v>
      </c>
    </row>
    <row r="8">
      <c r="C8" s="13"/>
    </row>
    <row r="9">
      <c r="A9" s="65" t="s">
        <v>6</v>
      </c>
      <c r="C9" s="13"/>
    </row>
    <row r="10">
      <c r="A10" s="11" t="s">
        <v>7</v>
      </c>
      <c r="C10" s="13"/>
    </row>
    <row r="11">
      <c r="A11" s="14" t="s">
        <v>8</v>
      </c>
      <c r="C11" s="13"/>
    </row>
    <row r="12">
      <c r="A12" s="12" t="s">
        <v>9</v>
      </c>
      <c r="C12" s="13"/>
    </row>
    <row r="13">
      <c r="A13" s="11" t="s">
        <v>10</v>
      </c>
      <c r="C13" s="13"/>
    </row>
    <row r="14">
      <c r="C14" s="13"/>
    </row>
    <row r="15">
      <c r="A15" s="68" t="s">
        <v>11</v>
      </c>
    </row>
    <row r="16">
      <c r="A16" s="12" t="s">
        <v>12</v>
      </c>
    </row>
    <row r="17">
      <c r="A17" s="14" t="s">
        <v>13</v>
      </c>
    </row>
    <row r="18" ht="14.5" customHeight="1">
      <c r="A18" s="14" t="s">
        <v>14</v>
      </c>
    </row>
    <row r="19" ht="14.5" customHeight="1">
      <c r="A19" s="14" t="s">
        <v>15</v>
      </c>
    </row>
    <row r="20" ht="14.5" customHeight="1">
      <c r="A20" s="12"/>
      <c r="E20" s="67"/>
      <c r="F20" s="67"/>
      <c r="G20" s="67"/>
    </row>
    <row r="21" ht="14.5" customHeight="1">
      <c r="A21" s="69" t="s">
        <v>16</v>
      </c>
      <c r="E21" s="67"/>
      <c r="F21" s="67"/>
      <c r="G21" s="67"/>
      <c r="I21" s="67"/>
      <c r="J21" s="67"/>
    </row>
    <row r="22">
      <c r="A22" s="14" t="s">
        <v>17</v>
      </c>
      <c r="E22" s="66"/>
      <c r="F22" s="66"/>
      <c r="G22" s="66"/>
      <c r="I22" s="66"/>
      <c r="J22" s="66"/>
    </row>
    <row r="23">
      <c r="A23" s="14" t="s">
        <v>18</v>
      </c>
      <c r="E23" s="66"/>
      <c r="F23" s="66"/>
      <c r="G23" s="66"/>
      <c r="I23" s="66"/>
      <c r="J23" s="66"/>
    </row>
    <row r="24">
      <c r="A24" s="14" t="s">
        <v>19</v>
      </c>
    </row>
    <row r="25">
      <c r="A25" s="14" t="s">
        <v>20</v>
      </c>
    </row>
    <row r="26">
      <c r="A26" s="14"/>
    </row>
    <row r="27">
      <c r="A27" s="12" t="s">
        <v>21</v>
      </c>
      <c r="C27" s="13"/>
    </row>
    <row r="28">
      <c r="A28" s="14" t="s">
        <v>22</v>
      </c>
      <c r="C28" s="13"/>
    </row>
    <row r="29">
      <c r="C29" s="13"/>
    </row>
    <row r="30">
      <c r="A30" s="11" t="s">
        <v>23</v>
      </c>
      <c r="C30" s="293" t="s">
        <v>24</v>
      </c>
      <c r="F30" s="15"/>
    </row>
    <row r="31">
      <c r="C31" s="13"/>
    </row>
    <row r="32">
      <c r="A32" s="65" t="s">
        <v>25</v>
      </c>
      <c r="B32" s="67"/>
      <c r="C32" s="67"/>
      <c r="D32" s="67"/>
    </row>
    <row r="33">
      <c r="A33" s="14" t="s">
        <v>26</v>
      </c>
      <c r="B33" s="67"/>
      <c r="C33" s="67"/>
      <c r="D33" s="67"/>
    </row>
    <row r="34">
      <c r="A34" s="14" t="s">
        <v>27</v>
      </c>
      <c r="B34" s="66"/>
      <c r="C34" s="66"/>
      <c r="D34" s="66"/>
    </row>
    <row r="35">
      <c r="B35" s="66"/>
      <c r="C35" s="66"/>
      <c r="D35" s="66"/>
    </row>
    <row r="36">
      <c r="A36" s="301" t="s">
        <v>28</v>
      </c>
      <c r="B36" s="302"/>
      <c r="C36" s="303"/>
      <c r="D36" s="302"/>
      <c r="E36" s="302"/>
      <c r="F36" s="302"/>
      <c r="G36" s="304"/>
    </row>
    <row r="37">
      <c r="A37" s="305" t="s">
        <v>29</v>
      </c>
      <c r="B37" s="306"/>
      <c r="C37" s="307"/>
      <c r="D37" s="308"/>
      <c r="E37" s="308"/>
      <c r="F37" s="308"/>
      <c r="G37" s="309"/>
    </row>
    <row r="38">
      <c r="A38" s="310" t="s">
        <v>30</v>
      </c>
      <c r="B38" s="306"/>
      <c r="C38" s="307"/>
      <c r="D38" s="308"/>
      <c r="E38" s="308"/>
      <c r="F38" s="308"/>
      <c r="G38" s="309"/>
    </row>
    <row r="39">
      <c r="A39" s="311" t="s">
        <v>31</v>
      </c>
      <c r="B39" s="308"/>
      <c r="C39" s="307"/>
      <c r="D39" s="308"/>
      <c r="E39" s="308"/>
      <c r="F39" s="308"/>
      <c r="G39" s="309"/>
    </row>
    <row r="40">
      <c r="A40" s="312" t="s">
        <v>32</v>
      </c>
      <c r="B40" s="313"/>
      <c r="C40" s="314"/>
      <c r="D40" s="313"/>
      <c r="E40" s="313"/>
      <c r="F40" s="313"/>
      <c r="G40" s="315"/>
    </row>
    <row r="41">
      <c r="C41" s="13"/>
    </row>
    <row r="42">
      <c r="A42" s="11" t="s">
        <v>33</v>
      </c>
      <c r="C42" s="13"/>
      <c r="F42" s="15" t="s">
        <v>34</v>
      </c>
    </row>
    <row r="43">
      <c r="A43" s="15" t="s">
        <v>35</v>
      </c>
      <c r="C43" s="13"/>
    </row>
    <row r="44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>
      <c r="A47" s="16" t="s">
        <v>231</v>
      </c>
      <c r="B47" s="278">
        <v>0</v>
      </c>
      <c r="C47" s="20">
        <v>0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0</v>
      </c>
      <c r="Q47" s="20">
        <v>0</v>
      </c>
      <c r="R47" s="20">
        <v>0</v>
      </c>
      <c r="S47" s="20">
        <v>0</v>
      </c>
      <c r="T47" s="20">
        <v>0</v>
      </c>
      <c r="U47" s="20">
        <v>0</v>
      </c>
      <c r="V47" s="20">
        <v>0</v>
      </c>
      <c r="W47" s="20">
        <v>0</v>
      </c>
      <c r="X47" s="20">
        <v>0</v>
      </c>
      <c r="Y47" s="20">
        <v>0</v>
      </c>
      <c r="Z47" s="20">
        <v>0</v>
      </c>
      <c r="AA47" s="20">
        <v>0</v>
      </c>
      <c r="AB47" s="20">
        <v>0</v>
      </c>
      <c r="AC47" s="20">
        <v>0</v>
      </c>
      <c r="AD47" s="20">
        <v>0</v>
      </c>
      <c r="AE47" s="20">
        <v>0</v>
      </c>
      <c r="AF47" s="20">
        <v>0</v>
      </c>
      <c r="AG47" s="20">
        <v>0</v>
      </c>
      <c r="AH47" s="20">
        <v>0</v>
      </c>
      <c r="AI47" s="20">
        <v>0</v>
      </c>
      <c r="AJ47" s="20">
        <v>0</v>
      </c>
      <c r="AK47" s="20">
        <v>0</v>
      </c>
      <c r="AL47" s="20">
        <v>0</v>
      </c>
      <c r="AM47" s="20">
        <v>0</v>
      </c>
      <c r="AN47" s="20">
        <v>0</v>
      </c>
      <c r="AO47" s="20">
        <v>0</v>
      </c>
      <c r="AP47" s="20">
        <v>0</v>
      </c>
      <c r="AQ47" s="20">
        <v>0</v>
      </c>
      <c r="AR47" s="20">
        <v>0</v>
      </c>
      <c r="AS47" s="20">
        <v>0</v>
      </c>
      <c r="AT47" s="20">
        <v>0</v>
      </c>
      <c r="AU47" s="20">
        <v>0</v>
      </c>
      <c r="AV47" s="20">
        <v>0</v>
      </c>
      <c r="AW47" s="20">
        <v>0</v>
      </c>
      <c r="AX47" s="20">
        <v>0</v>
      </c>
      <c r="AY47" s="20">
        <v>0</v>
      </c>
      <c r="AZ47" s="20">
        <v>0</v>
      </c>
      <c r="BA47" s="20">
        <v>0</v>
      </c>
      <c r="BB47" s="20">
        <v>0</v>
      </c>
      <c r="BC47" s="20">
        <v>0</v>
      </c>
      <c r="BD47" s="20">
        <v>0</v>
      </c>
      <c r="BE47" s="20">
        <v>0</v>
      </c>
      <c r="BF47" s="20">
        <v>0</v>
      </c>
      <c r="BG47" s="20">
        <v>0</v>
      </c>
      <c r="BH47" s="20">
        <v>0</v>
      </c>
      <c r="BI47" s="20">
        <v>0</v>
      </c>
      <c r="BJ47" s="20">
        <v>0</v>
      </c>
      <c r="BK47" s="20">
        <v>0</v>
      </c>
      <c r="BL47" s="20">
        <v>0</v>
      </c>
      <c r="BM47" s="20">
        <v>0</v>
      </c>
      <c r="BN47" s="20">
        <v>0</v>
      </c>
      <c r="BO47" s="20">
        <v>0</v>
      </c>
      <c r="BP47" s="20">
        <v>0</v>
      </c>
      <c r="BQ47" s="20">
        <v>0</v>
      </c>
      <c r="BR47" s="20">
        <v>0</v>
      </c>
      <c r="BS47" s="20">
        <v>0</v>
      </c>
      <c r="BT47" s="20">
        <v>0</v>
      </c>
      <c r="BU47" s="20">
        <v>0</v>
      </c>
      <c r="BV47" s="20">
        <v>0</v>
      </c>
      <c r="BW47" s="20">
        <v>0</v>
      </c>
      <c r="BX47" s="20">
        <v>0</v>
      </c>
      <c r="BY47" s="20">
        <v>0</v>
      </c>
      <c r="BZ47" s="20">
        <v>0</v>
      </c>
      <c r="CA47" s="20">
        <v>0</v>
      </c>
      <c r="CB47" s="20">
        <v>0</v>
      </c>
      <c r="CC47" s="20">
        <v>0</v>
      </c>
      <c r="CD47" s="16"/>
      <c r="CE47" s="28">
        <f>SUM(C47:CC47)</f>
        <v>0</v>
      </c>
    </row>
    <row r="48">
      <c r="A48" s="28" t="s">
        <v>232</v>
      </c>
      <c r="B48" s="278">
        <v>3738500</v>
      </c>
      <c r="C48" s="28">
        <f>IF($B$48,(ROUND((($B$48/$CE$61)*C61),0)))</f>
        <v>0</v>
      </c>
      <c r="D48" s="28">
        <f>IF($B$48,(ROUND((($B$48/$CE$61)*D61),0)))</f>
        <v>0</v>
      </c>
      <c r="E48" s="28">
        <f>IF($B$48,(ROUND((($B$48/$CE$61)*E61),0)))</f>
        <v>153317</v>
      </c>
      <c r="F48" s="28">
        <f>IF($B$48,(ROUND((($B$48/$CE$61)*F61),0)))</f>
        <v>0</v>
      </c>
      <c r="G48" s="28">
        <f>IF($B$48,(ROUND((($B$48/$CE$61)*G61),0)))</f>
        <v>0</v>
      </c>
      <c r="H48" s="28">
        <f>IF($B$48,(ROUND((($B$48/$CE$61)*H61),0)))</f>
        <v>0</v>
      </c>
      <c r="I48" s="28">
        <f>IF($B$48,(ROUND((($B$48/$CE$61)*I61),0)))</f>
        <v>0</v>
      </c>
      <c r="J48" s="28">
        <f>IF($B$48,(ROUND((($B$48/$CE$61)*J61),0)))</f>
        <v>0</v>
      </c>
      <c r="K48" s="28">
        <f>IF($B$48,(ROUND((($B$48/$CE$61)*K61),0)))</f>
        <v>527770</v>
      </c>
      <c r="L48" s="28">
        <f>IF($B$48,(ROUND((($B$48/$CE$61)*L61),0)))</f>
        <v>318965</v>
      </c>
      <c r="M48" s="28">
        <f>IF($B$48,(ROUND((($B$48/$CE$61)*M61),0)))</f>
        <v>0</v>
      </c>
      <c r="N48" s="28">
        <f>IF($B$48,(ROUND((($B$48/$CE$61)*N61),0)))</f>
        <v>0</v>
      </c>
      <c r="O48" s="28">
        <f>IF($B$48,(ROUND((($B$48/$CE$61)*O61),0)))</f>
        <v>0</v>
      </c>
      <c r="P48" s="28">
        <f>IF($B$48,(ROUND((($B$48/$CE$61)*P61),0)))</f>
        <v>97323</v>
      </c>
      <c r="Q48" s="28">
        <f>IF($B$48,(ROUND((($B$48/$CE$61)*Q61),0)))</f>
        <v>3113</v>
      </c>
      <c r="R48" s="28">
        <f>IF($B$48,(ROUND((($B$48/$CE$61)*R61),0)))</f>
        <v>0</v>
      </c>
      <c r="S48" s="28">
        <f>IF($B$48,(ROUND((($B$48/$CE$61)*S61),0)))</f>
        <v>25495</v>
      </c>
      <c r="T48" s="28">
        <f>IF($B$48,(ROUND((($B$48/$CE$61)*T61),0)))</f>
        <v>0</v>
      </c>
      <c r="U48" s="28">
        <f>IF($B$48,(ROUND((($B$48/$CE$61)*U61),0)))</f>
        <v>144707</v>
      </c>
      <c r="V48" s="28">
        <f>IF($B$48,(ROUND((($B$48/$CE$61)*V61),0)))</f>
        <v>0</v>
      </c>
      <c r="W48" s="28">
        <f>IF($B$48,(ROUND((($B$48/$CE$61)*W61),0)))</f>
        <v>9368</v>
      </c>
      <c r="X48" s="28">
        <f>IF($B$48,(ROUND((($B$48/$CE$61)*X61),0)))</f>
        <v>47751</v>
      </c>
      <c r="Y48" s="28">
        <f>IF($B$48,(ROUND((($B$48/$CE$61)*Y61),0)))</f>
        <v>127518</v>
      </c>
      <c r="Z48" s="28">
        <f>IF($B$48,(ROUND((($B$48/$CE$61)*Z61),0)))</f>
        <v>0</v>
      </c>
      <c r="AA48" s="28">
        <f>IF($B$48,(ROUND((($B$48/$CE$61)*AA61),0)))</f>
        <v>0</v>
      </c>
      <c r="AB48" s="28">
        <f>IF($B$48,(ROUND((($B$48/$CE$61)*AB61),0)))</f>
        <v>16541</v>
      </c>
      <c r="AC48" s="28">
        <f>IF($B$48,(ROUND((($B$48/$CE$61)*AC61),0)))</f>
        <v>29477</v>
      </c>
      <c r="AD48" s="28">
        <f>IF($B$48,(ROUND((($B$48/$CE$61)*AD61),0)))</f>
        <v>0</v>
      </c>
      <c r="AE48" s="28">
        <f>IF($B$48,(ROUND((($B$48/$CE$61)*AE61),0)))</f>
        <v>304818</v>
      </c>
      <c r="AF48" s="28">
        <f>IF($B$48,(ROUND((($B$48/$CE$61)*AF61),0)))</f>
        <v>0</v>
      </c>
      <c r="AG48" s="28">
        <f>IF($B$48,(ROUND((($B$48/$CE$61)*AG61),0)))</f>
        <v>225105</v>
      </c>
      <c r="AH48" s="28">
        <f>IF($B$48,(ROUND((($B$48/$CE$61)*AH61),0)))</f>
        <v>0</v>
      </c>
      <c r="AI48" s="28">
        <f>IF($B$48,(ROUND((($B$48/$CE$61)*AI61),0)))</f>
        <v>0</v>
      </c>
      <c r="AJ48" s="28">
        <f>IF($B$48,(ROUND((($B$48/$CE$61)*AJ61),0)))</f>
        <v>324044</v>
      </c>
      <c r="AK48" s="28">
        <f>IF($B$48,(ROUND((($B$48/$CE$61)*AK61),0)))</f>
        <v>0</v>
      </c>
      <c r="AL48" s="28">
        <f>IF($B$48,(ROUND((($B$48/$CE$61)*AL61),0)))</f>
        <v>0</v>
      </c>
      <c r="AM48" s="28">
        <f>IF($B$48,(ROUND((($B$48/$CE$61)*AM61),0)))</f>
        <v>0</v>
      </c>
      <c r="AN48" s="28">
        <f>IF($B$48,(ROUND((($B$48/$CE$61)*AN61),0)))</f>
        <v>0</v>
      </c>
      <c r="AO48" s="28">
        <f>IF($B$48,(ROUND((($B$48/$CE$61)*AO61),0)))</f>
        <v>30015</v>
      </c>
      <c r="AP48" s="28">
        <f>IF($B$48,(ROUND((($B$48/$CE$61)*AP61),0)))</f>
        <v>0</v>
      </c>
      <c r="AQ48" s="28">
        <f>IF($B$48,(ROUND((($B$48/$CE$61)*AQ61),0)))</f>
        <v>0</v>
      </c>
      <c r="AR48" s="28">
        <f>IF($B$48,(ROUND((($B$48/$CE$61)*AR61),0)))</f>
        <v>0</v>
      </c>
      <c r="AS48" s="28">
        <f>IF($B$48,(ROUND((($B$48/$CE$61)*AS61),0)))</f>
        <v>0</v>
      </c>
      <c r="AT48" s="28">
        <f>IF($B$48,(ROUND((($B$48/$CE$61)*AT61),0)))</f>
        <v>0</v>
      </c>
      <c r="AU48" s="28">
        <f>IF($B$48,(ROUND((($B$48/$CE$61)*AU61),0)))</f>
        <v>0</v>
      </c>
      <c r="AV48" s="28">
        <f>IF($B$48,(ROUND((($B$48/$CE$61)*AV61),0)))</f>
        <v>0</v>
      </c>
      <c r="AW48" s="28">
        <f>IF($B$48,(ROUND((($B$48/$CE$61)*AW61),0)))</f>
        <v>0</v>
      </c>
      <c r="AX48" s="28">
        <f>IF($B$48,(ROUND((($B$48/$CE$61)*AX61),0)))</f>
        <v>0</v>
      </c>
      <c r="AY48" s="28">
        <f>IF($B$48,(ROUND((($B$48/$CE$61)*AY61),0)))</f>
        <v>167201</v>
      </c>
      <c r="AZ48" s="28">
        <f>IF($B$48,(ROUND((($B$48/$CE$61)*AZ61),0)))</f>
        <v>35503</v>
      </c>
      <c r="BA48" s="28">
        <f>IF($B$48,(ROUND((($B$48/$CE$61)*BA61),0)))</f>
        <v>85485</v>
      </c>
      <c r="BB48" s="28">
        <f>IF($B$48,(ROUND((($B$48/$CE$61)*BB61),0)))</f>
        <v>16208</v>
      </c>
      <c r="BC48" s="28">
        <f>IF($B$48,(ROUND((($B$48/$CE$61)*BC61),0)))</f>
        <v>0</v>
      </c>
      <c r="BD48" s="28">
        <f>IF($B$48,(ROUND((($B$48/$CE$61)*BD61),0)))</f>
        <v>0</v>
      </c>
      <c r="BE48" s="28">
        <f>IF($B$48,(ROUND((($B$48/$CE$61)*BE61),0)))</f>
        <v>90809</v>
      </c>
      <c r="BF48" s="28">
        <f>IF($B$48,(ROUND((($B$48/$CE$61)*BF61),0)))</f>
        <v>97727</v>
      </c>
      <c r="BG48" s="28">
        <f>IF($B$48,(ROUND((($B$48/$CE$61)*BG61),0)))</f>
        <v>0</v>
      </c>
      <c r="BH48" s="28">
        <f>IF($B$48,(ROUND((($B$48/$CE$61)*BH61),0)))</f>
        <v>60693</v>
      </c>
      <c r="BI48" s="28">
        <f>IF($B$48,(ROUND((($B$48/$CE$61)*BI61),0)))</f>
        <v>0</v>
      </c>
      <c r="BJ48" s="28">
        <f>IF($B$48,(ROUND((($B$48/$CE$61)*BJ61),0)))</f>
        <v>235788</v>
      </c>
      <c r="BK48" s="28">
        <f>IF($B$48,(ROUND((($B$48/$CE$61)*BK61),0)))</f>
        <v>0</v>
      </c>
      <c r="BL48" s="28">
        <f>IF($B$48,(ROUND((($B$48/$CE$61)*BL61),0)))</f>
        <v>113524</v>
      </c>
      <c r="BM48" s="28">
        <f>IF($B$48,(ROUND((($B$48/$CE$61)*BM61),0)))</f>
        <v>0</v>
      </c>
      <c r="BN48" s="28">
        <f>IF($B$48,(ROUND((($B$48/$CE$61)*BN61),0)))</f>
        <v>101393</v>
      </c>
      <c r="BO48" s="28">
        <f>IF($B$48,(ROUND((($B$48/$CE$61)*BO61),0)))</f>
        <v>0</v>
      </c>
      <c r="BP48" s="28">
        <f>IF($B$48,(ROUND((($B$48/$CE$61)*BP61),0)))</f>
        <v>0</v>
      </c>
      <c r="BQ48" s="28">
        <f>IF($B$48,(ROUND((($B$48/$CE$61)*BQ61),0)))</f>
        <v>0</v>
      </c>
      <c r="BR48" s="28">
        <f>IF($B$48,(ROUND((($B$48/$CE$61)*BR61),0)))</f>
        <v>59887</v>
      </c>
      <c r="BS48" s="28">
        <f>IF($B$48,(ROUND((($B$48/$CE$61)*BS61),0)))</f>
        <v>0</v>
      </c>
      <c r="BT48" s="28">
        <f>IF($B$48,(ROUND((($B$48/$CE$61)*BT61),0)))</f>
        <v>0</v>
      </c>
      <c r="BU48" s="28">
        <f>IF($B$48,(ROUND((($B$48/$CE$61)*BU61),0)))</f>
        <v>0</v>
      </c>
      <c r="BV48" s="28">
        <f>IF($B$48,(ROUND((($B$48/$CE$61)*BV61),0)))</f>
        <v>153172</v>
      </c>
      <c r="BW48" s="28">
        <f>IF($B$48,(ROUND((($B$48/$CE$61)*BW61),0)))</f>
        <v>0</v>
      </c>
      <c r="BX48" s="28">
        <f>IF($B$48,(ROUND((($B$48/$CE$61)*BX61),0)))</f>
        <v>0</v>
      </c>
      <c r="BY48" s="28">
        <f>IF($B$48,(ROUND((($B$48/$CE$61)*BY61),0)))</f>
        <v>135784</v>
      </c>
      <c r="BZ48" s="28">
        <f>IF($B$48,(ROUND((($B$48/$CE$61)*BZ61),0)))</f>
        <v>0</v>
      </c>
      <c r="CA48" s="28">
        <f>IF($B$48,(ROUND((($B$48/$CE$61)*CA61),0)))</f>
        <v>0</v>
      </c>
      <c r="CB48" s="28">
        <f>IF($B$48,(ROUND((($B$48/$CE$61)*CB61),0)))</f>
        <v>0</v>
      </c>
      <c r="CC48" s="28">
        <f>IF($B$48,(ROUND((($B$48/$CE$61)*CC61),0)))</f>
        <v>0</v>
      </c>
      <c r="CD48" s="28" t="e">
        <f>IF($B$48,(ROUND((($B$48/$CE$61)*CD61),0)))</f>
        <v>#VALUE!</v>
      </c>
      <c r="CE48" s="28" t="e">
        <f>SUM(C48:CD48)</f>
        <v>#VALUE!</v>
      </c>
    </row>
    <row r="49">
      <c r="A49" s="16" t="s">
        <v>233</v>
      </c>
      <c r="B49" s="28">
        <f>B47+B48</f>
        <v>3738500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>
      <c r="A51" s="22" t="s">
        <v>234</v>
      </c>
      <c r="B51" s="20">
        <v>0</v>
      </c>
      <c r="C51" s="20">
        <v>0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20">
        <v>0</v>
      </c>
      <c r="R51" s="20">
        <v>0</v>
      </c>
      <c r="S51" s="20">
        <v>0</v>
      </c>
      <c r="T51" s="20">
        <v>0</v>
      </c>
      <c r="U51" s="20">
        <v>0</v>
      </c>
      <c r="V51" s="20">
        <v>0</v>
      </c>
      <c r="W51" s="20">
        <v>0</v>
      </c>
      <c r="X51" s="20">
        <v>0</v>
      </c>
      <c r="Y51" s="20">
        <v>0</v>
      </c>
      <c r="Z51" s="20">
        <v>0</v>
      </c>
      <c r="AA51" s="20">
        <v>0</v>
      </c>
      <c r="AB51" s="20">
        <v>0</v>
      </c>
      <c r="AC51" s="20">
        <v>0</v>
      </c>
      <c r="AD51" s="20">
        <v>0</v>
      </c>
      <c r="AE51" s="20">
        <v>0</v>
      </c>
      <c r="AF51" s="20">
        <v>0</v>
      </c>
      <c r="AG51" s="20">
        <v>0</v>
      </c>
      <c r="AH51" s="20">
        <v>0</v>
      </c>
      <c r="AI51" s="20">
        <v>0</v>
      </c>
      <c r="AJ51" s="20">
        <v>0</v>
      </c>
      <c r="AK51" s="20">
        <v>0</v>
      </c>
      <c r="AL51" s="20">
        <v>0</v>
      </c>
      <c r="AM51" s="20">
        <v>0</v>
      </c>
      <c r="AN51" s="20">
        <v>0</v>
      </c>
      <c r="AO51" s="20">
        <v>0</v>
      </c>
      <c r="AP51" s="20">
        <v>0</v>
      </c>
      <c r="AQ51" s="20">
        <v>0</v>
      </c>
      <c r="AR51" s="20">
        <v>0</v>
      </c>
      <c r="AS51" s="20">
        <v>0</v>
      </c>
      <c r="AT51" s="20">
        <v>0</v>
      </c>
      <c r="AU51" s="20">
        <v>0</v>
      </c>
      <c r="AV51" s="20">
        <v>0</v>
      </c>
      <c r="AW51" s="20">
        <v>0</v>
      </c>
      <c r="AX51" s="20">
        <v>0</v>
      </c>
      <c r="AY51" s="20">
        <v>0</v>
      </c>
      <c r="AZ51" s="20">
        <v>0</v>
      </c>
      <c r="BA51" s="20">
        <v>0</v>
      </c>
      <c r="BB51" s="20">
        <v>0</v>
      </c>
      <c r="BC51" s="20">
        <v>0</v>
      </c>
      <c r="BD51" s="20">
        <v>0</v>
      </c>
      <c r="BE51" s="20">
        <v>0</v>
      </c>
      <c r="BF51" s="20">
        <v>0</v>
      </c>
      <c r="BG51" s="20">
        <v>0</v>
      </c>
      <c r="BH51" s="20">
        <v>0</v>
      </c>
      <c r="BI51" s="20">
        <v>0</v>
      </c>
      <c r="BJ51" s="20">
        <v>0</v>
      </c>
      <c r="BK51" s="20">
        <v>0</v>
      </c>
      <c r="BL51" s="20">
        <v>0</v>
      </c>
      <c r="BM51" s="20">
        <v>0</v>
      </c>
      <c r="BN51" s="20">
        <v>0</v>
      </c>
      <c r="BO51" s="20">
        <v>0</v>
      </c>
      <c r="BP51" s="20">
        <v>0</v>
      </c>
      <c r="BQ51" s="20">
        <v>0</v>
      </c>
      <c r="BR51" s="20">
        <v>0</v>
      </c>
      <c r="BS51" s="20">
        <v>0</v>
      </c>
      <c r="BT51" s="20">
        <v>0</v>
      </c>
      <c r="BU51" s="20">
        <v>0</v>
      </c>
      <c r="BV51" s="20">
        <v>0</v>
      </c>
      <c r="BW51" s="20">
        <v>0</v>
      </c>
      <c r="BX51" s="20">
        <v>0</v>
      </c>
      <c r="BY51" s="20">
        <v>0</v>
      </c>
      <c r="BZ51" s="20">
        <v>0</v>
      </c>
      <c r="CA51" s="20">
        <v>0</v>
      </c>
      <c r="CB51" s="20">
        <v>0</v>
      </c>
      <c r="CC51" s="20">
        <v>0</v>
      </c>
      <c r="CD51" s="16"/>
      <c r="CE51" s="28">
        <f>SUM(C51:CD51)</f>
        <v>0</v>
      </c>
    </row>
    <row r="52">
      <c r="A52" s="35" t="s">
        <v>235</v>
      </c>
      <c r="B52" s="278">
        <v>1336134</v>
      </c>
      <c r="C52" s="28">
        <f>IF($B$52,ROUND(($B$52/($CE$90+$CF$90)*C90),0))</f>
        <v>0</v>
      </c>
      <c r="D52" s="28">
        <f>IF($B$52,ROUND(($B$52/($CE$90+$CF$90)*D90),0))</f>
        <v>0</v>
      </c>
      <c r="E52" s="28">
        <f>IF($B$52,ROUND(($B$52/($CE$90+$CF$90)*E90),0))</f>
        <v>41252</v>
      </c>
      <c r="F52" s="28">
        <f>IF($B$52,ROUND(($B$52/($CE$90+$CF$90)*F90),0))</f>
        <v>0</v>
      </c>
      <c r="G52" s="28">
        <f>IF($B$52,ROUND(($B$52/($CE$90+$CF$90)*G90),0))</f>
        <v>0</v>
      </c>
      <c r="H52" s="28">
        <f>IF($B$52,ROUND(($B$52/($CE$90+$CF$90)*H90),0))</f>
        <v>0</v>
      </c>
      <c r="I52" s="28">
        <f>IF($B$52,ROUND(($B$52/($CE$90+$CF$90)*I90),0))</f>
        <v>0</v>
      </c>
      <c r="J52" s="28">
        <f>IF($B$52,ROUND(($B$52/($CE$90+$CF$90)*J90),0))</f>
        <v>0</v>
      </c>
      <c r="K52" s="28">
        <f>IF($B$52,ROUND(($B$52/($CE$90+$CF$90)*K90),0))</f>
        <v>245731</v>
      </c>
      <c r="L52" s="28">
        <f>IF($B$52,ROUND(($B$52/($CE$90+$CF$90)*L90),0))</f>
        <v>85820</v>
      </c>
      <c r="M52" s="28">
        <f>IF($B$52,ROUND(($B$52/($CE$90+$CF$90)*M90),0))</f>
        <v>0</v>
      </c>
      <c r="N52" s="28">
        <f>IF($B$52,ROUND(($B$52/($CE$90+$CF$90)*N90),0))</f>
        <v>0</v>
      </c>
      <c r="O52" s="28">
        <f>IF($B$52,ROUND(($B$52/($CE$90+$CF$90)*O90),0))</f>
        <v>0</v>
      </c>
      <c r="P52" s="28">
        <f>IF($B$52,ROUND(($B$52/($CE$90+$CF$90)*P90),0))</f>
        <v>39341</v>
      </c>
      <c r="Q52" s="28">
        <f>IF($B$52,ROUND(($B$52/($CE$90+$CF$90)*Q90),0))</f>
        <v>10367</v>
      </c>
      <c r="R52" s="28">
        <f>IF($B$52,ROUND(($B$52/($CE$90+$CF$90)*R90),0))</f>
        <v>9021</v>
      </c>
      <c r="S52" s="28">
        <f>IF($B$52,ROUND(($B$52/($CE$90+$CF$90)*S90),0))</f>
        <v>11352</v>
      </c>
      <c r="T52" s="28">
        <f>IF($B$52,ROUND(($B$52/($CE$90+$CF$90)*T90),0))</f>
        <v>0</v>
      </c>
      <c r="U52" s="28">
        <f>IF($B$52,ROUND(($B$52/($CE$90+$CF$90)*U90),0))</f>
        <v>31058</v>
      </c>
      <c r="V52" s="28">
        <f>IF($B$52,ROUND(($B$52/($CE$90+$CF$90)*V90),0))</f>
        <v>0</v>
      </c>
      <c r="W52" s="28">
        <f>IF($B$52,ROUND(($B$52/($CE$90+$CF$90)*W90),0))</f>
        <v>2664</v>
      </c>
      <c r="X52" s="28">
        <f>IF($B$52,ROUND(($B$52/($CE$90+$CF$90)*X90),0))</f>
        <v>13553</v>
      </c>
      <c r="Y52" s="28">
        <f>IF($B$52,ROUND(($B$52/($CE$90+$CF$90)*Y90),0))</f>
        <v>36184</v>
      </c>
      <c r="Z52" s="28">
        <f>IF($B$52,ROUND(($B$52/($CE$90+$CF$90)*Z90),0))</f>
        <v>0</v>
      </c>
      <c r="AA52" s="28">
        <f>IF($B$52,ROUND(($B$52/($CE$90+$CF$90)*AA90),0))</f>
        <v>0</v>
      </c>
      <c r="AB52" s="28">
        <f>IF($B$52,ROUND(($B$52/($CE$90+$CF$90)*AB90),0))</f>
        <v>13640</v>
      </c>
      <c r="AC52" s="28">
        <f>IF($B$52,ROUND(($B$52/($CE$90+$CF$90)*AC90),0))</f>
        <v>2505</v>
      </c>
      <c r="AD52" s="28">
        <f>IF($B$52,ROUND(($B$52/($CE$90+$CF$90)*AD90),0))</f>
        <v>0</v>
      </c>
      <c r="AE52" s="28">
        <f>IF($B$52,ROUND(($B$52/($CE$90+$CF$90)*AE90),0))</f>
        <v>112563</v>
      </c>
      <c r="AF52" s="28">
        <f>IF($B$52,ROUND(($B$52/($CE$90+$CF$90)*AF90),0))</f>
        <v>0</v>
      </c>
      <c r="AG52" s="28">
        <f>IF($B$52,ROUND(($B$52/($CE$90+$CF$90)*AG90),0))</f>
        <v>102920</v>
      </c>
      <c r="AH52" s="28">
        <f>IF($B$52,ROUND(($B$52/($CE$90+$CF$90)*AH90),0))</f>
        <v>0</v>
      </c>
      <c r="AI52" s="28">
        <f>IF($B$52,ROUND(($B$52/($CE$90+$CF$90)*AI90),0))</f>
        <v>0</v>
      </c>
      <c r="AJ52" s="28">
        <f>IF($B$52,ROUND(($B$52/($CE$90+$CF$90)*AJ90),0))</f>
        <v>92133</v>
      </c>
      <c r="AK52" s="28">
        <f>IF($B$52,ROUND(($B$52/($CE$90+$CF$90)*AK90),0))</f>
        <v>0</v>
      </c>
      <c r="AL52" s="28">
        <f>IF($B$52,ROUND(($B$52/($CE$90+$CF$90)*AL90),0))</f>
        <v>0</v>
      </c>
      <c r="AM52" s="28">
        <f>IF($B$52,ROUND(($B$52/($CE$90+$CF$90)*AM90),0))</f>
        <v>0</v>
      </c>
      <c r="AN52" s="28">
        <f>IF($B$52,ROUND(($B$52/($CE$90+$CF$90)*AN90),0))</f>
        <v>0</v>
      </c>
      <c r="AO52" s="28">
        <f>IF($B$52,ROUND(($B$52/($CE$90+$CF$90)*AO90),0))</f>
        <v>8080</v>
      </c>
      <c r="AP52" s="28">
        <f>IF($B$52,ROUND(($B$52/($CE$90+$CF$90)*AP90),0))</f>
        <v>0</v>
      </c>
      <c r="AQ52" s="28">
        <f>IF($B$52,ROUND(($B$52/($CE$90+$CF$90)*AQ90),0))</f>
        <v>0</v>
      </c>
      <c r="AR52" s="28">
        <f>IF($B$52,ROUND(($B$52/($CE$90+$CF$90)*AR90),0))</f>
        <v>0</v>
      </c>
      <c r="AS52" s="28">
        <f>IF($B$52,ROUND(($B$52/($CE$90+$CF$90)*AS90),0))</f>
        <v>0</v>
      </c>
      <c r="AT52" s="28">
        <f>IF($B$52,ROUND(($B$52/($CE$90+$CF$90)*AT90),0))</f>
        <v>0</v>
      </c>
      <c r="AU52" s="28">
        <f>IF($B$52,ROUND(($B$52/($CE$90+$CF$90)*AU90),0))</f>
        <v>0</v>
      </c>
      <c r="AV52" s="28">
        <f>IF($B$52,ROUND(($B$52/($CE$90+$CF$90)*AV90),0))</f>
        <v>12945</v>
      </c>
      <c r="AW52" s="28">
        <f>IF($B$52,ROUND(($B$52/($CE$90+$CF$90)*AW90),0))</f>
        <v>0</v>
      </c>
      <c r="AX52" s="28">
        <f>IF($B$52,ROUND(($B$52/($CE$90+$CF$90)*AX90),0))</f>
        <v>0</v>
      </c>
      <c r="AY52" s="28">
        <f>IF($B$52,ROUND(($B$52/($CE$90+$CF$90)*AY90),0))</f>
        <v>54254</v>
      </c>
      <c r="AZ52" s="28">
        <f>IF($B$52,ROUND(($B$52/($CE$90+$CF$90)*AZ90),0))</f>
        <v>0</v>
      </c>
      <c r="BA52" s="28">
        <f>IF($B$52,ROUND(($B$52/($CE$90+$CF$90)*BA90),0))</f>
        <v>31174</v>
      </c>
      <c r="BB52" s="28">
        <f>IF($B$52,ROUND(($B$52/($CE$90+$CF$90)*BB90),0))</f>
        <v>0</v>
      </c>
      <c r="BC52" s="28">
        <f>IF($B$52,ROUND(($B$52/($CE$90+$CF$90)*BC90),0))</f>
        <v>0</v>
      </c>
      <c r="BD52" s="28">
        <f>IF($B$52,ROUND(($B$52/($CE$90+$CF$90)*BD90),0))</f>
        <v>0</v>
      </c>
      <c r="BE52" s="28">
        <f>IF($B$52,ROUND(($B$52/($CE$90+$CF$90)*BE90),0))</f>
        <v>136194</v>
      </c>
      <c r="BF52" s="28">
        <f>IF($B$52,ROUND(($B$52/($CE$90+$CF$90)*BF90),0))</f>
        <v>21705</v>
      </c>
      <c r="BG52" s="28">
        <f>IF($B$52,ROUND(($B$52/($CE$90+$CF$90)*BG90),0))</f>
        <v>10715</v>
      </c>
      <c r="BH52" s="28">
        <f>IF($B$52,ROUND(($B$52/($CE$90+$CF$90)*BH90),0))</f>
        <v>21068</v>
      </c>
      <c r="BI52" s="28">
        <f>IF($B$52,ROUND(($B$52/($CE$90+$CF$90)*BI90),0))</f>
        <v>0</v>
      </c>
      <c r="BJ52" s="28">
        <f>IF($B$52,ROUND(($B$52/($CE$90+$CF$90)*BJ90),0))</f>
        <v>35272</v>
      </c>
      <c r="BK52" s="28">
        <f>IF($B$52,ROUND(($B$52/($CE$90+$CF$90)*BK90),0))</f>
        <v>0</v>
      </c>
      <c r="BL52" s="28">
        <f>IF($B$52,ROUND(($B$52/($CE$90+$CF$90)*BL90),0))</f>
        <v>32970</v>
      </c>
      <c r="BM52" s="28">
        <f>IF($B$52,ROUND(($B$52/($CE$90+$CF$90)*BM90),0))</f>
        <v>0</v>
      </c>
      <c r="BN52" s="28">
        <f>IF($B$52,ROUND(($B$52/($CE$90+$CF$90)*BN90),0))</f>
        <v>46334</v>
      </c>
      <c r="BO52" s="28">
        <f>IF($B$52,ROUND(($B$52/($CE$90+$CF$90)*BO90),0))</f>
        <v>0</v>
      </c>
      <c r="BP52" s="28">
        <f>IF($B$52,ROUND(($B$52/($CE$90+$CF$90)*BP90),0))</f>
        <v>0</v>
      </c>
      <c r="BQ52" s="28">
        <f>IF($B$52,ROUND(($B$52/($CE$90+$CF$90)*BQ90),0))</f>
        <v>0</v>
      </c>
      <c r="BR52" s="28">
        <f>IF($B$52,ROUND(($B$52/($CE$90+$CF$90)*BR90),0))</f>
        <v>38327</v>
      </c>
      <c r="BS52" s="28">
        <f>IF($B$52,ROUND(($B$52/($CE$90+$CF$90)*BS90),0))</f>
        <v>0</v>
      </c>
      <c r="BT52" s="28">
        <f>IF($B$52,ROUND(($B$52/($CE$90+$CF$90)*BT90),0))</f>
        <v>0</v>
      </c>
      <c r="BU52" s="28">
        <f>IF($B$52,ROUND(($B$52/($CE$90+$CF$90)*BU90),0))</f>
        <v>0</v>
      </c>
      <c r="BV52" s="28">
        <f>IF($B$52,ROUND(($B$52/($CE$90+$CF$90)*BV90),0))</f>
        <v>18780</v>
      </c>
      <c r="BW52" s="28">
        <f>IF($B$52,ROUND(($B$52/($CE$90+$CF$90)*BW90),0))</f>
        <v>0</v>
      </c>
      <c r="BX52" s="28">
        <f>IF($B$52,ROUND(($B$52/($CE$90+$CF$90)*BX90),0))</f>
        <v>0</v>
      </c>
      <c r="BY52" s="28">
        <f>IF($B$52,ROUND(($B$52/($CE$90+$CF$90)*BY90),0))</f>
        <v>18215</v>
      </c>
      <c r="BZ52" s="28">
        <f>IF($B$52,ROUND(($B$52/($CE$90+$CF$90)*BZ90),0))</f>
        <v>0</v>
      </c>
      <c r="CA52" s="28">
        <f>IF($B$52,ROUND(($B$52/($CE$90+$CF$90)*CA90),0))</f>
        <v>0</v>
      </c>
      <c r="CB52" s="28">
        <f>IF($B$52,ROUND(($B$52/($CE$90+$CF$90)*CB90),0))</f>
        <v>0</v>
      </c>
      <c r="CC52" s="28">
        <f>IF($B$52,ROUND(($B$52/($CE$90+$CF$90)*CC90),0))</f>
        <v>0</v>
      </c>
      <c r="CD52" s="28" t="e">
        <f>IF($B$52,ROUND(($B$52/($CE$90+$CF$90)*CD90),0))</f>
        <v>#VALUE!</v>
      </c>
      <c r="CE52" s="28" t="e">
        <f>SUM(C52:CD52)</f>
        <v>#VALUE!</v>
      </c>
    </row>
    <row r="53">
      <c r="A53" s="16" t="s">
        <v>233</v>
      </c>
      <c r="B53" s="28">
        <f>B51+B52</f>
        <v>1336134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>
      <c r="A59" s="35" t="s">
        <v>261</v>
      </c>
      <c r="B59" s="28"/>
      <c r="C59" s="20">
        <v>0</v>
      </c>
      <c r="D59" s="20">
        <v>0</v>
      </c>
      <c r="E59" s="20">
        <v>945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20">
        <v>13283</v>
      </c>
      <c r="L59" s="20">
        <v>1966</v>
      </c>
      <c r="M59" s="20">
        <v>0</v>
      </c>
      <c r="N59" s="20">
        <v>0</v>
      </c>
      <c r="O59" s="20">
        <v>0</v>
      </c>
      <c r="P59" s="281">
        <v>6217</v>
      </c>
      <c r="Q59" s="26">
        <v>5002</v>
      </c>
      <c r="R59" s="26">
        <v>2265</v>
      </c>
      <c r="S59" s="279">
        <v>0</v>
      </c>
      <c r="T59" s="279">
        <v>0</v>
      </c>
      <c r="U59" s="27">
        <v>62693</v>
      </c>
      <c r="V59" s="26">
        <v>3029</v>
      </c>
      <c r="W59" s="26">
        <v>462</v>
      </c>
      <c r="X59" s="26">
        <v>2355</v>
      </c>
      <c r="Y59" s="26">
        <v>6289</v>
      </c>
      <c r="Z59" s="26">
        <v>0</v>
      </c>
      <c r="AA59" s="26">
        <v>0</v>
      </c>
      <c r="AB59" s="279">
        <v>0</v>
      </c>
      <c r="AC59" s="26">
        <v>2561</v>
      </c>
      <c r="AD59" s="26">
        <v>0</v>
      </c>
      <c r="AE59" s="26">
        <v>25452</v>
      </c>
      <c r="AF59" s="26">
        <v>0</v>
      </c>
      <c r="AG59" s="26">
        <v>5265</v>
      </c>
      <c r="AH59" s="26">
        <v>0</v>
      </c>
      <c r="AI59" s="26">
        <v>0</v>
      </c>
      <c r="AJ59" s="26">
        <v>3186</v>
      </c>
      <c r="AK59" s="26">
        <v>0</v>
      </c>
      <c r="AL59" s="26">
        <v>0</v>
      </c>
      <c r="AM59" s="26">
        <v>0</v>
      </c>
      <c r="AN59" s="26">
        <v>0</v>
      </c>
      <c r="AO59" s="26">
        <v>4431</v>
      </c>
      <c r="AP59" s="26">
        <v>0</v>
      </c>
      <c r="AQ59" s="26">
        <v>0</v>
      </c>
      <c r="AR59" s="26">
        <v>0</v>
      </c>
      <c r="AS59" s="26">
        <v>0</v>
      </c>
      <c r="AT59" s="26">
        <v>0</v>
      </c>
      <c r="AU59" s="26">
        <v>0</v>
      </c>
      <c r="AV59" s="279">
        <v>0</v>
      </c>
      <c r="AW59" s="279">
        <v>0</v>
      </c>
      <c r="AX59" s="279">
        <v>0</v>
      </c>
      <c r="AY59" s="26">
        <v>48522</v>
      </c>
      <c r="AZ59" s="26">
        <v>0</v>
      </c>
      <c r="BA59" s="279">
        <v>0</v>
      </c>
      <c r="BB59" s="279">
        <v>0</v>
      </c>
      <c r="BC59" s="279">
        <v>0</v>
      </c>
      <c r="BD59" s="279">
        <v>0</v>
      </c>
      <c r="BE59" s="26">
        <v>92278</v>
      </c>
      <c r="BF59" s="279">
        <v>0</v>
      </c>
      <c r="BG59" s="279">
        <v>0</v>
      </c>
      <c r="BH59" s="279">
        <v>0</v>
      </c>
      <c r="BI59" s="279">
        <v>0</v>
      </c>
      <c r="BJ59" s="279">
        <v>0</v>
      </c>
      <c r="BK59" s="279">
        <v>0</v>
      </c>
      <c r="BL59" s="279">
        <v>0</v>
      </c>
      <c r="BM59" s="279">
        <v>0</v>
      </c>
      <c r="BN59" s="279">
        <v>0</v>
      </c>
      <c r="BO59" s="279">
        <v>0</v>
      </c>
      <c r="BP59" s="279">
        <v>0</v>
      </c>
      <c r="BQ59" s="279">
        <v>0</v>
      </c>
      <c r="BR59" s="279">
        <v>0</v>
      </c>
      <c r="BS59" s="279">
        <v>0</v>
      </c>
      <c r="BT59" s="279">
        <v>0</v>
      </c>
      <c r="BU59" s="279">
        <v>0</v>
      </c>
      <c r="BV59" s="279">
        <v>0</v>
      </c>
      <c r="BW59" s="279">
        <v>0</v>
      </c>
      <c r="BX59" s="279">
        <v>0</v>
      </c>
      <c r="BY59" s="279">
        <v>0</v>
      </c>
      <c r="BZ59" s="279">
        <v>0</v>
      </c>
      <c r="CA59" s="279">
        <v>0</v>
      </c>
      <c r="CB59" s="279">
        <v>0</v>
      </c>
      <c r="CC59" s="279">
        <v>0</v>
      </c>
      <c r="CD59" s="236">
        <v>0</v>
      </c>
      <c r="CE59" s="28">
        <v>0</v>
      </c>
    </row>
    <row r="60" s="211" customFormat="1">
      <c r="A60" s="219" t="s">
        <v>262</v>
      </c>
      <c r="B60" s="220"/>
      <c r="C60" s="280">
        <v>0</v>
      </c>
      <c r="D60" s="280">
        <v>0</v>
      </c>
      <c r="E60" s="280">
        <v>6.75</v>
      </c>
      <c r="F60" s="280">
        <v>0</v>
      </c>
      <c r="G60" s="280">
        <v>0</v>
      </c>
      <c r="H60" s="280">
        <v>0</v>
      </c>
      <c r="I60" s="280">
        <v>0</v>
      </c>
      <c r="J60" s="280">
        <v>0</v>
      </c>
      <c r="K60" s="280">
        <v>28.79</v>
      </c>
      <c r="L60" s="280">
        <v>14.05</v>
      </c>
      <c r="M60" s="280">
        <v>0</v>
      </c>
      <c r="N60" s="280">
        <v>0</v>
      </c>
      <c r="O60" s="280">
        <v>0</v>
      </c>
      <c r="P60" s="281">
        <v>3.22</v>
      </c>
      <c r="Q60" s="281">
        <v>0.11</v>
      </c>
      <c r="R60" s="281">
        <v>0</v>
      </c>
      <c r="S60" s="282">
        <v>2.19</v>
      </c>
      <c r="T60" s="282">
        <v>0</v>
      </c>
      <c r="U60" s="283">
        <v>8.23</v>
      </c>
      <c r="V60" s="281">
        <v>0</v>
      </c>
      <c r="W60" s="281">
        <v>0.33</v>
      </c>
      <c r="X60" s="281">
        <v>1.68</v>
      </c>
      <c r="Y60" s="281">
        <v>4.48</v>
      </c>
      <c r="Z60" s="281">
        <v>0</v>
      </c>
      <c r="AA60" s="281">
        <v>0</v>
      </c>
      <c r="AB60" s="282">
        <v>0.9</v>
      </c>
      <c r="AC60" s="281">
        <v>0.98</v>
      </c>
      <c r="AD60" s="281">
        <v>0</v>
      </c>
      <c r="AE60" s="281">
        <v>13.12</v>
      </c>
      <c r="AF60" s="281">
        <v>0</v>
      </c>
      <c r="AG60" s="281">
        <v>11.4</v>
      </c>
      <c r="AH60" s="281">
        <v>0</v>
      </c>
      <c r="AI60" s="281">
        <v>0</v>
      </c>
      <c r="AJ60" s="281">
        <v>12.59</v>
      </c>
      <c r="AK60" s="281">
        <v>0</v>
      </c>
      <c r="AL60" s="281">
        <v>0</v>
      </c>
      <c r="AM60" s="281">
        <v>0</v>
      </c>
      <c r="AN60" s="281">
        <v>0</v>
      </c>
      <c r="AO60" s="281">
        <v>1.33</v>
      </c>
      <c r="AP60" s="281">
        <v>0</v>
      </c>
      <c r="AQ60" s="281">
        <v>0</v>
      </c>
      <c r="AR60" s="281">
        <v>0</v>
      </c>
      <c r="AS60" s="281">
        <v>0</v>
      </c>
      <c r="AT60" s="281">
        <v>0</v>
      </c>
      <c r="AU60" s="281">
        <v>0</v>
      </c>
      <c r="AV60" s="282">
        <v>0</v>
      </c>
      <c r="AW60" s="282">
        <v>0</v>
      </c>
      <c r="AX60" s="282">
        <v>0</v>
      </c>
      <c r="AY60" s="281">
        <v>0.02</v>
      </c>
      <c r="AZ60" s="281">
        <v>0.02</v>
      </c>
      <c r="BA60" s="282">
        <v>0.16</v>
      </c>
      <c r="BB60" s="282">
        <v>0</v>
      </c>
      <c r="BC60" s="282">
        <v>0</v>
      </c>
      <c r="BD60" s="282">
        <v>0</v>
      </c>
      <c r="BE60" s="281">
        <v>5.7</v>
      </c>
      <c r="BF60" s="282">
        <v>7.75</v>
      </c>
      <c r="BG60" s="282">
        <v>0</v>
      </c>
      <c r="BH60" s="282">
        <v>2.17</v>
      </c>
      <c r="BI60" s="282">
        <v>0</v>
      </c>
      <c r="BJ60" s="282">
        <v>12.64</v>
      </c>
      <c r="BK60" s="282">
        <v>0</v>
      </c>
      <c r="BL60" s="282">
        <v>9.15</v>
      </c>
      <c r="BM60" s="282">
        <v>0</v>
      </c>
      <c r="BN60" s="282">
        <v>2.66</v>
      </c>
      <c r="BO60" s="282">
        <v>0</v>
      </c>
      <c r="BP60" s="282">
        <v>0</v>
      </c>
      <c r="BQ60" s="282">
        <v>0</v>
      </c>
      <c r="BR60" s="282">
        <v>2.57</v>
      </c>
      <c r="BS60" s="282">
        <v>0</v>
      </c>
      <c r="BT60" s="282">
        <v>0</v>
      </c>
      <c r="BU60" s="282">
        <v>0</v>
      </c>
      <c r="BV60" s="282">
        <v>10.78</v>
      </c>
      <c r="BW60" s="282">
        <v>0</v>
      </c>
      <c r="BX60" s="282">
        <v>0</v>
      </c>
      <c r="BY60" s="282">
        <v>3.74</v>
      </c>
      <c r="BZ60" s="282">
        <v>0</v>
      </c>
      <c r="CA60" s="282">
        <v>0</v>
      </c>
      <c r="CB60" s="282">
        <v>0</v>
      </c>
      <c r="CC60" s="282">
        <v>0</v>
      </c>
      <c r="CD60" s="221" t="s">
        <v>248</v>
      </c>
      <c r="CE60" s="239">
        <f>SUM(C60:CD60)</f>
        <v>167.51000000000002</v>
      </c>
    </row>
    <row r="61">
      <c r="A61" s="35" t="s">
        <v>263</v>
      </c>
      <c r="B61" s="16"/>
      <c r="C61" s="20">
        <v>0</v>
      </c>
      <c r="D61" s="20">
        <v>0</v>
      </c>
      <c r="E61" s="20">
        <v>568619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1957377</v>
      </c>
      <c r="L61" s="20">
        <v>1182967</v>
      </c>
      <c r="M61" s="20">
        <v>0</v>
      </c>
      <c r="N61" s="20">
        <v>0</v>
      </c>
      <c r="O61" s="20">
        <v>0</v>
      </c>
      <c r="P61" s="26">
        <v>360949</v>
      </c>
      <c r="Q61" s="26">
        <v>11547</v>
      </c>
      <c r="R61" s="26">
        <v>0</v>
      </c>
      <c r="S61" s="284">
        <v>94554</v>
      </c>
      <c r="T61" s="284">
        <v>0</v>
      </c>
      <c r="U61" s="27">
        <v>536686</v>
      </c>
      <c r="V61" s="26">
        <v>0</v>
      </c>
      <c r="W61" s="26">
        <v>34742</v>
      </c>
      <c r="X61" s="26">
        <v>177096</v>
      </c>
      <c r="Y61" s="26">
        <v>472934</v>
      </c>
      <c r="Z61" s="26">
        <v>0</v>
      </c>
      <c r="AA61" s="26">
        <v>0</v>
      </c>
      <c r="AB61" s="285">
        <v>61346</v>
      </c>
      <c r="AC61" s="26">
        <v>109324</v>
      </c>
      <c r="AD61" s="26">
        <v>0</v>
      </c>
      <c r="AE61" s="26">
        <v>1130502</v>
      </c>
      <c r="AF61" s="26">
        <v>0</v>
      </c>
      <c r="AG61" s="26">
        <v>834864</v>
      </c>
      <c r="AH61" s="26">
        <v>0</v>
      </c>
      <c r="AI61" s="26">
        <v>0</v>
      </c>
      <c r="AJ61" s="26">
        <v>1201806</v>
      </c>
      <c r="AK61" s="26">
        <v>0</v>
      </c>
      <c r="AL61" s="26">
        <v>0</v>
      </c>
      <c r="AM61" s="26">
        <v>0</v>
      </c>
      <c r="AN61" s="26">
        <v>0</v>
      </c>
      <c r="AO61" s="26">
        <v>111317</v>
      </c>
      <c r="AP61" s="26">
        <v>0</v>
      </c>
      <c r="AQ61" s="26">
        <v>0</v>
      </c>
      <c r="AR61" s="26">
        <v>0</v>
      </c>
      <c r="AS61" s="26">
        <v>0</v>
      </c>
      <c r="AT61" s="26">
        <v>0</v>
      </c>
      <c r="AU61" s="26">
        <v>0</v>
      </c>
      <c r="AV61" s="284">
        <v>0</v>
      </c>
      <c r="AW61" s="284">
        <v>0</v>
      </c>
      <c r="AX61" s="284">
        <v>0</v>
      </c>
      <c r="AY61" s="26">
        <v>620111</v>
      </c>
      <c r="AZ61" s="26">
        <v>131673</v>
      </c>
      <c r="BA61" s="284">
        <v>317046</v>
      </c>
      <c r="BB61" s="284">
        <v>60110</v>
      </c>
      <c r="BC61" s="284">
        <v>0</v>
      </c>
      <c r="BD61" s="284">
        <v>0</v>
      </c>
      <c r="BE61" s="26">
        <v>336788</v>
      </c>
      <c r="BF61" s="284">
        <v>362446</v>
      </c>
      <c r="BG61" s="284">
        <v>0</v>
      </c>
      <c r="BH61" s="284">
        <v>225097</v>
      </c>
      <c r="BI61" s="284">
        <v>0</v>
      </c>
      <c r="BJ61" s="284">
        <v>874483</v>
      </c>
      <c r="BK61" s="284">
        <v>0</v>
      </c>
      <c r="BL61" s="284">
        <v>421035</v>
      </c>
      <c r="BM61" s="284">
        <v>0</v>
      </c>
      <c r="BN61" s="284">
        <v>376045</v>
      </c>
      <c r="BO61" s="284">
        <v>0</v>
      </c>
      <c r="BP61" s="284">
        <v>0</v>
      </c>
      <c r="BQ61" s="284">
        <v>0</v>
      </c>
      <c r="BR61" s="284">
        <v>222106</v>
      </c>
      <c r="BS61" s="284">
        <v>0</v>
      </c>
      <c r="BT61" s="284">
        <v>0</v>
      </c>
      <c r="BU61" s="284">
        <v>0</v>
      </c>
      <c r="BV61" s="284">
        <v>568080</v>
      </c>
      <c r="BW61" s="284">
        <v>0</v>
      </c>
      <c r="BX61" s="284">
        <v>0</v>
      </c>
      <c r="BY61" s="284">
        <v>503591</v>
      </c>
      <c r="BZ61" s="284">
        <v>0</v>
      </c>
      <c r="CA61" s="284">
        <v>0</v>
      </c>
      <c r="CB61" s="284">
        <v>0</v>
      </c>
      <c r="CC61" s="284">
        <v>0</v>
      </c>
      <c r="CD61" s="25" t="s">
        <v>248</v>
      </c>
      <c r="CE61" s="28">
        <f>SUM(C61:CD61)</f>
        <v>13865241</v>
      </c>
    </row>
    <row r="62">
      <c r="A62" s="35" t="s">
        <v>11</v>
      </c>
      <c r="B62" s="16"/>
      <c r="C62" s="28">
        <f>ROUND(C47+C48,0)</f>
        <v>0</v>
      </c>
      <c r="D62" s="28">
        <f>ROUND(D47+D48,0)</f>
        <v>0</v>
      </c>
      <c r="E62" s="28">
        <f>ROUND(E47+E48,0)</f>
        <v>153317</v>
      </c>
      <c r="F62" s="28">
        <f>ROUND(F47+F48,0)</f>
        <v>0</v>
      </c>
      <c r="G62" s="28">
        <f>ROUND(G47+G48,0)</f>
        <v>0</v>
      </c>
      <c r="H62" s="28">
        <f>ROUND(H47+H48,0)</f>
        <v>0</v>
      </c>
      <c r="I62" s="28">
        <f>ROUND(I47+I48,0)</f>
        <v>0</v>
      </c>
      <c r="J62" s="28">
        <f>ROUND(J47+J48,0)</f>
        <v>0</v>
      </c>
      <c r="K62" s="28">
        <f>ROUND(K47+K48,0)</f>
        <v>527770</v>
      </c>
      <c r="L62" s="28">
        <f>ROUND(L47+L48,0)</f>
        <v>318965</v>
      </c>
      <c r="M62" s="28">
        <f>ROUND(M47+M48,0)</f>
        <v>0</v>
      </c>
      <c r="N62" s="28">
        <f>ROUND(N47+N48,0)</f>
        <v>0</v>
      </c>
      <c r="O62" s="28">
        <f>ROUND(O47+O48,0)</f>
        <v>0</v>
      </c>
      <c r="P62" s="28">
        <f>ROUND(P47+P48,0)</f>
        <v>97323</v>
      </c>
      <c r="Q62" s="28">
        <f>ROUND(Q47+Q48,0)</f>
        <v>3113</v>
      </c>
      <c r="R62" s="28">
        <f>ROUND(R47+R48,0)</f>
        <v>0</v>
      </c>
      <c r="S62" s="28">
        <f>ROUND(S47+S48,0)</f>
        <v>25495</v>
      </c>
      <c r="T62" s="28">
        <f>ROUND(T47+T48,0)</f>
        <v>0</v>
      </c>
      <c r="U62" s="28">
        <f>ROUND(U47+U48,0)</f>
        <v>144707</v>
      </c>
      <c r="V62" s="28">
        <f>ROUND(V47+V48,0)</f>
        <v>0</v>
      </c>
      <c r="W62" s="28">
        <f>ROUND(W47+W48,0)</f>
        <v>9368</v>
      </c>
      <c r="X62" s="28">
        <f>ROUND(X47+X48,0)</f>
        <v>47751</v>
      </c>
      <c r="Y62" s="28">
        <f>ROUND(Y47+Y48,0)</f>
        <v>127518</v>
      </c>
      <c r="Z62" s="28">
        <f>ROUND(Z47+Z48,0)</f>
        <v>0</v>
      </c>
      <c r="AA62" s="28">
        <f>ROUND(AA47+AA48,0)</f>
        <v>0</v>
      </c>
      <c r="AB62" s="28">
        <f>ROUND(AB47+AB48,0)</f>
        <v>16541</v>
      </c>
      <c r="AC62" s="28">
        <f>ROUND(AC47+AC48,0)</f>
        <v>29477</v>
      </c>
      <c r="AD62" s="28">
        <f>ROUND(AD47+AD48,0)</f>
        <v>0</v>
      </c>
      <c r="AE62" s="28">
        <f>ROUND(AE47+AE48,0)</f>
        <v>304818</v>
      </c>
      <c r="AF62" s="28">
        <f>ROUND(AF47+AF48,0)</f>
        <v>0</v>
      </c>
      <c r="AG62" s="28">
        <f>ROUND(AG47+AG48,0)</f>
        <v>225105</v>
      </c>
      <c r="AH62" s="28">
        <f>ROUND(AH47+AH48,0)</f>
        <v>0</v>
      </c>
      <c r="AI62" s="28">
        <f>ROUND(AI47+AI48,0)</f>
        <v>0</v>
      </c>
      <c r="AJ62" s="28">
        <f>ROUND(AJ47+AJ48,0)</f>
        <v>324044</v>
      </c>
      <c r="AK62" s="28">
        <f>ROUND(AK47+AK48,0)</f>
        <v>0</v>
      </c>
      <c r="AL62" s="28">
        <f>ROUND(AL47+AL48,0)</f>
        <v>0</v>
      </c>
      <c r="AM62" s="28">
        <f>ROUND(AM47+AM48,0)</f>
        <v>0</v>
      </c>
      <c r="AN62" s="28">
        <f>ROUND(AN47+AN48,0)</f>
        <v>0</v>
      </c>
      <c r="AO62" s="28">
        <f>ROUND(AO47+AO48,0)</f>
        <v>30015</v>
      </c>
      <c r="AP62" s="28">
        <f>ROUND(AP47+AP48,0)</f>
        <v>0</v>
      </c>
      <c r="AQ62" s="28">
        <f>ROUND(AQ47+AQ48,0)</f>
        <v>0</v>
      </c>
      <c r="AR62" s="28">
        <f>ROUND(AR47+AR48,0)</f>
        <v>0</v>
      </c>
      <c r="AS62" s="28">
        <f>ROUND(AS47+AS48,0)</f>
        <v>0</v>
      </c>
      <c r="AT62" s="28">
        <f>ROUND(AT47+AT48,0)</f>
        <v>0</v>
      </c>
      <c r="AU62" s="28">
        <f>ROUND(AU47+AU48,0)</f>
        <v>0</v>
      </c>
      <c r="AV62" s="28">
        <f>ROUND(AV47+AV48,0)</f>
        <v>0</v>
      </c>
      <c r="AW62" s="28">
        <f>ROUND(AW47+AW48,0)</f>
        <v>0</v>
      </c>
      <c r="AX62" s="28">
        <f>ROUND(AX47+AX48,0)</f>
        <v>0</v>
      </c>
      <c r="AY62" s="28">
        <f>ROUND(AY47+AY48,0)</f>
        <v>167201</v>
      </c>
      <c r="AZ62" s="28">
        <f>ROUND(AZ47+AZ48,0)</f>
        <v>35503</v>
      </c>
      <c r="BA62" s="28">
        <f>ROUND(BA47+BA48,0)</f>
        <v>85485</v>
      </c>
      <c r="BB62" s="28">
        <f>ROUND(BB47+BB48,0)</f>
        <v>16208</v>
      </c>
      <c r="BC62" s="28">
        <f>ROUND(BC47+BC48,0)</f>
        <v>0</v>
      </c>
      <c r="BD62" s="28">
        <f>ROUND(BD47+BD48,0)</f>
        <v>0</v>
      </c>
      <c r="BE62" s="28">
        <f>ROUND(BE47+BE48,0)</f>
        <v>90809</v>
      </c>
      <c r="BF62" s="28">
        <f>ROUND(BF47+BF48,0)</f>
        <v>97727</v>
      </c>
      <c r="BG62" s="28">
        <f>ROUND(BG47+BG48,0)</f>
        <v>0</v>
      </c>
      <c r="BH62" s="28">
        <f>ROUND(BH47+BH48,0)</f>
        <v>60693</v>
      </c>
      <c r="BI62" s="28">
        <f>ROUND(BI47+BI48,0)</f>
        <v>0</v>
      </c>
      <c r="BJ62" s="28">
        <f>ROUND(BJ47+BJ48,0)</f>
        <v>235788</v>
      </c>
      <c r="BK62" s="28">
        <f>ROUND(BK47+BK48,0)</f>
        <v>0</v>
      </c>
      <c r="BL62" s="28">
        <f>ROUND(BL47+BL48,0)</f>
        <v>113524</v>
      </c>
      <c r="BM62" s="28">
        <f>ROUND(BM47+BM48,0)</f>
        <v>0</v>
      </c>
      <c r="BN62" s="28">
        <f>ROUND(BN47+BN48,0)</f>
        <v>101393</v>
      </c>
      <c r="BO62" s="28">
        <f>ROUND(BO47+BO48,0)</f>
        <v>0</v>
      </c>
      <c r="BP62" s="28">
        <f>ROUND(BP47+BP48,0)</f>
        <v>0</v>
      </c>
      <c r="BQ62" s="28">
        <f>ROUND(BQ47+BQ48,0)</f>
        <v>0</v>
      </c>
      <c r="BR62" s="28">
        <f>ROUND(BR47+BR48,0)</f>
        <v>59887</v>
      </c>
      <c r="BS62" s="28">
        <f>ROUND(BS47+BS48,0)</f>
        <v>0</v>
      </c>
      <c r="BT62" s="28">
        <f>ROUND(BT47+BT48,0)</f>
        <v>0</v>
      </c>
      <c r="BU62" s="28">
        <f>ROUND(BU47+BU48,0)</f>
        <v>0</v>
      </c>
      <c r="BV62" s="28">
        <f>ROUND(BV47+BV48,0)</f>
        <v>153172</v>
      </c>
      <c r="BW62" s="28">
        <f>ROUND(BW47+BW48,0)</f>
        <v>0</v>
      </c>
      <c r="BX62" s="28">
        <f>ROUND(BX47+BX48,0)</f>
        <v>0</v>
      </c>
      <c r="BY62" s="28">
        <f>ROUND(BY47+BY48,0)</f>
        <v>135784</v>
      </c>
      <c r="BZ62" s="28">
        <f>ROUND(BZ47+BZ48,0)</f>
        <v>0</v>
      </c>
      <c r="CA62" s="28">
        <f>ROUND(CA47+CA48,0)</f>
        <v>0</v>
      </c>
      <c r="CB62" s="28">
        <f>ROUND(CB47+CB48,0)</f>
        <v>0</v>
      </c>
      <c r="CC62" s="28">
        <f>ROUND(CC47+CC48,0)</f>
        <v>0</v>
      </c>
      <c r="CD62" s="25" t="s">
        <v>248</v>
      </c>
      <c r="CE62" s="28">
        <f>SUM(C62:CD62)</f>
        <v>3738501</v>
      </c>
    </row>
    <row r="63">
      <c r="A63" s="35" t="s">
        <v>264</v>
      </c>
      <c r="B63" s="16"/>
      <c r="C63" s="20">
        <v>0</v>
      </c>
      <c r="D63" s="20">
        <v>0</v>
      </c>
      <c r="E63" s="20">
        <v>0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v>1668</v>
      </c>
      <c r="L63" s="20">
        <v>0</v>
      </c>
      <c r="M63" s="20">
        <v>0</v>
      </c>
      <c r="N63" s="20">
        <v>0</v>
      </c>
      <c r="O63" s="20">
        <v>0</v>
      </c>
      <c r="P63" s="26">
        <v>204833</v>
      </c>
      <c r="Q63" s="26">
        <v>0</v>
      </c>
      <c r="R63" s="26">
        <v>516800</v>
      </c>
      <c r="S63" s="284">
        <v>0</v>
      </c>
      <c r="T63" s="284">
        <v>0</v>
      </c>
      <c r="U63" s="27">
        <v>9934</v>
      </c>
      <c r="V63" s="26">
        <v>0</v>
      </c>
      <c r="W63" s="26">
        <v>33091</v>
      </c>
      <c r="X63" s="26">
        <v>168680</v>
      </c>
      <c r="Y63" s="26">
        <v>450457</v>
      </c>
      <c r="Z63" s="26">
        <v>0</v>
      </c>
      <c r="AA63" s="26">
        <v>0</v>
      </c>
      <c r="AB63" s="285">
        <v>0</v>
      </c>
      <c r="AC63" s="26">
        <v>0</v>
      </c>
      <c r="AD63" s="26">
        <v>0</v>
      </c>
      <c r="AE63" s="26">
        <v>0</v>
      </c>
      <c r="AF63" s="26">
        <v>0</v>
      </c>
      <c r="AG63" s="26">
        <v>2220705</v>
      </c>
      <c r="AH63" s="26">
        <v>0</v>
      </c>
      <c r="AI63" s="26">
        <v>0</v>
      </c>
      <c r="AJ63" s="26">
        <v>-11850</v>
      </c>
      <c r="AK63" s="26">
        <v>0</v>
      </c>
      <c r="AL63" s="26">
        <v>0</v>
      </c>
      <c r="AM63" s="26">
        <v>0</v>
      </c>
      <c r="AN63" s="26">
        <v>0</v>
      </c>
      <c r="AO63" s="26">
        <v>0</v>
      </c>
      <c r="AP63" s="26">
        <v>0</v>
      </c>
      <c r="AQ63" s="26">
        <v>0</v>
      </c>
      <c r="AR63" s="26">
        <v>0</v>
      </c>
      <c r="AS63" s="26">
        <v>0</v>
      </c>
      <c r="AT63" s="26">
        <v>0</v>
      </c>
      <c r="AU63" s="26">
        <v>0</v>
      </c>
      <c r="AV63" s="284">
        <v>49490</v>
      </c>
      <c r="AW63" s="284">
        <v>0</v>
      </c>
      <c r="AX63" s="284">
        <v>0</v>
      </c>
      <c r="AY63" s="26">
        <v>0</v>
      </c>
      <c r="AZ63" s="26">
        <v>0</v>
      </c>
      <c r="BA63" s="284">
        <v>0</v>
      </c>
      <c r="BB63" s="284">
        <v>0</v>
      </c>
      <c r="BC63" s="284">
        <v>0</v>
      </c>
      <c r="BD63" s="284">
        <v>0</v>
      </c>
      <c r="BE63" s="26">
        <v>0</v>
      </c>
      <c r="BF63" s="284">
        <v>0</v>
      </c>
      <c r="BG63" s="284">
        <v>0</v>
      </c>
      <c r="BH63" s="284">
        <v>159089</v>
      </c>
      <c r="BI63" s="284">
        <v>0</v>
      </c>
      <c r="BJ63" s="284">
        <v>81402</v>
      </c>
      <c r="BK63" s="284">
        <v>0</v>
      </c>
      <c r="BL63" s="284">
        <v>0</v>
      </c>
      <c r="BM63" s="284">
        <v>0</v>
      </c>
      <c r="BN63" s="284">
        <v>123682</v>
      </c>
      <c r="BO63" s="284">
        <v>0</v>
      </c>
      <c r="BP63" s="284">
        <v>0</v>
      </c>
      <c r="BQ63" s="284">
        <v>0</v>
      </c>
      <c r="BR63" s="284">
        <v>57724</v>
      </c>
      <c r="BS63" s="284">
        <v>0</v>
      </c>
      <c r="BT63" s="284">
        <v>0</v>
      </c>
      <c r="BU63" s="284">
        <v>0</v>
      </c>
      <c r="BV63" s="284">
        <v>95600</v>
      </c>
      <c r="BW63" s="284">
        <v>0</v>
      </c>
      <c r="BX63" s="284">
        <v>0</v>
      </c>
      <c r="BY63" s="284">
        <v>0</v>
      </c>
      <c r="BZ63" s="284">
        <v>0</v>
      </c>
      <c r="CA63" s="284">
        <v>0</v>
      </c>
      <c r="CB63" s="284">
        <v>0</v>
      </c>
      <c r="CC63" s="284">
        <v>0</v>
      </c>
      <c r="CD63" s="25" t="s">
        <v>248</v>
      </c>
      <c r="CE63" s="28">
        <f>SUM(C63:CD63)</f>
        <v>4161305</v>
      </c>
    </row>
    <row r="64">
      <c r="A64" s="35" t="s">
        <v>265</v>
      </c>
      <c r="B64" s="16"/>
      <c r="C64" s="20">
        <v>0</v>
      </c>
      <c r="D64" s="20">
        <v>0</v>
      </c>
      <c r="E64" s="20">
        <v>16444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>
        <v>155326</v>
      </c>
      <c r="L64" s="20">
        <v>34211</v>
      </c>
      <c r="M64" s="20">
        <v>0</v>
      </c>
      <c r="N64" s="20">
        <v>0</v>
      </c>
      <c r="O64" s="20">
        <v>0</v>
      </c>
      <c r="P64" s="26">
        <v>21530</v>
      </c>
      <c r="Q64" s="26">
        <v>0</v>
      </c>
      <c r="R64" s="26">
        <v>2814</v>
      </c>
      <c r="S64" s="284">
        <v>225701</v>
      </c>
      <c r="T64" s="284">
        <v>0</v>
      </c>
      <c r="U64" s="27">
        <v>1080450</v>
      </c>
      <c r="V64" s="26">
        <v>0</v>
      </c>
      <c r="W64" s="26">
        <v>576</v>
      </c>
      <c r="X64" s="26">
        <v>2938</v>
      </c>
      <c r="Y64" s="26">
        <v>7846</v>
      </c>
      <c r="Z64" s="26">
        <v>0</v>
      </c>
      <c r="AA64" s="26">
        <v>0</v>
      </c>
      <c r="AB64" s="285">
        <v>1526990</v>
      </c>
      <c r="AC64" s="26">
        <v>4286</v>
      </c>
      <c r="AD64" s="26">
        <v>0</v>
      </c>
      <c r="AE64" s="26">
        <v>55871</v>
      </c>
      <c r="AF64" s="26">
        <v>0</v>
      </c>
      <c r="AG64" s="26">
        <v>86775</v>
      </c>
      <c r="AH64" s="26">
        <v>0</v>
      </c>
      <c r="AI64" s="26">
        <v>0</v>
      </c>
      <c r="AJ64" s="26">
        <v>32717</v>
      </c>
      <c r="AK64" s="26">
        <v>0</v>
      </c>
      <c r="AL64" s="26">
        <v>0</v>
      </c>
      <c r="AM64" s="26">
        <v>0</v>
      </c>
      <c r="AN64" s="26">
        <v>0</v>
      </c>
      <c r="AO64" s="26">
        <v>3220</v>
      </c>
      <c r="AP64" s="26">
        <v>0</v>
      </c>
      <c r="AQ64" s="26">
        <v>0</v>
      </c>
      <c r="AR64" s="26">
        <v>0</v>
      </c>
      <c r="AS64" s="26">
        <v>0</v>
      </c>
      <c r="AT64" s="26">
        <v>0</v>
      </c>
      <c r="AU64" s="26">
        <v>0</v>
      </c>
      <c r="AV64" s="284">
        <v>848</v>
      </c>
      <c r="AW64" s="284">
        <v>0</v>
      </c>
      <c r="AX64" s="284">
        <v>0</v>
      </c>
      <c r="AY64" s="26">
        <v>355418</v>
      </c>
      <c r="AZ64" s="26">
        <v>63030</v>
      </c>
      <c r="BA64" s="284">
        <v>15103</v>
      </c>
      <c r="BB64" s="284">
        <v>449</v>
      </c>
      <c r="BC64" s="284">
        <v>0</v>
      </c>
      <c r="BD64" s="284">
        <v>0</v>
      </c>
      <c r="BE64" s="26">
        <v>11809</v>
      </c>
      <c r="BF64" s="284">
        <v>62273</v>
      </c>
      <c r="BG64" s="284">
        <v>1187</v>
      </c>
      <c r="BH64" s="284">
        <v>23773</v>
      </c>
      <c r="BI64" s="284">
        <v>0</v>
      </c>
      <c r="BJ64" s="284">
        <v>31038</v>
      </c>
      <c r="BK64" s="284">
        <v>0</v>
      </c>
      <c r="BL64" s="284">
        <v>8186</v>
      </c>
      <c r="BM64" s="284">
        <v>0</v>
      </c>
      <c r="BN64" s="284">
        <v>10704</v>
      </c>
      <c r="BO64" s="284">
        <v>0</v>
      </c>
      <c r="BP64" s="284">
        <v>0</v>
      </c>
      <c r="BQ64" s="284">
        <v>0</v>
      </c>
      <c r="BR64" s="284">
        <v>8981</v>
      </c>
      <c r="BS64" s="284">
        <v>0</v>
      </c>
      <c r="BT64" s="284">
        <v>0</v>
      </c>
      <c r="BU64" s="284">
        <v>0</v>
      </c>
      <c r="BV64" s="284">
        <v>10860</v>
      </c>
      <c r="BW64" s="284">
        <v>0</v>
      </c>
      <c r="BX64" s="284">
        <v>0</v>
      </c>
      <c r="BY64" s="284">
        <v>4917</v>
      </c>
      <c r="BZ64" s="284">
        <v>0</v>
      </c>
      <c r="CA64" s="284">
        <v>0</v>
      </c>
      <c r="CB64" s="284">
        <v>0</v>
      </c>
      <c r="CC64" s="284">
        <v>0</v>
      </c>
      <c r="CD64" s="25" t="s">
        <v>248</v>
      </c>
      <c r="CE64" s="28">
        <f>SUM(C64:CD64)</f>
        <v>3866271</v>
      </c>
    </row>
    <row r="65">
      <c r="A65" s="35" t="s">
        <v>266</v>
      </c>
      <c r="B65" s="16"/>
      <c r="C65" s="20">
        <v>0</v>
      </c>
      <c r="D65" s="20">
        <v>0</v>
      </c>
      <c r="E65" s="20">
        <v>0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30358</v>
      </c>
      <c r="L65" s="20">
        <v>0</v>
      </c>
      <c r="M65" s="20">
        <v>0</v>
      </c>
      <c r="N65" s="20">
        <v>0</v>
      </c>
      <c r="O65" s="20">
        <v>0</v>
      </c>
      <c r="P65" s="26">
        <v>0</v>
      </c>
      <c r="Q65" s="26">
        <v>0</v>
      </c>
      <c r="R65" s="26">
        <v>0</v>
      </c>
      <c r="S65" s="284">
        <v>0</v>
      </c>
      <c r="T65" s="284">
        <v>0</v>
      </c>
      <c r="U65" s="27">
        <v>0</v>
      </c>
      <c r="V65" s="26">
        <v>0</v>
      </c>
      <c r="W65" s="26">
        <v>0</v>
      </c>
      <c r="X65" s="26">
        <v>0</v>
      </c>
      <c r="Y65" s="26">
        <v>0</v>
      </c>
      <c r="Z65" s="26">
        <v>0</v>
      </c>
      <c r="AA65" s="26">
        <v>0</v>
      </c>
      <c r="AB65" s="285">
        <v>0</v>
      </c>
      <c r="AC65" s="26">
        <v>0</v>
      </c>
      <c r="AD65" s="26">
        <v>0</v>
      </c>
      <c r="AE65" s="26">
        <v>3575</v>
      </c>
      <c r="AF65" s="26">
        <v>0</v>
      </c>
      <c r="AG65" s="26">
        <v>0</v>
      </c>
      <c r="AH65" s="26">
        <v>0</v>
      </c>
      <c r="AI65" s="26">
        <v>0</v>
      </c>
      <c r="AJ65" s="26">
        <v>0</v>
      </c>
      <c r="AK65" s="26">
        <v>0</v>
      </c>
      <c r="AL65" s="26">
        <v>0</v>
      </c>
      <c r="AM65" s="26">
        <v>0</v>
      </c>
      <c r="AN65" s="26">
        <v>0</v>
      </c>
      <c r="AO65" s="26">
        <v>0</v>
      </c>
      <c r="AP65" s="26">
        <v>0</v>
      </c>
      <c r="AQ65" s="26">
        <v>0</v>
      </c>
      <c r="AR65" s="26">
        <v>0</v>
      </c>
      <c r="AS65" s="26">
        <v>0</v>
      </c>
      <c r="AT65" s="26">
        <v>0</v>
      </c>
      <c r="AU65" s="26">
        <v>0</v>
      </c>
      <c r="AV65" s="284">
        <v>0</v>
      </c>
      <c r="AW65" s="284">
        <v>0</v>
      </c>
      <c r="AX65" s="284">
        <v>0</v>
      </c>
      <c r="AY65" s="26">
        <v>9600</v>
      </c>
      <c r="AZ65" s="26">
        <v>0</v>
      </c>
      <c r="BA65" s="284">
        <v>31818</v>
      </c>
      <c r="BB65" s="284">
        <v>0</v>
      </c>
      <c r="BC65" s="284">
        <v>0</v>
      </c>
      <c r="BD65" s="284">
        <v>0</v>
      </c>
      <c r="BE65" s="26">
        <v>354231</v>
      </c>
      <c r="BF65" s="284">
        <v>0</v>
      </c>
      <c r="BG65" s="284">
        <v>42904</v>
      </c>
      <c r="BH65" s="284">
        <v>0</v>
      </c>
      <c r="BI65" s="284">
        <v>0</v>
      </c>
      <c r="BJ65" s="284">
        <v>0</v>
      </c>
      <c r="BK65" s="284">
        <v>0</v>
      </c>
      <c r="BL65" s="284">
        <v>0</v>
      </c>
      <c r="BM65" s="284">
        <v>0</v>
      </c>
      <c r="BN65" s="284">
        <v>6783</v>
      </c>
      <c r="BO65" s="284">
        <v>0</v>
      </c>
      <c r="BP65" s="284">
        <v>0</v>
      </c>
      <c r="BQ65" s="284">
        <v>0</v>
      </c>
      <c r="BR65" s="284">
        <v>0</v>
      </c>
      <c r="BS65" s="284">
        <v>0</v>
      </c>
      <c r="BT65" s="284">
        <v>0</v>
      </c>
      <c r="BU65" s="284">
        <v>0</v>
      </c>
      <c r="BV65" s="284">
        <v>0</v>
      </c>
      <c r="BW65" s="284">
        <v>0</v>
      </c>
      <c r="BX65" s="284">
        <v>0</v>
      </c>
      <c r="BY65" s="284">
        <v>0</v>
      </c>
      <c r="BZ65" s="284">
        <v>0</v>
      </c>
      <c r="CA65" s="284">
        <v>0</v>
      </c>
      <c r="CB65" s="284">
        <v>0</v>
      </c>
      <c r="CC65" s="284">
        <v>0</v>
      </c>
      <c r="CD65" s="25" t="s">
        <v>248</v>
      </c>
      <c r="CE65" s="28">
        <f>SUM(C65:CD65)</f>
        <v>479269</v>
      </c>
    </row>
    <row r="66">
      <c r="A66" s="35" t="s">
        <v>267</v>
      </c>
      <c r="B66" s="16"/>
      <c r="C66" s="20">
        <v>0</v>
      </c>
      <c r="D66" s="20">
        <v>0</v>
      </c>
      <c r="E66" s="20">
        <v>141728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394054</v>
      </c>
      <c r="L66" s="20">
        <v>294855</v>
      </c>
      <c r="M66" s="20">
        <v>0</v>
      </c>
      <c r="N66" s="20">
        <v>0</v>
      </c>
      <c r="O66" s="20">
        <v>0</v>
      </c>
      <c r="P66" s="26">
        <v>8372</v>
      </c>
      <c r="Q66" s="26">
        <v>0</v>
      </c>
      <c r="R66" s="26">
        <v>0</v>
      </c>
      <c r="S66" s="284">
        <v>0</v>
      </c>
      <c r="T66" s="284">
        <v>0</v>
      </c>
      <c r="U66" s="27">
        <v>115915</v>
      </c>
      <c r="V66" s="26">
        <v>0</v>
      </c>
      <c r="W66" s="26">
        <v>27828</v>
      </c>
      <c r="X66" s="26">
        <v>141850</v>
      </c>
      <c r="Y66" s="26">
        <v>378808</v>
      </c>
      <c r="Z66" s="26">
        <v>0</v>
      </c>
      <c r="AA66" s="26">
        <v>0</v>
      </c>
      <c r="AB66" s="285">
        <v>180761</v>
      </c>
      <c r="AC66" s="26">
        <v>0</v>
      </c>
      <c r="AD66" s="26">
        <v>0</v>
      </c>
      <c r="AE66" s="26">
        <v>65526</v>
      </c>
      <c r="AF66" s="26">
        <v>0</v>
      </c>
      <c r="AG66" s="26">
        <v>1097066</v>
      </c>
      <c r="AH66" s="26">
        <v>0</v>
      </c>
      <c r="AI66" s="26">
        <v>0</v>
      </c>
      <c r="AJ66" s="26">
        <v>34779</v>
      </c>
      <c r="AK66" s="26">
        <v>0</v>
      </c>
      <c r="AL66" s="26">
        <v>0</v>
      </c>
      <c r="AM66" s="26">
        <v>0</v>
      </c>
      <c r="AN66" s="26">
        <v>0</v>
      </c>
      <c r="AO66" s="26">
        <v>27746</v>
      </c>
      <c r="AP66" s="26">
        <v>0</v>
      </c>
      <c r="AQ66" s="26">
        <v>0</v>
      </c>
      <c r="AR66" s="26">
        <v>0</v>
      </c>
      <c r="AS66" s="26">
        <v>0</v>
      </c>
      <c r="AT66" s="26">
        <v>0</v>
      </c>
      <c r="AU66" s="26">
        <v>0</v>
      </c>
      <c r="AV66" s="284">
        <v>72391</v>
      </c>
      <c r="AW66" s="284">
        <v>0</v>
      </c>
      <c r="AX66" s="284">
        <v>0</v>
      </c>
      <c r="AY66" s="26">
        <v>0</v>
      </c>
      <c r="AZ66" s="26">
        <v>4323</v>
      </c>
      <c r="BA66" s="284">
        <v>0</v>
      </c>
      <c r="BB66" s="284">
        <v>0</v>
      </c>
      <c r="BC66" s="284">
        <v>0</v>
      </c>
      <c r="BD66" s="284">
        <v>0</v>
      </c>
      <c r="BE66" s="26">
        <v>44138</v>
      </c>
      <c r="BF66" s="284">
        <v>21276</v>
      </c>
      <c r="BG66" s="284">
        <v>14443</v>
      </c>
      <c r="BH66" s="284">
        <v>408566</v>
      </c>
      <c r="BI66" s="284">
        <v>0</v>
      </c>
      <c r="BJ66" s="284">
        <v>135207</v>
      </c>
      <c r="BK66" s="284">
        <v>0</v>
      </c>
      <c r="BL66" s="284">
        <v>0</v>
      </c>
      <c r="BM66" s="284">
        <v>0</v>
      </c>
      <c r="BN66" s="284">
        <v>71274</v>
      </c>
      <c r="BO66" s="284">
        <v>0</v>
      </c>
      <c r="BP66" s="284">
        <v>0</v>
      </c>
      <c r="BQ66" s="284">
        <v>0</v>
      </c>
      <c r="BR66" s="284">
        <v>27193</v>
      </c>
      <c r="BS66" s="284">
        <v>0</v>
      </c>
      <c r="BT66" s="284">
        <v>0</v>
      </c>
      <c r="BU66" s="284">
        <v>0</v>
      </c>
      <c r="BV66" s="284">
        <v>39996</v>
      </c>
      <c r="BW66" s="284">
        <v>0</v>
      </c>
      <c r="BX66" s="284">
        <v>0</v>
      </c>
      <c r="BY66" s="284">
        <v>8046</v>
      </c>
      <c r="BZ66" s="284">
        <v>0</v>
      </c>
      <c r="CA66" s="284">
        <v>0</v>
      </c>
      <c r="CB66" s="284">
        <v>0</v>
      </c>
      <c r="CC66" s="284">
        <v>0</v>
      </c>
      <c r="CD66" s="25" t="s">
        <v>248</v>
      </c>
      <c r="CE66" s="28">
        <f>SUM(C66:CD66)</f>
        <v>3756141</v>
      </c>
    </row>
    <row r="67">
      <c r="A67" s="35" t="s">
        <v>16</v>
      </c>
      <c r="B67" s="16"/>
      <c r="C67" s="28">
        <f>ROUND(C51+C52,0)</f>
        <v>0</v>
      </c>
      <c r="D67" s="28">
        <f>ROUND(D51+D52,0)</f>
        <v>0</v>
      </c>
      <c r="E67" s="28">
        <f>ROUND(E51+E52,0)</f>
        <v>41252</v>
      </c>
      <c r="F67" s="28">
        <f>ROUND(F51+F52,0)</f>
        <v>0</v>
      </c>
      <c r="G67" s="28">
        <f>ROUND(G51+G52,0)</f>
        <v>0</v>
      </c>
      <c r="H67" s="28">
        <f>ROUND(H51+H52,0)</f>
        <v>0</v>
      </c>
      <c r="I67" s="28">
        <f>ROUND(I51+I52,0)</f>
        <v>0</v>
      </c>
      <c r="J67" s="28">
        <f>ROUND(J51+J52,0)</f>
        <v>0</v>
      </c>
      <c r="K67" s="28">
        <f>ROUND(K51+K52,0)</f>
        <v>245731</v>
      </c>
      <c r="L67" s="28">
        <f>ROUND(L51+L52,0)</f>
        <v>85820</v>
      </c>
      <c r="M67" s="28">
        <f>ROUND(M51+M52,0)</f>
        <v>0</v>
      </c>
      <c r="N67" s="28">
        <f>ROUND(N51+N52,0)</f>
        <v>0</v>
      </c>
      <c r="O67" s="28">
        <f>ROUND(O51+O52,0)</f>
        <v>0</v>
      </c>
      <c r="P67" s="28">
        <f>ROUND(P51+P52,0)</f>
        <v>39341</v>
      </c>
      <c r="Q67" s="28">
        <f>ROUND(Q51+Q52,0)</f>
        <v>10367</v>
      </c>
      <c r="R67" s="28">
        <f>ROUND(R51+R52,0)</f>
        <v>9021</v>
      </c>
      <c r="S67" s="28">
        <f>ROUND(S51+S52,0)</f>
        <v>11352</v>
      </c>
      <c r="T67" s="28">
        <f>ROUND(T51+T52,0)</f>
        <v>0</v>
      </c>
      <c r="U67" s="28">
        <f>ROUND(U51+U52,0)</f>
        <v>31058</v>
      </c>
      <c r="V67" s="28">
        <f>ROUND(V51+V52,0)</f>
        <v>0</v>
      </c>
      <c r="W67" s="28">
        <f>ROUND(W51+W52,0)</f>
        <v>2664</v>
      </c>
      <c r="X67" s="28">
        <f>ROUND(X51+X52,0)</f>
        <v>13553</v>
      </c>
      <c r="Y67" s="28">
        <f>ROUND(Y51+Y52,0)</f>
        <v>36184</v>
      </c>
      <c r="Z67" s="28">
        <f>ROUND(Z51+Z52,0)</f>
        <v>0</v>
      </c>
      <c r="AA67" s="28">
        <f>ROUND(AA51+AA52,0)</f>
        <v>0</v>
      </c>
      <c r="AB67" s="28">
        <f>ROUND(AB51+AB52,0)</f>
        <v>13640</v>
      </c>
      <c r="AC67" s="28">
        <f>ROUND(AC51+AC52,0)</f>
        <v>2505</v>
      </c>
      <c r="AD67" s="28">
        <f>ROUND(AD51+AD52,0)</f>
        <v>0</v>
      </c>
      <c r="AE67" s="28">
        <f>ROUND(AE51+AE52,0)</f>
        <v>112563</v>
      </c>
      <c r="AF67" s="28">
        <f>ROUND(AF51+AF52,0)</f>
        <v>0</v>
      </c>
      <c r="AG67" s="28">
        <f>ROUND(AG51+AG52,0)</f>
        <v>102920</v>
      </c>
      <c r="AH67" s="28">
        <f>ROUND(AH51+AH52,0)</f>
        <v>0</v>
      </c>
      <c r="AI67" s="28">
        <f>ROUND(AI51+AI52,0)</f>
        <v>0</v>
      </c>
      <c r="AJ67" s="28">
        <f>ROUND(AJ51+AJ52,0)</f>
        <v>92133</v>
      </c>
      <c r="AK67" s="28">
        <f>ROUND(AK51+AK52,0)</f>
        <v>0</v>
      </c>
      <c r="AL67" s="28">
        <f>ROUND(AL51+AL52,0)</f>
        <v>0</v>
      </c>
      <c r="AM67" s="28">
        <f>ROUND(AM51+AM52,0)</f>
        <v>0</v>
      </c>
      <c r="AN67" s="28">
        <f>ROUND(AN51+AN52,0)</f>
        <v>0</v>
      </c>
      <c r="AO67" s="28">
        <f>ROUND(AO51+AO52,0)</f>
        <v>8080</v>
      </c>
      <c r="AP67" s="28">
        <f>ROUND(AP51+AP52,0)</f>
        <v>0</v>
      </c>
      <c r="AQ67" s="28">
        <f>ROUND(AQ51+AQ52,0)</f>
        <v>0</v>
      </c>
      <c r="AR67" s="28">
        <f>ROUND(AR51+AR52,0)</f>
        <v>0</v>
      </c>
      <c r="AS67" s="28">
        <f>ROUND(AS51+AS52,0)</f>
        <v>0</v>
      </c>
      <c r="AT67" s="28">
        <f>ROUND(AT51+AT52,0)</f>
        <v>0</v>
      </c>
      <c r="AU67" s="28">
        <f>ROUND(AU51+AU52,0)</f>
        <v>0</v>
      </c>
      <c r="AV67" s="28">
        <f>ROUND(AV51+AV52,0)</f>
        <v>12945</v>
      </c>
      <c r="AW67" s="28">
        <f>ROUND(AW51+AW52,0)</f>
        <v>0</v>
      </c>
      <c r="AX67" s="28">
        <f>ROUND(AX51+AX52,0)</f>
        <v>0</v>
      </c>
      <c r="AY67" s="28">
        <f>ROUND(AY51+AY52,0)</f>
        <v>54254</v>
      </c>
      <c r="AZ67" s="28">
        <f>ROUND(AZ51+AZ52,0)</f>
        <v>0</v>
      </c>
      <c r="BA67" s="28">
        <f>ROUND(BA51+BA52,0)</f>
        <v>31174</v>
      </c>
      <c r="BB67" s="28">
        <f>ROUND(BB51+BB52,0)</f>
        <v>0</v>
      </c>
      <c r="BC67" s="28">
        <f>ROUND(BC51+BC52,0)</f>
        <v>0</v>
      </c>
      <c r="BD67" s="28">
        <f>ROUND(BD51+BD52,0)</f>
        <v>0</v>
      </c>
      <c r="BE67" s="28">
        <f>ROUND(BE51+BE52,0)</f>
        <v>136194</v>
      </c>
      <c r="BF67" s="28">
        <f>ROUND(BF51+BF52,0)</f>
        <v>21705</v>
      </c>
      <c r="BG67" s="28">
        <f>ROUND(BG51+BG52,0)</f>
        <v>10715</v>
      </c>
      <c r="BH67" s="28">
        <f>ROUND(BH51+BH52,0)</f>
        <v>21068</v>
      </c>
      <c r="BI67" s="28">
        <f>ROUND(BI51+BI52,0)</f>
        <v>0</v>
      </c>
      <c r="BJ67" s="28">
        <f>ROUND(BJ51+BJ52,0)</f>
        <v>35272</v>
      </c>
      <c r="BK67" s="28">
        <f>ROUND(BK51+BK52,0)</f>
        <v>0</v>
      </c>
      <c r="BL67" s="28">
        <f>ROUND(BL51+BL52,0)</f>
        <v>32970</v>
      </c>
      <c r="BM67" s="28">
        <f>ROUND(BM51+BM52,0)</f>
        <v>0</v>
      </c>
      <c r="BN67" s="28">
        <f>ROUND(BN51+BN52,0)</f>
        <v>46334</v>
      </c>
      <c r="BO67" s="28">
        <f>ROUND(BO51+BO52,0)</f>
        <v>0</v>
      </c>
      <c r="BP67" s="28">
        <f>ROUND(BP51+BP52,0)</f>
        <v>0</v>
      </c>
      <c r="BQ67" s="28">
        <f>ROUND(BQ51+BQ52,0)</f>
        <v>0</v>
      </c>
      <c r="BR67" s="28">
        <f>ROUND(BR51+BR52,0)</f>
        <v>38327</v>
      </c>
      <c r="BS67" s="28">
        <f>ROUND(BS51+BS52,0)</f>
        <v>0</v>
      </c>
      <c r="BT67" s="28">
        <f>ROUND(BT51+BT52,0)</f>
        <v>0</v>
      </c>
      <c r="BU67" s="28">
        <f>ROUND(BU51+BU52,0)</f>
        <v>0</v>
      </c>
      <c r="BV67" s="28">
        <f>ROUND(BV51+BV52,0)</f>
        <v>18780</v>
      </c>
      <c r="BW67" s="28">
        <f>ROUND(BW51+BW52,0)</f>
        <v>0</v>
      </c>
      <c r="BX67" s="28">
        <f>ROUND(BX51+BX52,0)</f>
        <v>0</v>
      </c>
      <c r="BY67" s="28">
        <f>ROUND(BY51+BY52,0)</f>
        <v>18215</v>
      </c>
      <c r="BZ67" s="28">
        <f>ROUND(BZ51+BZ52,0)</f>
        <v>0</v>
      </c>
      <c r="CA67" s="28">
        <f>ROUND(CA51+CA52,0)</f>
        <v>0</v>
      </c>
      <c r="CB67" s="28">
        <f>ROUND(CB51+CB52,0)</f>
        <v>0</v>
      </c>
      <c r="CC67" s="28">
        <f>ROUND(CC51+CC52,0)</f>
        <v>0</v>
      </c>
      <c r="CD67" s="25" t="s">
        <v>248</v>
      </c>
      <c r="CE67" s="28">
        <f>SUM(C67:CD67)</f>
        <v>1336137</v>
      </c>
    </row>
    <row r="68">
      <c r="A68" s="35" t="s">
        <v>268</v>
      </c>
      <c r="B68" s="28"/>
      <c r="C68" s="20">
        <v>0</v>
      </c>
      <c r="D68" s="20">
        <v>0</v>
      </c>
      <c r="E68" s="20">
        <v>5182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600</v>
      </c>
      <c r="L68" s="20">
        <v>10780</v>
      </c>
      <c r="M68" s="20">
        <v>0</v>
      </c>
      <c r="N68" s="20">
        <v>0</v>
      </c>
      <c r="O68" s="20">
        <v>0</v>
      </c>
      <c r="P68" s="26">
        <v>0</v>
      </c>
      <c r="Q68" s="26">
        <v>0</v>
      </c>
      <c r="R68" s="26">
        <v>0</v>
      </c>
      <c r="S68" s="284">
        <v>0</v>
      </c>
      <c r="T68" s="284">
        <v>0</v>
      </c>
      <c r="U68" s="27">
        <v>0</v>
      </c>
      <c r="V68" s="26">
        <v>0</v>
      </c>
      <c r="W68" s="26">
        <v>10490</v>
      </c>
      <c r="X68" s="26">
        <v>53470</v>
      </c>
      <c r="Y68" s="26">
        <v>142791</v>
      </c>
      <c r="Z68" s="26">
        <v>0</v>
      </c>
      <c r="AA68" s="26">
        <v>0</v>
      </c>
      <c r="AB68" s="285">
        <v>69892</v>
      </c>
      <c r="AC68" s="26">
        <v>0</v>
      </c>
      <c r="AD68" s="26">
        <v>0</v>
      </c>
      <c r="AE68" s="26">
        <v>37500</v>
      </c>
      <c r="AF68" s="26">
        <v>0</v>
      </c>
      <c r="AG68" s="26">
        <v>0</v>
      </c>
      <c r="AH68" s="26">
        <v>0</v>
      </c>
      <c r="AI68" s="26">
        <v>0</v>
      </c>
      <c r="AJ68" s="26">
        <v>0</v>
      </c>
      <c r="AK68" s="26">
        <v>0</v>
      </c>
      <c r="AL68" s="26">
        <v>0</v>
      </c>
      <c r="AM68" s="26">
        <v>0</v>
      </c>
      <c r="AN68" s="26">
        <v>0</v>
      </c>
      <c r="AO68" s="26">
        <v>1014</v>
      </c>
      <c r="AP68" s="26">
        <v>0</v>
      </c>
      <c r="AQ68" s="26">
        <v>0</v>
      </c>
      <c r="AR68" s="26">
        <v>0</v>
      </c>
      <c r="AS68" s="26">
        <v>0</v>
      </c>
      <c r="AT68" s="26">
        <v>0</v>
      </c>
      <c r="AU68" s="26">
        <v>0</v>
      </c>
      <c r="AV68" s="284">
        <v>0</v>
      </c>
      <c r="AW68" s="284">
        <v>0</v>
      </c>
      <c r="AX68" s="284">
        <v>0</v>
      </c>
      <c r="AY68" s="26">
        <v>2304</v>
      </c>
      <c r="AZ68" s="26">
        <v>6744</v>
      </c>
      <c r="BA68" s="284">
        <v>0</v>
      </c>
      <c r="BB68" s="284">
        <v>0</v>
      </c>
      <c r="BC68" s="284">
        <v>0</v>
      </c>
      <c r="BD68" s="284">
        <v>0</v>
      </c>
      <c r="BE68" s="26">
        <v>379</v>
      </c>
      <c r="BF68" s="284">
        <v>0</v>
      </c>
      <c r="BG68" s="284">
        <v>565</v>
      </c>
      <c r="BH68" s="284">
        <v>0</v>
      </c>
      <c r="BI68" s="284">
        <v>0</v>
      </c>
      <c r="BJ68" s="284">
        <v>0</v>
      </c>
      <c r="BK68" s="284">
        <v>0</v>
      </c>
      <c r="BL68" s="284">
        <v>0</v>
      </c>
      <c r="BM68" s="284">
        <v>0</v>
      </c>
      <c r="BN68" s="284">
        <v>173643</v>
      </c>
      <c r="BO68" s="284">
        <v>0</v>
      </c>
      <c r="BP68" s="284">
        <v>0</v>
      </c>
      <c r="BQ68" s="284">
        <v>0</v>
      </c>
      <c r="BR68" s="284">
        <v>0</v>
      </c>
      <c r="BS68" s="284">
        <v>0</v>
      </c>
      <c r="BT68" s="284">
        <v>0</v>
      </c>
      <c r="BU68" s="284">
        <v>0</v>
      </c>
      <c r="BV68" s="284">
        <v>7206</v>
      </c>
      <c r="BW68" s="284">
        <v>0</v>
      </c>
      <c r="BX68" s="284">
        <v>0</v>
      </c>
      <c r="BY68" s="284">
        <v>0</v>
      </c>
      <c r="BZ68" s="284">
        <v>0</v>
      </c>
      <c r="CA68" s="284">
        <v>0</v>
      </c>
      <c r="CB68" s="284">
        <v>0</v>
      </c>
      <c r="CC68" s="284">
        <v>0</v>
      </c>
      <c r="CD68" s="25" t="s">
        <v>248</v>
      </c>
      <c r="CE68" s="28">
        <f>SUM(C68:CD68)</f>
        <v>522560</v>
      </c>
    </row>
    <row r="69">
      <c r="A69" s="35" t="s">
        <v>269</v>
      </c>
      <c r="B69" s="16"/>
      <c r="C69" s="28">
        <f>SUM(C70:C83)</f>
        <v>0</v>
      </c>
      <c r="D69" s="28">
        <f>SUM(D70:D83)</f>
        <v>0</v>
      </c>
      <c r="E69" s="28">
        <f>SUM(E70:E83)</f>
        <v>12515</v>
      </c>
      <c r="F69" s="28">
        <f>SUM(F70:F83)</f>
        <v>0</v>
      </c>
      <c r="G69" s="28">
        <f>SUM(G70:G83)</f>
        <v>0</v>
      </c>
      <c r="H69" s="28">
        <f>SUM(H70:H83)</f>
        <v>0</v>
      </c>
      <c r="I69" s="28">
        <f>SUM(I70:I83)</f>
        <v>0</v>
      </c>
      <c r="J69" s="28">
        <f>SUM(J70:J83)</f>
        <v>0</v>
      </c>
      <c r="K69" s="28">
        <f>SUM(K70:K83)</f>
        <v>20785</v>
      </c>
      <c r="L69" s="28">
        <f>SUM(L70:L83)</f>
        <v>26037</v>
      </c>
      <c r="M69" s="28">
        <f>SUM(M70:M83)</f>
        <v>0</v>
      </c>
      <c r="N69" s="28">
        <f>SUM(N70:N83)</f>
        <v>0</v>
      </c>
      <c r="O69" s="28">
        <f>SUM(O70:O83)</f>
        <v>0</v>
      </c>
      <c r="P69" s="28">
        <f>SUM(P70:P83)</f>
        <v>24095</v>
      </c>
      <c r="Q69" s="28">
        <f>SUM(Q70:Q83)</f>
        <v>0</v>
      </c>
      <c r="R69" s="28">
        <f>SUM(R70:R83)</f>
        <v>5309</v>
      </c>
      <c r="S69" s="28">
        <f>SUM(S70:S83)</f>
        <v>3871</v>
      </c>
      <c r="T69" s="28">
        <f>SUM(T70:T83)</f>
        <v>0</v>
      </c>
      <c r="U69" s="28">
        <f>SUM(U70:U83)</f>
        <v>69981</v>
      </c>
      <c r="V69" s="28">
        <f>SUM(V70:V83)</f>
        <v>0</v>
      </c>
      <c r="W69" s="28">
        <f>SUM(W70:W83)</f>
        <v>8124</v>
      </c>
      <c r="X69" s="28">
        <f>SUM(X70:X83)</f>
        <v>41409</v>
      </c>
      <c r="Y69" s="28">
        <f>SUM(Y70:Y83)</f>
        <v>110582</v>
      </c>
      <c r="Z69" s="28">
        <f>SUM(Z70:Z83)</f>
        <v>0</v>
      </c>
      <c r="AA69" s="28">
        <f>SUM(AA70:AA83)</f>
        <v>0</v>
      </c>
      <c r="AB69" s="28">
        <f>SUM(AB70:AB83)</f>
        <v>22608</v>
      </c>
      <c r="AC69" s="28">
        <f>SUM(AC70:AC83)</f>
        <v>6356</v>
      </c>
      <c r="AD69" s="28">
        <f>SUM(AD70:AD83)</f>
        <v>0</v>
      </c>
      <c r="AE69" s="28">
        <f>SUM(AE70:AE83)</f>
        <v>18484</v>
      </c>
      <c r="AF69" s="28">
        <f>SUM(AF70:AF83)</f>
        <v>0</v>
      </c>
      <c r="AG69" s="28">
        <f>SUM(AG70:AG83)</f>
        <v>19224</v>
      </c>
      <c r="AH69" s="28">
        <f>SUM(AH70:AH83)</f>
        <v>0</v>
      </c>
      <c r="AI69" s="28">
        <f>SUM(AI70:AI83)</f>
        <v>0</v>
      </c>
      <c r="AJ69" s="28">
        <f>SUM(AJ70:AJ83)</f>
        <v>7279</v>
      </c>
      <c r="AK69" s="28">
        <f>SUM(AK70:AK83)</f>
        <v>0</v>
      </c>
      <c r="AL69" s="28">
        <f>SUM(AL70:AL83)</f>
        <v>0</v>
      </c>
      <c r="AM69" s="28">
        <f>SUM(AM70:AM83)</f>
        <v>0</v>
      </c>
      <c r="AN69" s="28">
        <f>SUM(AN70:AN83)</f>
        <v>0</v>
      </c>
      <c r="AO69" s="28">
        <f>SUM(AO70:AO83)</f>
        <v>2450</v>
      </c>
      <c r="AP69" s="28">
        <f>SUM(AP70:AP83)</f>
        <v>0</v>
      </c>
      <c r="AQ69" s="28">
        <f>SUM(AQ70:AQ83)</f>
        <v>0</v>
      </c>
      <c r="AR69" s="28">
        <f>SUM(AR70:AR83)</f>
        <v>0</v>
      </c>
      <c r="AS69" s="28">
        <f>SUM(AS70:AS83)</f>
        <v>0</v>
      </c>
      <c r="AT69" s="28">
        <f>SUM(AT70:AT83)</f>
        <v>0</v>
      </c>
      <c r="AU69" s="28">
        <f>SUM(AU70:AU83)</f>
        <v>0</v>
      </c>
      <c r="AV69" s="28">
        <f>SUM(AV70:AV83)</f>
        <v>4860</v>
      </c>
      <c r="AW69" s="28">
        <f>SUM(AW70:AW83)</f>
        <v>0</v>
      </c>
      <c r="AX69" s="28">
        <f>SUM(AX70:AX83)</f>
        <v>0</v>
      </c>
      <c r="AY69" s="28">
        <f>SUM(AY70:AY83)</f>
        <v>1808</v>
      </c>
      <c r="AZ69" s="28">
        <f>SUM(AZ70:AZ83)</f>
        <v>0</v>
      </c>
      <c r="BA69" s="28">
        <f>SUM(BA70:BA83)</f>
        <v>0</v>
      </c>
      <c r="BB69" s="28">
        <f>SUM(BB70:BB83)</f>
        <v>0</v>
      </c>
      <c r="BC69" s="28">
        <f>SUM(BC70:BC83)</f>
        <v>0</v>
      </c>
      <c r="BD69" s="28">
        <f>SUM(BD70:BD83)</f>
        <v>0</v>
      </c>
      <c r="BE69" s="28">
        <f>SUM(BE70:BE83)</f>
        <v>-6762</v>
      </c>
      <c r="BF69" s="28">
        <f>SUM(BF70:BF83)</f>
        <v>163</v>
      </c>
      <c r="BG69" s="28">
        <f>SUM(BG70:BG83)</f>
        <v>7151</v>
      </c>
      <c r="BH69" s="28">
        <f>SUM(BH70:BH83)</f>
        <v>23163</v>
      </c>
      <c r="BI69" s="28">
        <f>SUM(BI70:BI83)</f>
        <v>0</v>
      </c>
      <c r="BJ69" s="28">
        <f>SUM(BJ70:BJ83)</f>
        <v>27798</v>
      </c>
      <c r="BK69" s="28">
        <f>SUM(BK70:BK83)</f>
        <v>0</v>
      </c>
      <c r="BL69" s="28">
        <f>SUM(BL70:BL83)</f>
        <v>0</v>
      </c>
      <c r="BM69" s="28">
        <f>SUM(BM70:BM83)</f>
        <v>0</v>
      </c>
      <c r="BN69" s="28">
        <f>SUM(BN70:BN83)</f>
        <v>203423</v>
      </c>
      <c r="BO69" s="28">
        <f>SUM(BO70:BO83)</f>
        <v>0</v>
      </c>
      <c r="BP69" s="28">
        <f>SUM(BP70:BP83)</f>
        <v>0</v>
      </c>
      <c r="BQ69" s="28">
        <f>SUM(BQ70:BQ83)</f>
        <v>0</v>
      </c>
      <c r="BR69" s="28">
        <f>SUM(BR70:BR83)</f>
        <v>44955</v>
      </c>
      <c r="BS69" s="28">
        <f>SUM(BS70:BS83)</f>
        <v>0</v>
      </c>
      <c r="BT69" s="28">
        <f>SUM(BT70:BT83)</f>
        <v>0</v>
      </c>
      <c r="BU69" s="28">
        <f>SUM(BU70:BU83)</f>
        <v>0</v>
      </c>
      <c r="BV69" s="28">
        <f>SUM(BV70:BV83)</f>
        <v>8197</v>
      </c>
      <c r="BW69" s="28">
        <f>SUM(BW70:BW83)</f>
        <v>0</v>
      </c>
      <c r="BX69" s="28">
        <f>SUM(BX70:BX83)</f>
        <v>0</v>
      </c>
      <c r="BY69" s="28">
        <f>SUM(BY70:BY83)</f>
        <v>33848</v>
      </c>
      <c r="BZ69" s="28">
        <f>SUM(BZ70:BZ83)</f>
        <v>0</v>
      </c>
      <c r="CA69" s="28">
        <f>SUM(CA70:CA83)</f>
        <v>0</v>
      </c>
      <c r="CB69" s="28">
        <f>SUM(CB70:CB83)</f>
        <v>0</v>
      </c>
      <c r="CC69" s="28">
        <f>SUM(CC70:CC83)</f>
        <v>0</v>
      </c>
      <c r="CD69" s="28">
        <f>SUM(CD70:CD83)</f>
        <v>881613</v>
      </c>
      <c r="CE69" s="28">
        <f>SUM(CE70:CE84)</f>
        <v>3370433</v>
      </c>
    </row>
    <row r="70">
      <c r="A70" s="29" t="s">
        <v>270</v>
      </c>
      <c r="B70" s="30"/>
      <c r="C70" s="242">
        <v>0</v>
      </c>
      <c r="D70" s="242">
        <v>0</v>
      </c>
      <c r="E70" s="242">
        <v>0</v>
      </c>
      <c r="F70" s="242">
        <v>0</v>
      </c>
      <c r="G70" s="242">
        <v>0</v>
      </c>
      <c r="H70" s="242">
        <v>0</v>
      </c>
      <c r="I70" s="242">
        <v>0</v>
      </c>
      <c r="J70" s="242">
        <v>0</v>
      </c>
      <c r="K70" s="242">
        <v>0</v>
      </c>
      <c r="L70" s="242">
        <v>0</v>
      </c>
      <c r="M70" s="242">
        <v>0</v>
      </c>
      <c r="N70" s="242">
        <v>0</v>
      </c>
      <c r="O70" s="242">
        <v>0</v>
      </c>
      <c r="P70" s="242">
        <v>0</v>
      </c>
      <c r="Q70" s="242">
        <v>0</v>
      </c>
      <c r="R70" s="242">
        <v>0</v>
      </c>
      <c r="S70" s="242">
        <v>0</v>
      </c>
      <c r="T70" s="242">
        <v>0</v>
      </c>
      <c r="U70" s="242">
        <v>0</v>
      </c>
      <c r="V70" s="242">
        <v>0</v>
      </c>
      <c r="W70" s="242">
        <v>0</v>
      </c>
      <c r="X70" s="242">
        <v>0</v>
      </c>
      <c r="Y70" s="242">
        <v>0</v>
      </c>
      <c r="Z70" s="242">
        <v>0</v>
      </c>
      <c r="AA70" s="242">
        <v>0</v>
      </c>
      <c r="AB70" s="242">
        <v>0</v>
      </c>
      <c r="AC70" s="242">
        <v>0</v>
      </c>
      <c r="AD70" s="242">
        <v>0</v>
      </c>
      <c r="AE70" s="242">
        <v>0</v>
      </c>
      <c r="AF70" s="242">
        <v>0</v>
      </c>
      <c r="AG70" s="242">
        <v>0</v>
      </c>
      <c r="AH70" s="242">
        <v>0</v>
      </c>
      <c r="AI70" s="242">
        <v>0</v>
      </c>
      <c r="AJ70" s="242">
        <v>0</v>
      </c>
      <c r="AK70" s="242">
        <v>0</v>
      </c>
      <c r="AL70" s="242">
        <v>0</v>
      </c>
      <c r="AM70" s="242">
        <v>0</v>
      </c>
      <c r="AN70" s="242">
        <v>0</v>
      </c>
      <c r="AO70" s="242">
        <v>0</v>
      </c>
      <c r="AP70" s="242">
        <v>0</v>
      </c>
      <c r="AQ70" s="242">
        <v>0</v>
      </c>
      <c r="AR70" s="242">
        <v>0</v>
      </c>
      <c r="AS70" s="242">
        <v>0</v>
      </c>
      <c r="AT70" s="242">
        <v>0</v>
      </c>
      <c r="AU70" s="242">
        <v>0</v>
      </c>
      <c r="AV70" s="242">
        <v>0</v>
      </c>
      <c r="AW70" s="242">
        <v>0</v>
      </c>
      <c r="AX70" s="242">
        <v>0</v>
      </c>
      <c r="AY70" s="242">
        <v>0</v>
      </c>
      <c r="AZ70" s="242">
        <v>0</v>
      </c>
      <c r="BA70" s="242">
        <v>0</v>
      </c>
      <c r="BB70" s="242">
        <v>0</v>
      </c>
      <c r="BC70" s="242">
        <v>0</v>
      </c>
      <c r="BD70" s="242">
        <v>0</v>
      </c>
      <c r="BE70" s="242">
        <v>0</v>
      </c>
      <c r="BF70" s="242">
        <v>0</v>
      </c>
      <c r="BG70" s="242">
        <v>0</v>
      </c>
      <c r="BH70" s="242">
        <v>0</v>
      </c>
      <c r="BI70" s="242">
        <v>0</v>
      </c>
      <c r="BJ70" s="242">
        <v>0</v>
      </c>
      <c r="BK70" s="242">
        <v>0</v>
      </c>
      <c r="BL70" s="242">
        <v>0</v>
      </c>
      <c r="BM70" s="242">
        <v>0</v>
      </c>
      <c r="BN70" s="242">
        <v>0</v>
      </c>
      <c r="BO70" s="242">
        <v>0</v>
      </c>
      <c r="BP70" s="242">
        <v>0</v>
      </c>
      <c r="BQ70" s="242">
        <v>0</v>
      </c>
      <c r="BR70" s="242">
        <v>0</v>
      </c>
      <c r="BS70" s="242">
        <v>0</v>
      </c>
      <c r="BT70" s="242">
        <v>0</v>
      </c>
      <c r="BU70" s="242">
        <v>0</v>
      </c>
      <c r="BV70" s="242">
        <v>0</v>
      </c>
      <c r="BW70" s="242">
        <v>0</v>
      </c>
      <c r="BX70" s="242">
        <v>0</v>
      </c>
      <c r="BY70" s="242">
        <v>0</v>
      </c>
      <c r="BZ70" s="242">
        <v>0</v>
      </c>
      <c r="CA70" s="242">
        <v>0</v>
      </c>
      <c r="CB70" s="242">
        <v>0</v>
      </c>
      <c r="CC70" s="242">
        <v>0</v>
      </c>
      <c r="CD70" s="242">
        <v>0</v>
      </c>
      <c r="CE70" s="28">
        <f>SUM(C70:CD70)</f>
        <v>0</v>
      </c>
    </row>
    <row r="71">
      <c r="A71" s="29" t="s">
        <v>271</v>
      </c>
      <c r="B71" s="30"/>
      <c r="C71" s="242">
        <v>0</v>
      </c>
      <c r="D71" s="242">
        <v>0</v>
      </c>
      <c r="E71" s="242">
        <v>0</v>
      </c>
      <c r="F71" s="242">
        <v>0</v>
      </c>
      <c r="G71" s="242">
        <v>0</v>
      </c>
      <c r="H71" s="242">
        <v>0</v>
      </c>
      <c r="I71" s="242">
        <v>0</v>
      </c>
      <c r="J71" s="242">
        <v>0</v>
      </c>
      <c r="K71" s="242">
        <v>0</v>
      </c>
      <c r="L71" s="242">
        <v>0</v>
      </c>
      <c r="M71" s="242">
        <v>0</v>
      </c>
      <c r="N71" s="242">
        <v>0</v>
      </c>
      <c r="O71" s="242">
        <v>0</v>
      </c>
      <c r="P71" s="242">
        <v>0</v>
      </c>
      <c r="Q71" s="242">
        <v>0</v>
      </c>
      <c r="R71" s="242">
        <v>0</v>
      </c>
      <c r="S71" s="242">
        <v>0</v>
      </c>
      <c r="T71" s="242">
        <v>0</v>
      </c>
      <c r="U71" s="242">
        <v>0</v>
      </c>
      <c r="V71" s="242">
        <v>0</v>
      </c>
      <c r="W71" s="242">
        <v>0</v>
      </c>
      <c r="X71" s="242">
        <v>0</v>
      </c>
      <c r="Y71" s="242">
        <v>0</v>
      </c>
      <c r="Z71" s="242">
        <v>0</v>
      </c>
      <c r="AA71" s="242">
        <v>0</v>
      </c>
      <c r="AB71" s="242">
        <v>0</v>
      </c>
      <c r="AC71" s="242">
        <v>0</v>
      </c>
      <c r="AD71" s="242">
        <v>0</v>
      </c>
      <c r="AE71" s="242">
        <v>0</v>
      </c>
      <c r="AF71" s="242">
        <v>0</v>
      </c>
      <c r="AG71" s="242">
        <v>0</v>
      </c>
      <c r="AH71" s="242">
        <v>0</v>
      </c>
      <c r="AI71" s="242">
        <v>0</v>
      </c>
      <c r="AJ71" s="242">
        <v>0</v>
      </c>
      <c r="AK71" s="242">
        <v>0</v>
      </c>
      <c r="AL71" s="242">
        <v>0</v>
      </c>
      <c r="AM71" s="242">
        <v>0</v>
      </c>
      <c r="AN71" s="242">
        <v>0</v>
      </c>
      <c r="AO71" s="242">
        <v>0</v>
      </c>
      <c r="AP71" s="242">
        <v>0</v>
      </c>
      <c r="AQ71" s="242">
        <v>0</v>
      </c>
      <c r="AR71" s="242">
        <v>0</v>
      </c>
      <c r="AS71" s="242">
        <v>0</v>
      </c>
      <c r="AT71" s="242">
        <v>0</v>
      </c>
      <c r="AU71" s="242">
        <v>0</v>
      </c>
      <c r="AV71" s="242">
        <v>0</v>
      </c>
      <c r="AW71" s="242">
        <v>0</v>
      </c>
      <c r="AX71" s="242">
        <v>0</v>
      </c>
      <c r="AY71" s="242">
        <v>0</v>
      </c>
      <c r="AZ71" s="242">
        <v>0</v>
      </c>
      <c r="BA71" s="242">
        <v>0</v>
      </c>
      <c r="BB71" s="242">
        <v>0</v>
      </c>
      <c r="BC71" s="242">
        <v>0</v>
      </c>
      <c r="BD71" s="242">
        <v>0</v>
      </c>
      <c r="BE71" s="242">
        <v>0</v>
      </c>
      <c r="BF71" s="242">
        <v>0</v>
      </c>
      <c r="BG71" s="242">
        <v>0</v>
      </c>
      <c r="BH71" s="242">
        <v>0</v>
      </c>
      <c r="BI71" s="242">
        <v>0</v>
      </c>
      <c r="BJ71" s="242">
        <v>0</v>
      </c>
      <c r="BK71" s="242">
        <v>0</v>
      </c>
      <c r="BL71" s="242">
        <v>0</v>
      </c>
      <c r="BM71" s="242">
        <v>0</v>
      </c>
      <c r="BN71" s="242">
        <v>0</v>
      </c>
      <c r="BO71" s="242">
        <v>0</v>
      </c>
      <c r="BP71" s="242">
        <v>0</v>
      </c>
      <c r="BQ71" s="242">
        <v>0</v>
      </c>
      <c r="BR71" s="242">
        <v>0</v>
      </c>
      <c r="BS71" s="242">
        <v>0</v>
      </c>
      <c r="BT71" s="242">
        <v>0</v>
      </c>
      <c r="BU71" s="242">
        <v>0</v>
      </c>
      <c r="BV71" s="242">
        <v>0</v>
      </c>
      <c r="BW71" s="242">
        <v>0</v>
      </c>
      <c r="BX71" s="242">
        <v>0</v>
      </c>
      <c r="BY71" s="242">
        <v>0</v>
      </c>
      <c r="BZ71" s="242">
        <v>0</v>
      </c>
      <c r="CA71" s="242">
        <v>0</v>
      </c>
      <c r="CB71" s="242">
        <v>0</v>
      </c>
      <c r="CC71" s="242">
        <v>0</v>
      </c>
      <c r="CD71" s="242">
        <v>0</v>
      </c>
      <c r="CE71" s="28">
        <f>SUM(C71:CD71)</f>
        <v>0</v>
      </c>
    </row>
    <row r="72">
      <c r="A72" s="29" t="s">
        <v>272</v>
      </c>
      <c r="B72" s="30"/>
      <c r="C72" s="242">
        <v>0</v>
      </c>
      <c r="D72" s="242">
        <v>0</v>
      </c>
      <c r="E72" s="242">
        <v>0</v>
      </c>
      <c r="F72" s="242">
        <v>0</v>
      </c>
      <c r="G72" s="242">
        <v>0</v>
      </c>
      <c r="H72" s="242">
        <v>0</v>
      </c>
      <c r="I72" s="242">
        <v>0</v>
      </c>
      <c r="J72" s="242">
        <v>0</v>
      </c>
      <c r="K72" s="242">
        <v>0</v>
      </c>
      <c r="L72" s="242">
        <v>0</v>
      </c>
      <c r="M72" s="242">
        <v>0</v>
      </c>
      <c r="N72" s="242">
        <v>0</v>
      </c>
      <c r="O72" s="242">
        <v>0</v>
      </c>
      <c r="P72" s="242">
        <v>0</v>
      </c>
      <c r="Q72" s="242">
        <v>0</v>
      </c>
      <c r="R72" s="242">
        <v>0</v>
      </c>
      <c r="S72" s="242">
        <v>0</v>
      </c>
      <c r="T72" s="242">
        <v>0</v>
      </c>
      <c r="U72" s="242">
        <v>0</v>
      </c>
      <c r="V72" s="242">
        <v>0</v>
      </c>
      <c r="W72" s="242">
        <v>0</v>
      </c>
      <c r="X72" s="242">
        <v>0</v>
      </c>
      <c r="Y72" s="242">
        <v>0</v>
      </c>
      <c r="Z72" s="242">
        <v>0</v>
      </c>
      <c r="AA72" s="242">
        <v>0</v>
      </c>
      <c r="AB72" s="242">
        <v>0</v>
      </c>
      <c r="AC72" s="242">
        <v>0</v>
      </c>
      <c r="AD72" s="242">
        <v>0</v>
      </c>
      <c r="AE72" s="242">
        <v>0</v>
      </c>
      <c r="AF72" s="242">
        <v>0</v>
      </c>
      <c r="AG72" s="242">
        <v>0</v>
      </c>
      <c r="AH72" s="242">
        <v>0</v>
      </c>
      <c r="AI72" s="242">
        <v>0</v>
      </c>
      <c r="AJ72" s="242">
        <v>0</v>
      </c>
      <c r="AK72" s="242">
        <v>0</v>
      </c>
      <c r="AL72" s="242">
        <v>0</v>
      </c>
      <c r="AM72" s="242">
        <v>0</v>
      </c>
      <c r="AN72" s="242">
        <v>0</v>
      </c>
      <c r="AO72" s="242">
        <v>0</v>
      </c>
      <c r="AP72" s="242">
        <v>0</v>
      </c>
      <c r="AQ72" s="242">
        <v>0</v>
      </c>
      <c r="AR72" s="242">
        <v>0</v>
      </c>
      <c r="AS72" s="242">
        <v>0</v>
      </c>
      <c r="AT72" s="242">
        <v>0</v>
      </c>
      <c r="AU72" s="242">
        <v>0</v>
      </c>
      <c r="AV72" s="242">
        <v>0</v>
      </c>
      <c r="AW72" s="242">
        <v>0</v>
      </c>
      <c r="AX72" s="242">
        <v>0</v>
      </c>
      <c r="AY72" s="242">
        <v>0</v>
      </c>
      <c r="AZ72" s="242">
        <v>0</v>
      </c>
      <c r="BA72" s="242">
        <v>0</v>
      </c>
      <c r="BB72" s="242">
        <v>0</v>
      </c>
      <c r="BC72" s="242">
        <v>0</v>
      </c>
      <c r="BD72" s="242">
        <v>0</v>
      </c>
      <c r="BE72" s="242">
        <v>0</v>
      </c>
      <c r="BF72" s="242">
        <v>0</v>
      </c>
      <c r="BG72" s="242">
        <v>0</v>
      </c>
      <c r="BH72" s="242">
        <v>0</v>
      </c>
      <c r="BI72" s="242">
        <v>0</v>
      </c>
      <c r="BJ72" s="242">
        <v>0</v>
      </c>
      <c r="BK72" s="242">
        <v>0</v>
      </c>
      <c r="BL72" s="242">
        <v>0</v>
      </c>
      <c r="BM72" s="242">
        <v>0</v>
      </c>
      <c r="BN72" s="242">
        <v>0</v>
      </c>
      <c r="BO72" s="242">
        <v>0</v>
      </c>
      <c r="BP72" s="242">
        <v>0</v>
      </c>
      <c r="BQ72" s="242">
        <v>0</v>
      </c>
      <c r="BR72" s="242">
        <v>0</v>
      </c>
      <c r="BS72" s="242">
        <v>0</v>
      </c>
      <c r="BT72" s="242">
        <v>0</v>
      </c>
      <c r="BU72" s="242">
        <v>0</v>
      </c>
      <c r="BV72" s="242">
        <v>0</v>
      </c>
      <c r="BW72" s="242">
        <v>0</v>
      </c>
      <c r="BX72" s="242">
        <v>0</v>
      </c>
      <c r="BY72" s="242">
        <v>0</v>
      </c>
      <c r="BZ72" s="242">
        <v>0</v>
      </c>
      <c r="CA72" s="242">
        <v>0</v>
      </c>
      <c r="CB72" s="242">
        <v>0</v>
      </c>
      <c r="CC72" s="242">
        <v>0</v>
      </c>
      <c r="CD72" s="242">
        <v>0</v>
      </c>
      <c r="CE72" s="28">
        <f>SUM(C72:CD72)</f>
        <v>0</v>
      </c>
    </row>
    <row r="73">
      <c r="A73" s="29" t="s">
        <v>273</v>
      </c>
      <c r="B73" s="30"/>
      <c r="C73" s="242">
        <v>0</v>
      </c>
      <c r="D73" s="242">
        <v>0</v>
      </c>
      <c r="E73" s="242">
        <v>0</v>
      </c>
      <c r="F73" s="242">
        <v>0</v>
      </c>
      <c r="G73" s="242">
        <v>0</v>
      </c>
      <c r="H73" s="242">
        <v>0</v>
      </c>
      <c r="I73" s="242">
        <v>0</v>
      </c>
      <c r="J73" s="242">
        <v>0</v>
      </c>
      <c r="K73" s="242">
        <v>0</v>
      </c>
      <c r="L73" s="242">
        <v>0</v>
      </c>
      <c r="M73" s="242">
        <v>0</v>
      </c>
      <c r="N73" s="242">
        <v>0</v>
      </c>
      <c r="O73" s="242">
        <v>0</v>
      </c>
      <c r="P73" s="242">
        <v>0</v>
      </c>
      <c r="Q73" s="242">
        <v>0</v>
      </c>
      <c r="R73" s="242">
        <v>0</v>
      </c>
      <c r="S73" s="242">
        <v>0</v>
      </c>
      <c r="T73" s="242">
        <v>0</v>
      </c>
      <c r="U73" s="242">
        <v>0</v>
      </c>
      <c r="V73" s="242">
        <v>0</v>
      </c>
      <c r="W73" s="242">
        <v>0</v>
      </c>
      <c r="X73" s="242">
        <v>0</v>
      </c>
      <c r="Y73" s="242">
        <v>0</v>
      </c>
      <c r="Z73" s="242">
        <v>0</v>
      </c>
      <c r="AA73" s="242">
        <v>0</v>
      </c>
      <c r="AB73" s="242">
        <v>0</v>
      </c>
      <c r="AC73" s="242">
        <v>0</v>
      </c>
      <c r="AD73" s="242">
        <v>0</v>
      </c>
      <c r="AE73" s="242">
        <v>0</v>
      </c>
      <c r="AF73" s="242">
        <v>0</v>
      </c>
      <c r="AG73" s="242">
        <v>0</v>
      </c>
      <c r="AH73" s="242">
        <v>0</v>
      </c>
      <c r="AI73" s="242">
        <v>0</v>
      </c>
      <c r="AJ73" s="242">
        <v>0</v>
      </c>
      <c r="AK73" s="242">
        <v>0</v>
      </c>
      <c r="AL73" s="242">
        <v>0</v>
      </c>
      <c r="AM73" s="242">
        <v>0</v>
      </c>
      <c r="AN73" s="242">
        <v>0</v>
      </c>
      <c r="AO73" s="242">
        <v>0</v>
      </c>
      <c r="AP73" s="242">
        <v>0</v>
      </c>
      <c r="AQ73" s="242">
        <v>0</v>
      </c>
      <c r="AR73" s="242">
        <v>0</v>
      </c>
      <c r="AS73" s="242">
        <v>0</v>
      </c>
      <c r="AT73" s="242">
        <v>0</v>
      </c>
      <c r="AU73" s="242">
        <v>0</v>
      </c>
      <c r="AV73" s="242">
        <v>0</v>
      </c>
      <c r="AW73" s="242">
        <v>0</v>
      </c>
      <c r="AX73" s="242">
        <v>0</v>
      </c>
      <c r="AY73" s="242">
        <v>0</v>
      </c>
      <c r="AZ73" s="242">
        <v>0</v>
      </c>
      <c r="BA73" s="242">
        <v>0</v>
      </c>
      <c r="BB73" s="242">
        <v>0</v>
      </c>
      <c r="BC73" s="242">
        <v>0</v>
      </c>
      <c r="BD73" s="242">
        <v>0</v>
      </c>
      <c r="BE73" s="242">
        <v>0</v>
      </c>
      <c r="BF73" s="242">
        <v>0</v>
      </c>
      <c r="BG73" s="242">
        <v>0</v>
      </c>
      <c r="BH73" s="242">
        <v>0</v>
      </c>
      <c r="BI73" s="242">
        <v>0</v>
      </c>
      <c r="BJ73" s="242">
        <v>0</v>
      </c>
      <c r="BK73" s="242">
        <v>0</v>
      </c>
      <c r="BL73" s="242">
        <v>0</v>
      </c>
      <c r="BM73" s="242">
        <v>0</v>
      </c>
      <c r="BN73" s="242">
        <v>0</v>
      </c>
      <c r="BO73" s="242">
        <v>0</v>
      </c>
      <c r="BP73" s="242">
        <v>0</v>
      </c>
      <c r="BQ73" s="242">
        <v>0</v>
      </c>
      <c r="BR73" s="242">
        <v>0</v>
      </c>
      <c r="BS73" s="242">
        <v>0</v>
      </c>
      <c r="BT73" s="242">
        <v>0</v>
      </c>
      <c r="BU73" s="242">
        <v>0</v>
      </c>
      <c r="BV73" s="242">
        <v>0</v>
      </c>
      <c r="BW73" s="242">
        <v>0</v>
      </c>
      <c r="BX73" s="242">
        <v>0</v>
      </c>
      <c r="BY73" s="242">
        <v>0</v>
      </c>
      <c r="BZ73" s="242">
        <v>0</v>
      </c>
      <c r="CA73" s="242">
        <v>0</v>
      </c>
      <c r="CB73" s="242">
        <v>0</v>
      </c>
      <c r="CC73" s="242">
        <v>0</v>
      </c>
      <c r="CD73" s="242">
        <v>0</v>
      </c>
      <c r="CE73" s="28">
        <f>SUM(C73:CD73)</f>
        <v>0</v>
      </c>
    </row>
    <row r="74">
      <c r="A74" s="29" t="s">
        <v>274</v>
      </c>
      <c r="B74" s="30"/>
      <c r="C74" s="242">
        <v>0</v>
      </c>
      <c r="D74" s="242">
        <v>0</v>
      </c>
      <c r="E74" s="242">
        <v>0</v>
      </c>
      <c r="F74" s="242">
        <v>0</v>
      </c>
      <c r="G74" s="242">
        <v>0</v>
      </c>
      <c r="H74" s="242">
        <v>0</v>
      </c>
      <c r="I74" s="242">
        <v>0</v>
      </c>
      <c r="J74" s="242">
        <v>0</v>
      </c>
      <c r="K74" s="242">
        <v>0</v>
      </c>
      <c r="L74" s="242">
        <v>0</v>
      </c>
      <c r="M74" s="242">
        <v>0</v>
      </c>
      <c r="N74" s="242">
        <v>0</v>
      </c>
      <c r="O74" s="242">
        <v>0</v>
      </c>
      <c r="P74" s="242">
        <v>0</v>
      </c>
      <c r="Q74" s="242">
        <v>0</v>
      </c>
      <c r="R74" s="242">
        <v>0</v>
      </c>
      <c r="S74" s="242">
        <v>0</v>
      </c>
      <c r="T74" s="242">
        <v>0</v>
      </c>
      <c r="U74" s="242">
        <v>0</v>
      </c>
      <c r="V74" s="242">
        <v>0</v>
      </c>
      <c r="W74" s="242">
        <v>0</v>
      </c>
      <c r="X74" s="242">
        <v>0</v>
      </c>
      <c r="Y74" s="242">
        <v>0</v>
      </c>
      <c r="Z74" s="242">
        <v>0</v>
      </c>
      <c r="AA74" s="242">
        <v>0</v>
      </c>
      <c r="AB74" s="242">
        <v>0</v>
      </c>
      <c r="AC74" s="242">
        <v>0</v>
      </c>
      <c r="AD74" s="242">
        <v>0</v>
      </c>
      <c r="AE74" s="242">
        <v>0</v>
      </c>
      <c r="AF74" s="242">
        <v>0</v>
      </c>
      <c r="AG74" s="242">
        <v>0</v>
      </c>
      <c r="AH74" s="242">
        <v>0</v>
      </c>
      <c r="AI74" s="242">
        <v>0</v>
      </c>
      <c r="AJ74" s="242">
        <v>0</v>
      </c>
      <c r="AK74" s="242">
        <v>0</v>
      </c>
      <c r="AL74" s="242">
        <v>0</v>
      </c>
      <c r="AM74" s="242">
        <v>0</v>
      </c>
      <c r="AN74" s="242">
        <v>0</v>
      </c>
      <c r="AO74" s="242">
        <v>0</v>
      </c>
      <c r="AP74" s="242">
        <v>0</v>
      </c>
      <c r="AQ74" s="242">
        <v>0</v>
      </c>
      <c r="AR74" s="242">
        <v>0</v>
      </c>
      <c r="AS74" s="242">
        <v>0</v>
      </c>
      <c r="AT74" s="242">
        <v>0</v>
      </c>
      <c r="AU74" s="242">
        <v>0</v>
      </c>
      <c r="AV74" s="242">
        <v>0</v>
      </c>
      <c r="AW74" s="242">
        <v>0</v>
      </c>
      <c r="AX74" s="242">
        <v>0</v>
      </c>
      <c r="AY74" s="242">
        <v>0</v>
      </c>
      <c r="AZ74" s="242">
        <v>0</v>
      </c>
      <c r="BA74" s="242">
        <v>0</v>
      </c>
      <c r="BB74" s="242">
        <v>0</v>
      </c>
      <c r="BC74" s="242">
        <v>0</v>
      </c>
      <c r="BD74" s="242">
        <v>0</v>
      </c>
      <c r="BE74" s="242">
        <v>0</v>
      </c>
      <c r="BF74" s="242">
        <v>0</v>
      </c>
      <c r="BG74" s="242">
        <v>0</v>
      </c>
      <c r="BH74" s="242">
        <v>0</v>
      </c>
      <c r="BI74" s="242">
        <v>0</v>
      </c>
      <c r="BJ74" s="242">
        <v>0</v>
      </c>
      <c r="BK74" s="242">
        <v>0</v>
      </c>
      <c r="BL74" s="242">
        <v>0</v>
      </c>
      <c r="BM74" s="242">
        <v>0</v>
      </c>
      <c r="BN74" s="242">
        <v>0</v>
      </c>
      <c r="BO74" s="242">
        <v>0</v>
      </c>
      <c r="BP74" s="242">
        <v>0</v>
      </c>
      <c r="BQ74" s="242">
        <v>0</v>
      </c>
      <c r="BR74" s="242">
        <v>0</v>
      </c>
      <c r="BS74" s="242">
        <v>0</v>
      </c>
      <c r="BT74" s="242">
        <v>0</v>
      </c>
      <c r="BU74" s="242">
        <v>0</v>
      </c>
      <c r="BV74" s="242">
        <v>0</v>
      </c>
      <c r="BW74" s="242">
        <v>0</v>
      </c>
      <c r="BX74" s="242">
        <v>0</v>
      </c>
      <c r="BY74" s="242">
        <v>0</v>
      </c>
      <c r="BZ74" s="242">
        <v>0</v>
      </c>
      <c r="CA74" s="242">
        <v>0</v>
      </c>
      <c r="CB74" s="242">
        <v>0</v>
      </c>
      <c r="CC74" s="242">
        <v>0</v>
      </c>
      <c r="CD74" s="242">
        <v>0</v>
      </c>
      <c r="CE74" s="28">
        <f>SUM(C74:CD74)</f>
        <v>0</v>
      </c>
    </row>
    <row r="75">
      <c r="A75" s="29" t="s">
        <v>275</v>
      </c>
      <c r="B75" s="30"/>
      <c r="C75" s="242">
        <v>0</v>
      </c>
      <c r="D75" s="242">
        <v>0</v>
      </c>
      <c r="E75" s="242">
        <v>0</v>
      </c>
      <c r="F75" s="242">
        <v>0</v>
      </c>
      <c r="G75" s="242">
        <v>0</v>
      </c>
      <c r="H75" s="242">
        <v>0</v>
      </c>
      <c r="I75" s="242">
        <v>0</v>
      </c>
      <c r="J75" s="242">
        <v>0</v>
      </c>
      <c r="K75" s="242">
        <v>0</v>
      </c>
      <c r="L75" s="242">
        <v>0</v>
      </c>
      <c r="M75" s="242">
        <v>0</v>
      </c>
      <c r="N75" s="242">
        <v>0</v>
      </c>
      <c r="O75" s="242">
        <v>0</v>
      </c>
      <c r="P75" s="242">
        <v>0</v>
      </c>
      <c r="Q75" s="242">
        <v>0</v>
      </c>
      <c r="R75" s="242">
        <v>0</v>
      </c>
      <c r="S75" s="242">
        <v>0</v>
      </c>
      <c r="T75" s="242">
        <v>0</v>
      </c>
      <c r="U75" s="242">
        <v>0</v>
      </c>
      <c r="V75" s="242">
        <v>0</v>
      </c>
      <c r="W75" s="242">
        <v>0</v>
      </c>
      <c r="X75" s="242">
        <v>0</v>
      </c>
      <c r="Y75" s="242">
        <v>0</v>
      </c>
      <c r="Z75" s="242">
        <v>0</v>
      </c>
      <c r="AA75" s="242">
        <v>0</v>
      </c>
      <c r="AB75" s="242">
        <v>0</v>
      </c>
      <c r="AC75" s="242">
        <v>0</v>
      </c>
      <c r="AD75" s="242">
        <v>0</v>
      </c>
      <c r="AE75" s="242">
        <v>0</v>
      </c>
      <c r="AF75" s="242">
        <v>0</v>
      </c>
      <c r="AG75" s="242">
        <v>0</v>
      </c>
      <c r="AH75" s="242">
        <v>0</v>
      </c>
      <c r="AI75" s="242">
        <v>0</v>
      </c>
      <c r="AJ75" s="242">
        <v>0</v>
      </c>
      <c r="AK75" s="242">
        <v>0</v>
      </c>
      <c r="AL75" s="242">
        <v>0</v>
      </c>
      <c r="AM75" s="242">
        <v>0</v>
      </c>
      <c r="AN75" s="242">
        <v>0</v>
      </c>
      <c r="AO75" s="242">
        <v>0</v>
      </c>
      <c r="AP75" s="242">
        <v>0</v>
      </c>
      <c r="AQ75" s="242">
        <v>0</v>
      </c>
      <c r="AR75" s="242">
        <v>0</v>
      </c>
      <c r="AS75" s="242">
        <v>0</v>
      </c>
      <c r="AT75" s="242">
        <v>0</v>
      </c>
      <c r="AU75" s="242">
        <v>0</v>
      </c>
      <c r="AV75" s="242">
        <v>0</v>
      </c>
      <c r="AW75" s="242">
        <v>0</v>
      </c>
      <c r="AX75" s="242">
        <v>0</v>
      </c>
      <c r="AY75" s="242">
        <v>0</v>
      </c>
      <c r="AZ75" s="242">
        <v>0</v>
      </c>
      <c r="BA75" s="242">
        <v>0</v>
      </c>
      <c r="BB75" s="242">
        <v>0</v>
      </c>
      <c r="BC75" s="242">
        <v>0</v>
      </c>
      <c r="BD75" s="242">
        <v>0</v>
      </c>
      <c r="BE75" s="242">
        <v>0</v>
      </c>
      <c r="BF75" s="242">
        <v>0</v>
      </c>
      <c r="BG75" s="242">
        <v>0</v>
      </c>
      <c r="BH75" s="242">
        <v>0</v>
      </c>
      <c r="BI75" s="242">
        <v>0</v>
      </c>
      <c r="BJ75" s="242">
        <v>0</v>
      </c>
      <c r="BK75" s="242">
        <v>0</v>
      </c>
      <c r="BL75" s="242">
        <v>0</v>
      </c>
      <c r="BM75" s="242">
        <v>0</v>
      </c>
      <c r="BN75" s="242">
        <v>0</v>
      </c>
      <c r="BO75" s="242">
        <v>0</v>
      </c>
      <c r="BP75" s="242">
        <v>0</v>
      </c>
      <c r="BQ75" s="242">
        <v>0</v>
      </c>
      <c r="BR75" s="242">
        <v>0</v>
      </c>
      <c r="BS75" s="242">
        <v>0</v>
      </c>
      <c r="BT75" s="242">
        <v>0</v>
      </c>
      <c r="BU75" s="242">
        <v>0</v>
      </c>
      <c r="BV75" s="242">
        <v>0</v>
      </c>
      <c r="BW75" s="242">
        <v>0</v>
      </c>
      <c r="BX75" s="242">
        <v>0</v>
      </c>
      <c r="BY75" s="242">
        <v>0</v>
      </c>
      <c r="BZ75" s="242">
        <v>0</v>
      </c>
      <c r="CA75" s="242">
        <v>0</v>
      </c>
      <c r="CB75" s="242">
        <v>0</v>
      </c>
      <c r="CC75" s="242">
        <v>0</v>
      </c>
      <c r="CD75" s="242">
        <v>0</v>
      </c>
      <c r="CE75" s="28">
        <f>SUM(C75:CD75)</f>
        <v>0</v>
      </c>
    </row>
    <row r="76">
      <c r="A76" s="29" t="s">
        <v>276</v>
      </c>
      <c r="B76" s="213"/>
      <c r="C76" s="242">
        <v>0</v>
      </c>
      <c r="D76" s="242">
        <v>0</v>
      </c>
      <c r="E76" s="242">
        <v>0</v>
      </c>
      <c r="F76" s="242">
        <v>0</v>
      </c>
      <c r="G76" s="242">
        <v>0</v>
      </c>
      <c r="H76" s="242">
        <v>0</v>
      </c>
      <c r="I76" s="242">
        <v>0</v>
      </c>
      <c r="J76" s="242">
        <v>0</v>
      </c>
      <c r="K76" s="242">
        <v>0</v>
      </c>
      <c r="L76" s="242">
        <v>0</v>
      </c>
      <c r="M76" s="242">
        <v>0</v>
      </c>
      <c r="N76" s="242">
        <v>0</v>
      </c>
      <c r="O76" s="242">
        <v>0</v>
      </c>
      <c r="P76" s="242">
        <v>0</v>
      </c>
      <c r="Q76" s="242">
        <v>0</v>
      </c>
      <c r="R76" s="242">
        <v>0</v>
      </c>
      <c r="S76" s="242">
        <v>0</v>
      </c>
      <c r="T76" s="242">
        <v>0</v>
      </c>
      <c r="U76" s="242">
        <v>0</v>
      </c>
      <c r="V76" s="242">
        <v>0</v>
      </c>
      <c r="W76" s="242">
        <v>0</v>
      </c>
      <c r="X76" s="242">
        <v>0</v>
      </c>
      <c r="Y76" s="242">
        <v>0</v>
      </c>
      <c r="Z76" s="242">
        <v>0</v>
      </c>
      <c r="AA76" s="242">
        <v>0</v>
      </c>
      <c r="AB76" s="242">
        <v>0</v>
      </c>
      <c r="AC76" s="242">
        <v>0</v>
      </c>
      <c r="AD76" s="242">
        <v>0</v>
      </c>
      <c r="AE76" s="242">
        <v>0</v>
      </c>
      <c r="AF76" s="242">
        <v>0</v>
      </c>
      <c r="AG76" s="242">
        <v>0</v>
      </c>
      <c r="AH76" s="242">
        <v>0</v>
      </c>
      <c r="AI76" s="242">
        <v>0</v>
      </c>
      <c r="AJ76" s="242">
        <v>0</v>
      </c>
      <c r="AK76" s="242">
        <v>0</v>
      </c>
      <c r="AL76" s="242">
        <v>0</v>
      </c>
      <c r="AM76" s="242">
        <v>0</v>
      </c>
      <c r="AN76" s="242">
        <v>0</v>
      </c>
      <c r="AO76" s="242">
        <v>0</v>
      </c>
      <c r="AP76" s="242">
        <v>0</v>
      </c>
      <c r="AQ76" s="242">
        <v>0</v>
      </c>
      <c r="AR76" s="242">
        <v>0</v>
      </c>
      <c r="AS76" s="242">
        <v>0</v>
      </c>
      <c r="AT76" s="242">
        <v>0</v>
      </c>
      <c r="AU76" s="242">
        <v>0</v>
      </c>
      <c r="AV76" s="242">
        <v>0</v>
      </c>
      <c r="AW76" s="242">
        <v>0</v>
      </c>
      <c r="AX76" s="242">
        <v>0</v>
      </c>
      <c r="AY76" s="242">
        <v>0</v>
      </c>
      <c r="AZ76" s="242">
        <v>0</v>
      </c>
      <c r="BA76" s="242">
        <v>0</v>
      </c>
      <c r="BB76" s="242">
        <v>0</v>
      </c>
      <c r="BC76" s="242">
        <v>0</v>
      </c>
      <c r="BD76" s="242">
        <v>0</v>
      </c>
      <c r="BE76" s="242">
        <v>0</v>
      </c>
      <c r="BF76" s="242">
        <v>0</v>
      </c>
      <c r="BG76" s="242">
        <v>0</v>
      </c>
      <c r="BH76" s="242">
        <v>0</v>
      </c>
      <c r="BI76" s="242">
        <v>0</v>
      </c>
      <c r="BJ76" s="242">
        <v>0</v>
      </c>
      <c r="BK76" s="242">
        <v>0</v>
      </c>
      <c r="BL76" s="242">
        <v>0</v>
      </c>
      <c r="BM76" s="242">
        <v>0</v>
      </c>
      <c r="BN76" s="242">
        <v>0</v>
      </c>
      <c r="BO76" s="242">
        <v>0</v>
      </c>
      <c r="BP76" s="242">
        <v>0</v>
      </c>
      <c r="BQ76" s="242">
        <v>0</v>
      </c>
      <c r="BR76" s="242">
        <v>0</v>
      </c>
      <c r="BS76" s="242">
        <v>0</v>
      </c>
      <c r="BT76" s="242">
        <v>0</v>
      </c>
      <c r="BU76" s="242">
        <v>0</v>
      </c>
      <c r="BV76" s="242">
        <v>0</v>
      </c>
      <c r="BW76" s="242">
        <v>0</v>
      </c>
      <c r="BX76" s="242">
        <v>0</v>
      </c>
      <c r="BY76" s="242">
        <v>0</v>
      </c>
      <c r="BZ76" s="242">
        <v>0</v>
      </c>
      <c r="CA76" s="242">
        <v>0</v>
      </c>
      <c r="CB76" s="242">
        <v>0</v>
      </c>
      <c r="CC76" s="242">
        <v>0</v>
      </c>
      <c r="CD76" s="242">
        <v>0</v>
      </c>
      <c r="CE76" s="28">
        <f>SUM(C76:CD76)</f>
        <v>0</v>
      </c>
    </row>
    <row r="77">
      <c r="A77" s="29" t="s">
        <v>277</v>
      </c>
      <c r="B77" s="30"/>
      <c r="C77" s="242">
        <v>0</v>
      </c>
      <c r="D77" s="242">
        <v>0</v>
      </c>
      <c r="E77" s="242">
        <v>0</v>
      </c>
      <c r="F77" s="242">
        <v>0</v>
      </c>
      <c r="G77" s="242">
        <v>0</v>
      </c>
      <c r="H77" s="242">
        <v>0</v>
      </c>
      <c r="I77" s="242">
        <v>0</v>
      </c>
      <c r="J77" s="242">
        <v>0</v>
      </c>
      <c r="K77" s="242">
        <v>0</v>
      </c>
      <c r="L77" s="242">
        <v>0</v>
      </c>
      <c r="M77" s="242">
        <v>0</v>
      </c>
      <c r="N77" s="242">
        <v>0</v>
      </c>
      <c r="O77" s="242">
        <v>0</v>
      </c>
      <c r="P77" s="242">
        <v>0</v>
      </c>
      <c r="Q77" s="242">
        <v>0</v>
      </c>
      <c r="R77" s="242">
        <v>0</v>
      </c>
      <c r="S77" s="242">
        <v>0</v>
      </c>
      <c r="T77" s="242">
        <v>0</v>
      </c>
      <c r="U77" s="242">
        <v>0</v>
      </c>
      <c r="V77" s="242">
        <v>0</v>
      </c>
      <c r="W77" s="242">
        <v>0</v>
      </c>
      <c r="X77" s="242">
        <v>0</v>
      </c>
      <c r="Y77" s="242">
        <v>0</v>
      </c>
      <c r="Z77" s="242">
        <v>0</v>
      </c>
      <c r="AA77" s="242">
        <v>0</v>
      </c>
      <c r="AB77" s="242">
        <v>0</v>
      </c>
      <c r="AC77" s="242">
        <v>0</v>
      </c>
      <c r="AD77" s="242">
        <v>0</v>
      </c>
      <c r="AE77" s="242">
        <v>0</v>
      </c>
      <c r="AF77" s="242">
        <v>0</v>
      </c>
      <c r="AG77" s="242">
        <v>0</v>
      </c>
      <c r="AH77" s="242">
        <v>0</v>
      </c>
      <c r="AI77" s="242">
        <v>0</v>
      </c>
      <c r="AJ77" s="242">
        <v>0</v>
      </c>
      <c r="AK77" s="242">
        <v>0</v>
      </c>
      <c r="AL77" s="242">
        <v>0</v>
      </c>
      <c r="AM77" s="242">
        <v>0</v>
      </c>
      <c r="AN77" s="242">
        <v>0</v>
      </c>
      <c r="AO77" s="242">
        <v>0</v>
      </c>
      <c r="AP77" s="242">
        <v>0</v>
      </c>
      <c r="AQ77" s="242">
        <v>0</v>
      </c>
      <c r="AR77" s="242">
        <v>0</v>
      </c>
      <c r="AS77" s="242">
        <v>0</v>
      </c>
      <c r="AT77" s="242">
        <v>0</v>
      </c>
      <c r="AU77" s="242">
        <v>0</v>
      </c>
      <c r="AV77" s="242">
        <v>0</v>
      </c>
      <c r="AW77" s="242">
        <v>0</v>
      </c>
      <c r="AX77" s="242">
        <v>0</v>
      </c>
      <c r="AY77" s="242">
        <v>0</v>
      </c>
      <c r="AZ77" s="242">
        <v>0</v>
      </c>
      <c r="BA77" s="242">
        <v>0</v>
      </c>
      <c r="BB77" s="242">
        <v>0</v>
      </c>
      <c r="BC77" s="242">
        <v>0</v>
      </c>
      <c r="BD77" s="242">
        <v>0</v>
      </c>
      <c r="BE77" s="242">
        <v>0</v>
      </c>
      <c r="BF77" s="242">
        <v>0</v>
      </c>
      <c r="BG77" s="242">
        <v>0</v>
      </c>
      <c r="BH77" s="242">
        <v>0</v>
      </c>
      <c r="BI77" s="242">
        <v>0</v>
      </c>
      <c r="BJ77" s="242">
        <v>0</v>
      </c>
      <c r="BK77" s="242">
        <v>0</v>
      </c>
      <c r="BL77" s="242">
        <v>0</v>
      </c>
      <c r="BM77" s="242">
        <v>0</v>
      </c>
      <c r="BN77" s="242">
        <v>0</v>
      </c>
      <c r="BO77" s="242">
        <v>0</v>
      </c>
      <c r="BP77" s="242">
        <v>0</v>
      </c>
      <c r="BQ77" s="242">
        <v>0</v>
      </c>
      <c r="BR77" s="242">
        <v>0</v>
      </c>
      <c r="BS77" s="242">
        <v>0</v>
      </c>
      <c r="BT77" s="242">
        <v>0</v>
      </c>
      <c r="BU77" s="242">
        <v>0</v>
      </c>
      <c r="BV77" s="242">
        <v>0</v>
      </c>
      <c r="BW77" s="242">
        <v>0</v>
      </c>
      <c r="BX77" s="242">
        <v>0</v>
      </c>
      <c r="BY77" s="242">
        <v>0</v>
      </c>
      <c r="BZ77" s="242">
        <v>0</v>
      </c>
      <c r="CA77" s="242">
        <v>0</v>
      </c>
      <c r="CB77" s="242">
        <v>0</v>
      </c>
      <c r="CC77" s="242">
        <v>0</v>
      </c>
      <c r="CD77" s="242">
        <v>0</v>
      </c>
      <c r="CE77" s="28">
        <f>SUM(C77:CD77)</f>
        <v>0</v>
      </c>
    </row>
    <row r="78">
      <c r="A78" s="29" t="s">
        <v>278</v>
      </c>
      <c r="B78" s="16"/>
      <c r="C78" s="242">
        <v>0</v>
      </c>
      <c r="D78" s="242">
        <v>0</v>
      </c>
      <c r="E78" s="242">
        <v>0</v>
      </c>
      <c r="F78" s="242">
        <v>0</v>
      </c>
      <c r="G78" s="242">
        <v>0</v>
      </c>
      <c r="H78" s="242">
        <v>0</v>
      </c>
      <c r="I78" s="242">
        <v>0</v>
      </c>
      <c r="J78" s="242">
        <v>0</v>
      </c>
      <c r="K78" s="242">
        <v>0</v>
      </c>
      <c r="L78" s="242">
        <v>0</v>
      </c>
      <c r="M78" s="242">
        <v>0</v>
      </c>
      <c r="N78" s="242">
        <v>0</v>
      </c>
      <c r="O78" s="242">
        <v>0</v>
      </c>
      <c r="P78" s="242">
        <v>0</v>
      </c>
      <c r="Q78" s="242">
        <v>0</v>
      </c>
      <c r="R78" s="242">
        <v>0</v>
      </c>
      <c r="S78" s="242">
        <v>0</v>
      </c>
      <c r="T78" s="242">
        <v>0</v>
      </c>
      <c r="U78" s="242">
        <v>0</v>
      </c>
      <c r="V78" s="242">
        <v>0</v>
      </c>
      <c r="W78" s="242">
        <v>0</v>
      </c>
      <c r="X78" s="242">
        <v>0</v>
      </c>
      <c r="Y78" s="242">
        <v>0</v>
      </c>
      <c r="Z78" s="242">
        <v>0</v>
      </c>
      <c r="AA78" s="242">
        <v>0</v>
      </c>
      <c r="AB78" s="242">
        <v>0</v>
      </c>
      <c r="AC78" s="242">
        <v>0</v>
      </c>
      <c r="AD78" s="242">
        <v>0</v>
      </c>
      <c r="AE78" s="242">
        <v>0</v>
      </c>
      <c r="AF78" s="242">
        <v>0</v>
      </c>
      <c r="AG78" s="242">
        <v>0</v>
      </c>
      <c r="AH78" s="242">
        <v>0</v>
      </c>
      <c r="AI78" s="242">
        <v>0</v>
      </c>
      <c r="AJ78" s="242">
        <v>0</v>
      </c>
      <c r="AK78" s="242">
        <v>0</v>
      </c>
      <c r="AL78" s="242">
        <v>0</v>
      </c>
      <c r="AM78" s="242">
        <v>0</v>
      </c>
      <c r="AN78" s="242">
        <v>0</v>
      </c>
      <c r="AO78" s="242">
        <v>0</v>
      </c>
      <c r="AP78" s="242">
        <v>0</v>
      </c>
      <c r="AQ78" s="242">
        <v>0</v>
      </c>
      <c r="AR78" s="242">
        <v>0</v>
      </c>
      <c r="AS78" s="242">
        <v>0</v>
      </c>
      <c r="AT78" s="242">
        <v>0</v>
      </c>
      <c r="AU78" s="242">
        <v>0</v>
      </c>
      <c r="AV78" s="242">
        <v>0</v>
      </c>
      <c r="AW78" s="242">
        <v>0</v>
      </c>
      <c r="AX78" s="242">
        <v>0</v>
      </c>
      <c r="AY78" s="242">
        <v>0</v>
      </c>
      <c r="AZ78" s="242">
        <v>0</v>
      </c>
      <c r="BA78" s="242">
        <v>0</v>
      </c>
      <c r="BB78" s="242">
        <v>0</v>
      </c>
      <c r="BC78" s="242">
        <v>0</v>
      </c>
      <c r="BD78" s="242">
        <v>0</v>
      </c>
      <c r="BE78" s="242">
        <v>0</v>
      </c>
      <c r="BF78" s="242">
        <v>0</v>
      </c>
      <c r="BG78" s="242">
        <v>0</v>
      </c>
      <c r="BH78" s="242">
        <v>0</v>
      </c>
      <c r="BI78" s="242">
        <v>0</v>
      </c>
      <c r="BJ78" s="242">
        <v>0</v>
      </c>
      <c r="BK78" s="242">
        <v>0</v>
      </c>
      <c r="BL78" s="242">
        <v>0</v>
      </c>
      <c r="BM78" s="242">
        <v>0</v>
      </c>
      <c r="BN78" s="242">
        <v>0</v>
      </c>
      <c r="BO78" s="242">
        <v>0</v>
      </c>
      <c r="BP78" s="242">
        <v>0</v>
      </c>
      <c r="BQ78" s="242">
        <v>0</v>
      </c>
      <c r="BR78" s="242">
        <v>0</v>
      </c>
      <c r="BS78" s="242">
        <v>0</v>
      </c>
      <c r="BT78" s="242">
        <v>0</v>
      </c>
      <c r="BU78" s="242">
        <v>0</v>
      </c>
      <c r="BV78" s="242">
        <v>0</v>
      </c>
      <c r="BW78" s="242">
        <v>0</v>
      </c>
      <c r="BX78" s="242">
        <v>0</v>
      </c>
      <c r="BY78" s="242">
        <v>0</v>
      </c>
      <c r="BZ78" s="242">
        <v>0</v>
      </c>
      <c r="CA78" s="242">
        <v>0</v>
      </c>
      <c r="CB78" s="242">
        <v>0</v>
      </c>
      <c r="CC78" s="242">
        <v>0</v>
      </c>
      <c r="CD78" s="242">
        <v>0</v>
      </c>
      <c r="CE78" s="28">
        <f>SUM(C78:CD78)</f>
        <v>0</v>
      </c>
    </row>
    <row r="79">
      <c r="A79" s="29" t="s">
        <v>279</v>
      </c>
      <c r="B79" s="16"/>
      <c r="C79" s="242">
        <v>0</v>
      </c>
      <c r="D79" s="242">
        <v>0</v>
      </c>
      <c r="E79" s="242">
        <v>0</v>
      </c>
      <c r="F79" s="242">
        <v>0</v>
      </c>
      <c r="G79" s="242">
        <v>0</v>
      </c>
      <c r="H79" s="242">
        <v>0</v>
      </c>
      <c r="I79" s="242">
        <v>0</v>
      </c>
      <c r="J79" s="242">
        <v>0</v>
      </c>
      <c r="K79" s="242">
        <v>0</v>
      </c>
      <c r="L79" s="242">
        <v>0</v>
      </c>
      <c r="M79" s="242">
        <v>0</v>
      </c>
      <c r="N79" s="242">
        <v>0</v>
      </c>
      <c r="O79" s="242">
        <v>0</v>
      </c>
      <c r="P79" s="242">
        <v>0</v>
      </c>
      <c r="Q79" s="242">
        <v>0</v>
      </c>
      <c r="R79" s="242">
        <v>0</v>
      </c>
      <c r="S79" s="242">
        <v>0</v>
      </c>
      <c r="T79" s="242">
        <v>0</v>
      </c>
      <c r="U79" s="242">
        <v>0</v>
      </c>
      <c r="V79" s="242">
        <v>0</v>
      </c>
      <c r="W79" s="242">
        <v>0</v>
      </c>
      <c r="X79" s="242">
        <v>0</v>
      </c>
      <c r="Y79" s="242">
        <v>0</v>
      </c>
      <c r="Z79" s="242">
        <v>0</v>
      </c>
      <c r="AA79" s="242">
        <v>0</v>
      </c>
      <c r="AB79" s="242">
        <v>0</v>
      </c>
      <c r="AC79" s="242">
        <v>0</v>
      </c>
      <c r="AD79" s="242">
        <v>0</v>
      </c>
      <c r="AE79" s="242">
        <v>0</v>
      </c>
      <c r="AF79" s="242">
        <v>0</v>
      </c>
      <c r="AG79" s="242">
        <v>0</v>
      </c>
      <c r="AH79" s="242">
        <v>0</v>
      </c>
      <c r="AI79" s="242">
        <v>0</v>
      </c>
      <c r="AJ79" s="242">
        <v>0</v>
      </c>
      <c r="AK79" s="242">
        <v>0</v>
      </c>
      <c r="AL79" s="242">
        <v>0</v>
      </c>
      <c r="AM79" s="242">
        <v>0</v>
      </c>
      <c r="AN79" s="242">
        <v>0</v>
      </c>
      <c r="AO79" s="242">
        <v>0</v>
      </c>
      <c r="AP79" s="242">
        <v>0</v>
      </c>
      <c r="AQ79" s="242">
        <v>0</v>
      </c>
      <c r="AR79" s="242">
        <v>0</v>
      </c>
      <c r="AS79" s="242">
        <v>0</v>
      </c>
      <c r="AT79" s="242">
        <v>0</v>
      </c>
      <c r="AU79" s="242">
        <v>0</v>
      </c>
      <c r="AV79" s="242">
        <v>0</v>
      </c>
      <c r="AW79" s="242">
        <v>0</v>
      </c>
      <c r="AX79" s="242">
        <v>0</v>
      </c>
      <c r="AY79" s="242">
        <v>0</v>
      </c>
      <c r="AZ79" s="242">
        <v>0</v>
      </c>
      <c r="BA79" s="242">
        <v>0</v>
      </c>
      <c r="BB79" s="242">
        <v>0</v>
      </c>
      <c r="BC79" s="242">
        <v>0</v>
      </c>
      <c r="BD79" s="242">
        <v>0</v>
      </c>
      <c r="BE79" s="242">
        <v>0</v>
      </c>
      <c r="BF79" s="242">
        <v>0</v>
      </c>
      <c r="BG79" s="242">
        <v>0</v>
      </c>
      <c r="BH79" s="242">
        <v>0</v>
      </c>
      <c r="BI79" s="242">
        <v>0</v>
      </c>
      <c r="BJ79" s="242">
        <v>0</v>
      </c>
      <c r="BK79" s="242">
        <v>0</v>
      </c>
      <c r="BL79" s="242">
        <v>0</v>
      </c>
      <c r="BM79" s="242">
        <v>0</v>
      </c>
      <c r="BN79" s="242">
        <v>0</v>
      </c>
      <c r="BO79" s="242">
        <v>0</v>
      </c>
      <c r="BP79" s="242">
        <v>0</v>
      </c>
      <c r="BQ79" s="242">
        <v>0</v>
      </c>
      <c r="BR79" s="242">
        <v>0</v>
      </c>
      <c r="BS79" s="242">
        <v>0</v>
      </c>
      <c r="BT79" s="242">
        <v>0</v>
      </c>
      <c r="BU79" s="242">
        <v>0</v>
      </c>
      <c r="BV79" s="242">
        <v>0</v>
      </c>
      <c r="BW79" s="242">
        <v>0</v>
      </c>
      <c r="BX79" s="242">
        <v>0</v>
      </c>
      <c r="BY79" s="242">
        <v>0</v>
      </c>
      <c r="BZ79" s="242">
        <v>0</v>
      </c>
      <c r="CA79" s="242">
        <v>0</v>
      </c>
      <c r="CB79" s="242">
        <v>0</v>
      </c>
      <c r="CC79" s="242">
        <v>0</v>
      </c>
      <c r="CD79" s="242">
        <v>0</v>
      </c>
      <c r="CE79" s="28">
        <f>SUM(C79:CD79)</f>
        <v>0</v>
      </c>
    </row>
    <row r="80">
      <c r="A80" s="29" t="s">
        <v>280</v>
      </c>
      <c r="B80" s="16"/>
      <c r="C80" s="242">
        <v>0</v>
      </c>
      <c r="D80" s="242">
        <v>0</v>
      </c>
      <c r="E80" s="242">
        <v>0</v>
      </c>
      <c r="F80" s="242">
        <v>0</v>
      </c>
      <c r="G80" s="242">
        <v>0</v>
      </c>
      <c r="H80" s="242">
        <v>0</v>
      </c>
      <c r="I80" s="242">
        <v>0</v>
      </c>
      <c r="J80" s="242">
        <v>0</v>
      </c>
      <c r="K80" s="242">
        <v>0</v>
      </c>
      <c r="L80" s="242">
        <v>0</v>
      </c>
      <c r="M80" s="242">
        <v>0</v>
      </c>
      <c r="N80" s="242">
        <v>0</v>
      </c>
      <c r="O80" s="242">
        <v>0</v>
      </c>
      <c r="P80" s="242">
        <v>0</v>
      </c>
      <c r="Q80" s="242">
        <v>0</v>
      </c>
      <c r="R80" s="242">
        <v>0</v>
      </c>
      <c r="S80" s="242">
        <v>0</v>
      </c>
      <c r="T80" s="242">
        <v>0</v>
      </c>
      <c r="U80" s="242">
        <v>0</v>
      </c>
      <c r="V80" s="242">
        <v>0</v>
      </c>
      <c r="W80" s="242">
        <v>0</v>
      </c>
      <c r="X80" s="242">
        <v>0</v>
      </c>
      <c r="Y80" s="242">
        <v>0</v>
      </c>
      <c r="Z80" s="242">
        <v>0</v>
      </c>
      <c r="AA80" s="242">
        <v>0</v>
      </c>
      <c r="AB80" s="242">
        <v>0</v>
      </c>
      <c r="AC80" s="242">
        <v>0</v>
      </c>
      <c r="AD80" s="242">
        <v>0</v>
      </c>
      <c r="AE80" s="242">
        <v>0</v>
      </c>
      <c r="AF80" s="242">
        <v>0</v>
      </c>
      <c r="AG80" s="242">
        <v>0</v>
      </c>
      <c r="AH80" s="242">
        <v>0</v>
      </c>
      <c r="AI80" s="242">
        <v>0</v>
      </c>
      <c r="AJ80" s="242">
        <v>0</v>
      </c>
      <c r="AK80" s="242">
        <v>0</v>
      </c>
      <c r="AL80" s="242">
        <v>0</v>
      </c>
      <c r="AM80" s="242">
        <v>0</v>
      </c>
      <c r="AN80" s="242">
        <v>0</v>
      </c>
      <c r="AO80" s="242">
        <v>0</v>
      </c>
      <c r="AP80" s="242">
        <v>0</v>
      </c>
      <c r="AQ80" s="242">
        <v>0</v>
      </c>
      <c r="AR80" s="242">
        <v>0</v>
      </c>
      <c r="AS80" s="242">
        <v>0</v>
      </c>
      <c r="AT80" s="242">
        <v>0</v>
      </c>
      <c r="AU80" s="242">
        <v>0</v>
      </c>
      <c r="AV80" s="242">
        <v>0</v>
      </c>
      <c r="AW80" s="242">
        <v>0</v>
      </c>
      <c r="AX80" s="242">
        <v>0</v>
      </c>
      <c r="AY80" s="242">
        <v>0</v>
      </c>
      <c r="AZ80" s="242">
        <v>0</v>
      </c>
      <c r="BA80" s="242">
        <v>0</v>
      </c>
      <c r="BB80" s="242">
        <v>0</v>
      </c>
      <c r="BC80" s="242">
        <v>0</v>
      </c>
      <c r="BD80" s="242">
        <v>0</v>
      </c>
      <c r="BE80" s="242">
        <v>0</v>
      </c>
      <c r="BF80" s="242">
        <v>0</v>
      </c>
      <c r="BG80" s="242">
        <v>0</v>
      </c>
      <c r="BH80" s="242">
        <v>0</v>
      </c>
      <c r="BI80" s="242">
        <v>0</v>
      </c>
      <c r="BJ80" s="242">
        <v>0</v>
      </c>
      <c r="BK80" s="242">
        <v>0</v>
      </c>
      <c r="BL80" s="242">
        <v>0</v>
      </c>
      <c r="BM80" s="242">
        <v>0</v>
      </c>
      <c r="BN80" s="242">
        <v>0</v>
      </c>
      <c r="BO80" s="242">
        <v>0</v>
      </c>
      <c r="BP80" s="242">
        <v>0</v>
      </c>
      <c r="BQ80" s="242">
        <v>0</v>
      </c>
      <c r="BR80" s="242">
        <v>0</v>
      </c>
      <c r="BS80" s="242">
        <v>0</v>
      </c>
      <c r="BT80" s="242">
        <v>0</v>
      </c>
      <c r="BU80" s="242">
        <v>0</v>
      </c>
      <c r="BV80" s="242">
        <v>0</v>
      </c>
      <c r="BW80" s="242">
        <v>0</v>
      </c>
      <c r="BX80" s="242">
        <v>0</v>
      </c>
      <c r="BY80" s="242">
        <v>0</v>
      </c>
      <c r="BZ80" s="242">
        <v>0</v>
      </c>
      <c r="CA80" s="242">
        <v>0</v>
      </c>
      <c r="CB80" s="242">
        <v>0</v>
      </c>
      <c r="CC80" s="242">
        <v>0</v>
      </c>
      <c r="CD80" s="242">
        <v>0</v>
      </c>
      <c r="CE80" s="28">
        <f>SUM(C80:CD80)</f>
        <v>0</v>
      </c>
    </row>
    <row r="81">
      <c r="A81" s="29" t="s">
        <v>281</v>
      </c>
      <c r="B81" s="16"/>
      <c r="C81" s="242">
        <v>0</v>
      </c>
      <c r="D81" s="242">
        <v>0</v>
      </c>
      <c r="E81" s="242">
        <v>0</v>
      </c>
      <c r="F81" s="242">
        <v>0</v>
      </c>
      <c r="G81" s="242">
        <v>0</v>
      </c>
      <c r="H81" s="242">
        <v>0</v>
      </c>
      <c r="I81" s="242">
        <v>0</v>
      </c>
      <c r="J81" s="242">
        <v>0</v>
      </c>
      <c r="K81" s="242">
        <v>0</v>
      </c>
      <c r="L81" s="242">
        <v>0</v>
      </c>
      <c r="M81" s="242">
        <v>0</v>
      </c>
      <c r="N81" s="242">
        <v>0</v>
      </c>
      <c r="O81" s="242">
        <v>0</v>
      </c>
      <c r="P81" s="242">
        <v>0</v>
      </c>
      <c r="Q81" s="242">
        <v>0</v>
      </c>
      <c r="R81" s="242">
        <v>0</v>
      </c>
      <c r="S81" s="242">
        <v>0</v>
      </c>
      <c r="T81" s="242">
        <v>0</v>
      </c>
      <c r="U81" s="242">
        <v>0</v>
      </c>
      <c r="V81" s="242">
        <v>0</v>
      </c>
      <c r="W81" s="242">
        <v>0</v>
      </c>
      <c r="X81" s="242">
        <v>0</v>
      </c>
      <c r="Y81" s="242">
        <v>0</v>
      </c>
      <c r="Z81" s="242">
        <v>0</v>
      </c>
      <c r="AA81" s="242">
        <v>0</v>
      </c>
      <c r="AB81" s="242">
        <v>0</v>
      </c>
      <c r="AC81" s="242">
        <v>0</v>
      </c>
      <c r="AD81" s="242">
        <v>0</v>
      </c>
      <c r="AE81" s="242">
        <v>0</v>
      </c>
      <c r="AF81" s="242">
        <v>0</v>
      </c>
      <c r="AG81" s="242">
        <v>0</v>
      </c>
      <c r="AH81" s="242">
        <v>0</v>
      </c>
      <c r="AI81" s="242">
        <v>0</v>
      </c>
      <c r="AJ81" s="242">
        <v>0</v>
      </c>
      <c r="AK81" s="242">
        <v>0</v>
      </c>
      <c r="AL81" s="242">
        <v>0</v>
      </c>
      <c r="AM81" s="242">
        <v>0</v>
      </c>
      <c r="AN81" s="242">
        <v>0</v>
      </c>
      <c r="AO81" s="242">
        <v>0</v>
      </c>
      <c r="AP81" s="242">
        <v>0</v>
      </c>
      <c r="AQ81" s="242">
        <v>0</v>
      </c>
      <c r="AR81" s="242">
        <v>0</v>
      </c>
      <c r="AS81" s="242">
        <v>0</v>
      </c>
      <c r="AT81" s="242">
        <v>0</v>
      </c>
      <c r="AU81" s="242">
        <v>0</v>
      </c>
      <c r="AV81" s="242">
        <v>0</v>
      </c>
      <c r="AW81" s="242">
        <v>0</v>
      </c>
      <c r="AX81" s="242">
        <v>0</v>
      </c>
      <c r="AY81" s="242">
        <v>0</v>
      </c>
      <c r="AZ81" s="242">
        <v>0</v>
      </c>
      <c r="BA81" s="242">
        <v>0</v>
      </c>
      <c r="BB81" s="242">
        <v>0</v>
      </c>
      <c r="BC81" s="242">
        <v>0</v>
      </c>
      <c r="BD81" s="242">
        <v>0</v>
      </c>
      <c r="BE81" s="242">
        <v>0</v>
      </c>
      <c r="BF81" s="242">
        <v>0</v>
      </c>
      <c r="BG81" s="242">
        <v>0</v>
      </c>
      <c r="BH81" s="242">
        <v>0</v>
      </c>
      <c r="BI81" s="242">
        <v>0</v>
      </c>
      <c r="BJ81" s="242">
        <v>0</v>
      </c>
      <c r="BK81" s="242">
        <v>0</v>
      </c>
      <c r="BL81" s="242">
        <v>0</v>
      </c>
      <c r="BM81" s="242">
        <v>0</v>
      </c>
      <c r="BN81" s="242">
        <v>0</v>
      </c>
      <c r="BO81" s="242">
        <v>0</v>
      </c>
      <c r="BP81" s="242">
        <v>0</v>
      </c>
      <c r="BQ81" s="242">
        <v>0</v>
      </c>
      <c r="BR81" s="242">
        <v>0</v>
      </c>
      <c r="BS81" s="242">
        <v>0</v>
      </c>
      <c r="BT81" s="242">
        <v>0</v>
      </c>
      <c r="BU81" s="242">
        <v>0</v>
      </c>
      <c r="BV81" s="242">
        <v>0</v>
      </c>
      <c r="BW81" s="242">
        <v>0</v>
      </c>
      <c r="BX81" s="242">
        <v>0</v>
      </c>
      <c r="BY81" s="242">
        <v>0</v>
      </c>
      <c r="BZ81" s="242">
        <v>0</v>
      </c>
      <c r="CA81" s="242">
        <v>0</v>
      </c>
      <c r="CB81" s="242">
        <v>0</v>
      </c>
      <c r="CC81" s="242">
        <v>0</v>
      </c>
      <c r="CD81" s="242">
        <v>0</v>
      </c>
      <c r="CE81" s="28">
        <f>SUM(C81:CD81)</f>
        <v>0</v>
      </c>
    </row>
    <row r="82">
      <c r="A82" s="29" t="s">
        <v>282</v>
      </c>
      <c r="B82" s="16"/>
      <c r="C82" s="242">
        <v>0</v>
      </c>
      <c r="D82" s="242">
        <v>0</v>
      </c>
      <c r="E82" s="242">
        <v>0</v>
      </c>
      <c r="F82" s="242">
        <v>0</v>
      </c>
      <c r="G82" s="242">
        <v>0</v>
      </c>
      <c r="H82" s="242">
        <v>0</v>
      </c>
      <c r="I82" s="242">
        <v>0</v>
      </c>
      <c r="J82" s="242">
        <v>0</v>
      </c>
      <c r="K82" s="242">
        <v>0</v>
      </c>
      <c r="L82" s="242">
        <v>0</v>
      </c>
      <c r="M82" s="242">
        <v>0</v>
      </c>
      <c r="N82" s="242">
        <v>0</v>
      </c>
      <c r="O82" s="242">
        <v>0</v>
      </c>
      <c r="P82" s="242">
        <v>0</v>
      </c>
      <c r="Q82" s="242">
        <v>0</v>
      </c>
      <c r="R82" s="242">
        <v>0</v>
      </c>
      <c r="S82" s="242">
        <v>0</v>
      </c>
      <c r="T82" s="242">
        <v>0</v>
      </c>
      <c r="U82" s="242">
        <v>0</v>
      </c>
      <c r="V82" s="242">
        <v>0</v>
      </c>
      <c r="W82" s="242">
        <v>0</v>
      </c>
      <c r="X82" s="242">
        <v>0</v>
      </c>
      <c r="Y82" s="242">
        <v>0</v>
      </c>
      <c r="Z82" s="242">
        <v>0</v>
      </c>
      <c r="AA82" s="242">
        <v>0</v>
      </c>
      <c r="AB82" s="242">
        <v>0</v>
      </c>
      <c r="AC82" s="242">
        <v>0</v>
      </c>
      <c r="AD82" s="242">
        <v>0</v>
      </c>
      <c r="AE82" s="242">
        <v>0</v>
      </c>
      <c r="AF82" s="242">
        <v>0</v>
      </c>
      <c r="AG82" s="242">
        <v>0</v>
      </c>
      <c r="AH82" s="242">
        <v>0</v>
      </c>
      <c r="AI82" s="242">
        <v>0</v>
      </c>
      <c r="AJ82" s="242">
        <v>0</v>
      </c>
      <c r="AK82" s="242">
        <v>0</v>
      </c>
      <c r="AL82" s="242">
        <v>0</v>
      </c>
      <c r="AM82" s="242">
        <v>0</v>
      </c>
      <c r="AN82" s="242">
        <v>0</v>
      </c>
      <c r="AO82" s="242">
        <v>0</v>
      </c>
      <c r="AP82" s="242">
        <v>0</v>
      </c>
      <c r="AQ82" s="242">
        <v>0</v>
      </c>
      <c r="AR82" s="242">
        <v>0</v>
      </c>
      <c r="AS82" s="242">
        <v>0</v>
      </c>
      <c r="AT82" s="242">
        <v>0</v>
      </c>
      <c r="AU82" s="242">
        <v>0</v>
      </c>
      <c r="AV82" s="242">
        <v>0</v>
      </c>
      <c r="AW82" s="242">
        <v>0</v>
      </c>
      <c r="AX82" s="242">
        <v>0</v>
      </c>
      <c r="AY82" s="242">
        <v>0</v>
      </c>
      <c r="AZ82" s="242">
        <v>0</v>
      </c>
      <c r="BA82" s="242">
        <v>0</v>
      </c>
      <c r="BB82" s="242">
        <v>0</v>
      </c>
      <c r="BC82" s="242">
        <v>0</v>
      </c>
      <c r="BD82" s="242">
        <v>0</v>
      </c>
      <c r="BE82" s="242">
        <v>0</v>
      </c>
      <c r="BF82" s="242">
        <v>0</v>
      </c>
      <c r="BG82" s="242">
        <v>0</v>
      </c>
      <c r="BH82" s="242">
        <v>0</v>
      </c>
      <c r="BI82" s="242">
        <v>0</v>
      </c>
      <c r="BJ82" s="242">
        <v>0</v>
      </c>
      <c r="BK82" s="242">
        <v>0</v>
      </c>
      <c r="BL82" s="242">
        <v>0</v>
      </c>
      <c r="BM82" s="242">
        <v>0</v>
      </c>
      <c r="BN82" s="242">
        <v>0</v>
      </c>
      <c r="BO82" s="242">
        <v>0</v>
      </c>
      <c r="BP82" s="242">
        <v>0</v>
      </c>
      <c r="BQ82" s="242">
        <v>0</v>
      </c>
      <c r="BR82" s="242">
        <v>0</v>
      </c>
      <c r="BS82" s="242">
        <v>0</v>
      </c>
      <c r="BT82" s="242">
        <v>0</v>
      </c>
      <c r="BU82" s="242">
        <v>0</v>
      </c>
      <c r="BV82" s="242">
        <v>0</v>
      </c>
      <c r="BW82" s="242">
        <v>0</v>
      </c>
      <c r="BX82" s="242">
        <v>0</v>
      </c>
      <c r="BY82" s="242">
        <v>0</v>
      </c>
      <c r="BZ82" s="242">
        <v>0</v>
      </c>
      <c r="CA82" s="242">
        <v>0</v>
      </c>
      <c r="CB82" s="242">
        <v>0</v>
      </c>
      <c r="CC82" s="242">
        <v>0</v>
      </c>
      <c r="CD82" s="242">
        <v>0</v>
      </c>
      <c r="CE82" s="28">
        <f>SUM(C82:CD82)</f>
        <v>0</v>
      </c>
    </row>
    <row r="83">
      <c r="A83" s="29" t="s">
        <v>283</v>
      </c>
      <c r="B83" s="16"/>
      <c r="C83" s="20">
        <v>0</v>
      </c>
      <c r="D83" s="20">
        <v>0</v>
      </c>
      <c r="E83" s="26">
        <v>12515</v>
      </c>
      <c r="F83" s="26">
        <v>0</v>
      </c>
      <c r="G83" s="20">
        <v>0</v>
      </c>
      <c r="H83" s="20">
        <v>0</v>
      </c>
      <c r="I83" s="26">
        <v>0</v>
      </c>
      <c r="J83" s="26">
        <v>0</v>
      </c>
      <c r="K83" s="26">
        <v>20785</v>
      </c>
      <c r="L83" s="26">
        <v>26037</v>
      </c>
      <c r="M83" s="20">
        <v>0</v>
      </c>
      <c r="N83" s="20">
        <v>0</v>
      </c>
      <c r="O83" s="20">
        <v>0</v>
      </c>
      <c r="P83" s="26">
        <v>24095</v>
      </c>
      <c r="Q83" s="26">
        <v>0</v>
      </c>
      <c r="R83" s="27">
        <v>5309</v>
      </c>
      <c r="S83" s="26">
        <v>3871</v>
      </c>
      <c r="T83" s="20">
        <v>0</v>
      </c>
      <c r="U83" s="26">
        <v>69981</v>
      </c>
      <c r="V83" s="26">
        <v>0</v>
      </c>
      <c r="W83" s="20">
        <v>8124</v>
      </c>
      <c r="X83" s="26">
        <v>41409</v>
      </c>
      <c r="Y83" s="26">
        <v>110582</v>
      </c>
      <c r="Z83" s="26">
        <v>0</v>
      </c>
      <c r="AA83" s="26">
        <v>0</v>
      </c>
      <c r="AB83" s="26">
        <v>22608</v>
      </c>
      <c r="AC83" s="26">
        <v>6356</v>
      </c>
      <c r="AD83" s="26">
        <v>0</v>
      </c>
      <c r="AE83" s="26">
        <v>18484</v>
      </c>
      <c r="AF83" s="26">
        <v>0</v>
      </c>
      <c r="AG83" s="26">
        <v>19224</v>
      </c>
      <c r="AH83" s="26">
        <v>0</v>
      </c>
      <c r="AI83" s="26">
        <v>0</v>
      </c>
      <c r="AJ83" s="26">
        <v>7279</v>
      </c>
      <c r="AK83" s="26">
        <v>0</v>
      </c>
      <c r="AL83" s="26">
        <v>0</v>
      </c>
      <c r="AM83" s="26">
        <v>0</v>
      </c>
      <c r="AN83" s="26">
        <v>0</v>
      </c>
      <c r="AO83" s="20">
        <v>2450</v>
      </c>
      <c r="AP83" s="26">
        <v>0</v>
      </c>
      <c r="AQ83" s="20">
        <v>0</v>
      </c>
      <c r="AR83" s="20">
        <v>0</v>
      </c>
      <c r="AS83" s="20">
        <v>0</v>
      </c>
      <c r="AT83" s="20">
        <v>0</v>
      </c>
      <c r="AU83" s="26">
        <v>0</v>
      </c>
      <c r="AV83" s="26">
        <v>4860</v>
      </c>
      <c r="AW83" s="26">
        <v>0</v>
      </c>
      <c r="AX83" s="26">
        <v>0</v>
      </c>
      <c r="AY83" s="26">
        <v>1808</v>
      </c>
      <c r="AZ83" s="26">
        <v>0</v>
      </c>
      <c r="BA83" s="26">
        <v>0</v>
      </c>
      <c r="BB83" s="26">
        <v>0</v>
      </c>
      <c r="BC83" s="26">
        <v>0</v>
      </c>
      <c r="BD83" s="26">
        <v>0</v>
      </c>
      <c r="BE83" s="26">
        <v>-6762</v>
      </c>
      <c r="BF83" s="26">
        <v>163</v>
      </c>
      <c r="BG83" s="26">
        <v>7151</v>
      </c>
      <c r="BH83" s="27">
        <v>23163</v>
      </c>
      <c r="BI83" s="26">
        <v>0</v>
      </c>
      <c r="BJ83" s="26">
        <v>27798</v>
      </c>
      <c r="BK83" s="26">
        <v>0</v>
      </c>
      <c r="BL83" s="26">
        <v>0</v>
      </c>
      <c r="BM83" s="26">
        <v>0</v>
      </c>
      <c r="BN83" s="26">
        <v>203423</v>
      </c>
      <c r="BO83" s="26">
        <v>0</v>
      </c>
      <c r="BP83" s="26">
        <v>0</v>
      </c>
      <c r="BQ83" s="26">
        <v>0</v>
      </c>
      <c r="BR83" s="26">
        <v>44955</v>
      </c>
      <c r="BS83" s="26">
        <v>0</v>
      </c>
      <c r="BT83" s="26">
        <v>0</v>
      </c>
      <c r="BU83" s="26">
        <v>0</v>
      </c>
      <c r="BV83" s="26">
        <v>8197</v>
      </c>
      <c r="BW83" s="26">
        <v>0</v>
      </c>
      <c r="BX83" s="26">
        <v>0</v>
      </c>
      <c r="BY83" s="26">
        <v>33848</v>
      </c>
      <c r="BZ83" s="26">
        <v>0</v>
      </c>
      <c r="CA83" s="26">
        <v>0</v>
      </c>
      <c r="CB83" s="26">
        <v>0</v>
      </c>
      <c r="CC83" s="26">
        <v>0</v>
      </c>
      <c r="CD83" s="31">
        <v>881613</v>
      </c>
      <c r="CE83" s="28">
        <f>SUM(C83:CD83)</f>
        <v>1629326</v>
      </c>
    </row>
    <row r="84">
      <c r="A84" s="35" t="s">
        <v>284</v>
      </c>
      <c r="B84" s="16"/>
      <c r="C84" s="20">
        <v>0</v>
      </c>
      <c r="D84" s="20">
        <v>0</v>
      </c>
      <c r="E84" s="20">
        <v>0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0">
        <v>0</v>
      </c>
      <c r="O84" s="20">
        <v>0</v>
      </c>
      <c r="P84" s="20">
        <v>0</v>
      </c>
      <c r="Q84" s="20">
        <v>0</v>
      </c>
      <c r="R84" s="20">
        <v>0</v>
      </c>
      <c r="S84" s="20">
        <v>0</v>
      </c>
      <c r="T84" s="20">
        <v>0</v>
      </c>
      <c r="U84" s="20">
        <v>0</v>
      </c>
      <c r="V84" s="20">
        <v>0</v>
      </c>
      <c r="W84" s="20">
        <v>0</v>
      </c>
      <c r="X84" s="20">
        <v>0</v>
      </c>
      <c r="Y84" s="20">
        <v>0</v>
      </c>
      <c r="Z84" s="20">
        <v>0</v>
      </c>
      <c r="AA84" s="20">
        <v>0</v>
      </c>
      <c r="AB84" s="20">
        <v>0</v>
      </c>
      <c r="AC84" s="20">
        <v>0</v>
      </c>
      <c r="AD84" s="20">
        <v>0</v>
      </c>
      <c r="AE84" s="20">
        <v>0</v>
      </c>
      <c r="AF84" s="20">
        <v>0</v>
      </c>
      <c r="AG84" s="20">
        <v>0</v>
      </c>
      <c r="AH84" s="20">
        <v>0</v>
      </c>
      <c r="AI84" s="20">
        <v>0</v>
      </c>
      <c r="AJ84" s="20">
        <v>0</v>
      </c>
      <c r="AK84" s="20">
        <v>0</v>
      </c>
      <c r="AL84" s="20">
        <v>0</v>
      </c>
      <c r="AM84" s="20">
        <v>0</v>
      </c>
      <c r="AN84" s="20">
        <v>0</v>
      </c>
      <c r="AO84" s="20">
        <v>0</v>
      </c>
      <c r="AP84" s="20">
        <v>0</v>
      </c>
      <c r="AQ84" s="20">
        <v>0</v>
      </c>
      <c r="AR84" s="20">
        <v>0</v>
      </c>
      <c r="AS84" s="20">
        <v>0</v>
      </c>
      <c r="AT84" s="20">
        <v>0</v>
      </c>
      <c r="AU84" s="20">
        <v>0</v>
      </c>
      <c r="AV84" s="20">
        <v>0</v>
      </c>
      <c r="AW84" s="20">
        <v>0</v>
      </c>
      <c r="AX84" s="20">
        <v>0</v>
      </c>
      <c r="AY84" s="20">
        <v>0</v>
      </c>
      <c r="AZ84" s="20">
        <v>0</v>
      </c>
      <c r="BA84" s="20">
        <v>0</v>
      </c>
      <c r="BB84" s="20">
        <v>0</v>
      </c>
      <c r="BC84" s="20">
        <v>0</v>
      </c>
      <c r="BD84" s="20">
        <v>0</v>
      </c>
      <c r="BE84" s="20">
        <v>0</v>
      </c>
      <c r="BF84" s="20">
        <v>0</v>
      </c>
      <c r="BG84" s="20">
        <v>0</v>
      </c>
      <c r="BH84" s="20">
        <v>0</v>
      </c>
      <c r="BI84" s="20">
        <v>0</v>
      </c>
      <c r="BJ84" s="20">
        <v>0</v>
      </c>
      <c r="BK84" s="20">
        <v>0</v>
      </c>
      <c r="BL84" s="20">
        <v>0</v>
      </c>
      <c r="BM84" s="20">
        <v>0</v>
      </c>
      <c r="BN84" s="20">
        <v>0</v>
      </c>
      <c r="BO84" s="20">
        <v>0</v>
      </c>
      <c r="BP84" s="20">
        <v>0</v>
      </c>
      <c r="BQ84" s="20">
        <v>0</v>
      </c>
      <c r="BR84" s="20">
        <v>0</v>
      </c>
      <c r="BS84" s="20">
        <v>0</v>
      </c>
      <c r="BT84" s="20">
        <v>0</v>
      </c>
      <c r="BU84" s="20">
        <v>0</v>
      </c>
      <c r="BV84" s="20">
        <v>0</v>
      </c>
      <c r="BW84" s="20">
        <v>0</v>
      </c>
      <c r="BX84" s="20">
        <v>0</v>
      </c>
      <c r="BY84" s="20">
        <v>0</v>
      </c>
      <c r="BZ84" s="20">
        <v>0</v>
      </c>
      <c r="CA84" s="20">
        <v>0</v>
      </c>
      <c r="CB84" s="20">
        <v>0</v>
      </c>
      <c r="CC84" s="20">
        <v>0</v>
      </c>
      <c r="CD84" s="31">
        <v>1741107</v>
      </c>
      <c r="CE84" s="28">
        <f>SUM(C84:CD84)</f>
        <v>1741107</v>
      </c>
    </row>
    <row r="85">
      <c r="A85" s="35" t="s">
        <v>285</v>
      </c>
      <c r="B85" s="28"/>
      <c r="C85" s="28">
        <f>SUM(C61:C69)-C84</f>
        <v>0</v>
      </c>
      <c r="D85" s="28">
        <f>SUM(D61:D69)-D84</f>
        <v>0</v>
      </c>
      <c r="E85" s="28">
        <f>SUM(E61:E69)-E84</f>
        <v>939057</v>
      </c>
      <c r="F85" s="28">
        <f>SUM(F61:F69)-F84</f>
        <v>0</v>
      </c>
      <c r="G85" s="28">
        <f>SUM(G61:G69)-G84</f>
        <v>0</v>
      </c>
      <c r="H85" s="28">
        <f>SUM(H61:H69)-H84</f>
        <v>0</v>
      </c>
      <c r="I85" s="28">
        <f>SUM(I61:I69)-I84</f>
        <v>0</v>
      </c>
      <c r="J85" s="28">
        <f>SUM(J61:J69)-J84</f>
        <v>0</v>
      </c>
      <c r="K85" s="28">
        <f>SUM(K61:K69)-K84</f>
        <v>3333669</v>
      </c>
      <c r="L85" s="28">
        <f>SUM(L61:L69)-L84</f>
        <v>1953635</v>
      </c>
      <c r="M85" s="28">
        <f>SUM(M61:M69)-M84</f>
        <v>0</v>
      </c>
      <c r="N85" s="28">
        <f>SUM(N61:N69)-N84</f>
        <v>0</v>
      </c>
      <c r="O85" s="28">
        <f>SUM(O61:O69)-O84</f>
        <v>0</v>
      </c>
      <c r="P85" s="28">
        <f>SUM(P61:P69)-P84</f>
        <v>756443</v>
      </c>
      <c r="Q85" s="28">
        <f>SUM(Q61:Q69)-Q84</f>
        <v>25027</v>
      </c>
      <c r="R85" s="28">
        <f>SUM(R61:R69)-R84</f>
        <v>533944</v>
      </c>
      <c r="S85" s="28">
        <f>SUM(S61:S69)-S84</f>
        <v>360973</v>
      </c>
      <c r="T85" s="28">
        <f>SUM(T61:T69)-T84</f>
        <v>0</v>
      </c>
      <c r="U85" s="28">
        <f>SUM(U61:U69)-U84</f>
        <v>1988731</v>
      </c>
      <c r="V85" s="28">
        <f>SUM(V61:V69)-V84</f>
        <v>0</v>
      </c>
      <c r="W85" s="28">
        <f>SUM(W61:W69)-W84</f>
        <v>126883</v>
      </c>
      <c r="X85" s="28">
        <f>SUM(X61:X69)-X84</f>
        <v>646747</v>
      </c>
      <c r="Y85" s="28">
        <f>SUM(Y61:Y69)-Y84</f>
        <v>1727120</v>
      </c>
      <c r="Z85" s="28">
        <f>SUM(Z61:Z69)-Z84</f>
        <v>0</v>
      </c>
      <c r="AA85" s="28">
        <f>SUM(AA61:AA69)-AA84</f>
        <v>0</v>
      </c>
      <c r="AB85" s="28">
        <f>SUM(AB61:AB69)-AB84</f>
        <v>1891778</v>
      </c>
      <c r="AC85" s="28">
        <f>SUM(AC61:AC69)-AC84</f>
        <v>151948</v>
      </c>
      <c r="AD85" s="28">
        <f>SUM(AD61:AD69)-AD84</f>
        <v>0</v>
      </c>
      <c r="AE85" s="28">
        <f>SUM(AE61:AE69)-AE84</f>
        <v>1728839</v>
      </c>
      <c r="AF85" s="28">
        <f>SUM(AF61:AF69)-AF84</f>
        <v>0</v>
      </c>
      <c r="AG85" s="28">
        <f>SUM(AG61:AG69)-AG84</f>
        <v>4586659</v>
      </c>
      <c r="AH85" s="28">
        <f>SUM(AH61:AH69)-AH84</f>
        <v>0</v>
      </c>
      <c r="AI85" s="28">
        <f>SUM(AI61:AI69)-AI84</f>
        <v>0</v>
      </c>
      <c r="AJ85" s="28">
        <f>SUM(AJ61:AJ69)-AJ84</f>
        <v>1680908</v>
      </c>
      <c r="AK85" s="28">
        <f>SUM(AK61:AK69)-AK84</f>
        <v>0</v>
      </c>
      <c r="AL85" s="28">
        <f>SUM(AL61:AL69)-AL84</f>
        <v>0</v>
      </c>
      <c r="AM85" s="28">
        <f>SUM(AM61:AM69)-AM84</f>
        <v>0</v>
      </c>
      <c r="AN85" s="28">
        <f>SUM(AN61:AN69)-AN84</f>
        <v>0</v>
      </c>
      <c r="AO85" s="28">
        <f>SUM(AO61:AO69)-AO84</f>
        <v>183842</v>
      </c>
      <c r="AP85" s="28">
        <f>SUM(AP61:AP69)-AP84</f>
        <v>0</v>
      </c>
      <c r="AQ85" s="28">
        <f>SUM(AQ61:AQ69)-AQ84</f>
        <v>0</v>
      </c>
      <c r="AR85" s="28">
        <f>SUM(AR61:AR69)-AR84</f>
        <v>0</v>
      </c>
      <c r="AS85" s="28">
        <f>SUM(AS61:AS69)-AS84</f>
        <v>0</v>
      </c>
      <c r="AT85" s="28">
        <f>SUM(AT61:AT69)-AT84</f>
        <v>0</v>
      </c>
      <c r="AU85" s="28">
        <f>SUM(AU61:AU69)-AU84</f>
        <v>0</v>
      </c>
      <c r="AV85" s="28">
        <f>SUM(AV61:AV69)-AV84</f>
        <v>140534</v>
      </c>
      <c r="AW85" s="28">
        <f>SUM(AW61:AW69)-AW84</f>
        <v>0</v>
      </c>
      <c r="AX85" s="28">
        <f>SUM(AX61:AX69)-AX84</f>
        <v>0</v>
      </c>
      <c r="AY85" s="28">
        <f>SUM(AY61:AY69)-AY84</f>
        <v>1210696</v>
      </c>
      <c r="AZ85" s="28">
        <f>SUM(AZ61:AZ69)-AZ84</f>
        <v>241273</v>
      </c>
      <c r="BA85" s="28">
        <f>SUM(BA61:BA69)-BA84</f>
        <v>480626</v>
      </c>
      <c r="BB85" s="28">
        <f>SUM(BB61:BB69)-BB84</f>
        <v>76767</v>
      </c>
      <c r="BC85" s="28">
        <f>SUM(BC61:BC69)-BC84</f>
        <v>0</v>
      </c>
      <c r="BD85" s="28">
        <f>SUM(BD61:BD69)-BD84</f>
        <v>0</v>
      </c>
      <c r="BE85" s="28">
        <f>SUM(BE61:BE69)-BE84</f>
        <v>967586</v>
      </c>
      <c r="BF85" s="28">
        <f>SUM(BF61:BF69)-BF84</f>
        <v>565590</v>
      </c>
      <c r="BG85" s="28">
        <f>SUM(BG61:BG69)-BG84</f>
        <v>76965</v>
      </c>
      <c r="BH85" s="28">
        <f>SUM(BH61:BH69)-BH84</f>
        <v>921449</v>
      </c>
      <c r="BI85" s="28">
        <f>SUM(BI61:BI69)-BI84</f>
        <v>0</v>
      </c>
      <c r="BJ85" s="28">
        <f>SUM(BJ61:BJ69)-BJ84</f>
        <v>1420988</v>
      </c>
      <c r="BK85" s="28">
        <f>SUM(BK61:BK69)-BK84</f>
        <v>0</v>
      </c>
      <c r="BL85" s="28">
        <f>SUM(BL61:BL69)-BL84</f>
        <v>575715</v>
      </c>
      <c r="BM85" s="28">
        <f>SUM(BM61:BM69)-BM84</f>
        <v>0</v>
      </c>
      <c r="BN85" s="28">
        <f>SUM(BN61:BN69)-BN84</f>
        <v>1113281</v>
      </c>
      <c r="BO85" s="28">
        <f>SUM(BO61:BO69)-BO84</f>
        <v>0</v>
      </c>
      <c r="BP85" s="28">
        <f>SUM(BP61:BP69)-BP84</f>
        <v>0</v>
      </c>
      <c r="BQ85" s="28">
        <f>SUM(BQ61:BQ69)-BQ84</f>
        <v>0</v>
      </c>
      <c r="BR85" s="28">
        <f>SUM(BR61:BR69)-BR84</f>
        <v>459173</v>
      </c>
      <c r="BS85" s="28">
        <f>SUM(BS61:BS69)-BS84</f>
        <v>0</v>
      </c>
      <c r="BT85" s="28">
        <f>SUM(BT61:BT69)-BT84</f>
        <v>0</v>
      </c>
      <c r="BU85" s="28">
        <f>SUM(BU61:BU69)-BU84</f>
        <v>0</v>
      </c>
      <c r="BV85" s="28">
        <f>SUM(BV61:BV69)-BV84</f>
        <v>901891</v>
      </c>
      <c r="BW85" s="28">
        <f>SUM(BW61:BW69)-BW84</f>
        <v>0</v>
      </c>
      <c r="BX85" s="28">
        <f>SUM(BX61:BX69)-BX84</f>
        <v>0</v>
      </c>
      <c r="BY85" s="28">
        <f>SUM(BY61:BY69)-BY84</f>
        <v>704401</v>
      </c>
      <c r="BZ85" s="28">
        <f>SUM(BZ61:BZ69)-BZ84</f>
        <v>0</v>
      </c>
      <c r="CA85" s="28">
        <f>SUM(CA61:CA69)-CA84</f>
        <v>0</v>
      </c>
      <c r="CB85" s="28">
        <f>SUM(CB61:CB69)-CB84</f>
        <v>0</v>
      </c>
      <c r="CC85" s="28">
        <f>SUM(CC61:CC69)-CC84</f>
        <v>0</v>
      </c>
      <c r="CD85" s="28">
        <f>SUM(CD61:CD69)-CD84</f>
        <v>-859494</v>
      </c>
      <c r="CE85" s="28">
        <f>SUM(C85:CD85)</f>
        <v>31613644</v>
      </c>
    </row>
    <row r="86">
      <c r="A86" s="35" t="s">
        <v>286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1">
        <v>1309928</v>
      </c>
    </row>
    <row r="87">
      <c r="A87" s="35" t="s">
        <v>287</v>
      </c>
      <c r="B87" s="16"/>
      <c r="C87" s="20">
        <v>0</v>
      </c>
      <c r="D87" s="20">
        <v>0</v>
      </c>
      <c r="E87" s="20">
        <v>1808773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  <c r="K87" s="20">
        <v>4613438</v>
      </c>
      <c r="L87" s="20">
        <v>2226124</v>
      </c>
      <c r="M87" s="20">
        <v>0</v>
      </c>
      <c r="N87" s="20">
        <v>0</v>
      </c>
      <c r="O87" s="20">
        <v>0</v>
      </c>
      <c r="P87" s="20">
        <v>4577</v>
      </c>
      <c r="Q87" s="20">
        <v>0</v>
      </c>
      <c r="R87" s="20">
        <v>0</v>
      </c>
      <c r="S87" s="20">
        <v>436587</v>
      </c>
      <c r="T87" s="20">
        <v>0</v>
      </c>
      <c r="U87" s="20">
        <v>619140</v>
      </c>
      <c r="V87" s="20">
        <v>11816</v>
      </c>
      <c r="W87" s="20">
        <v>10708</v>
      </c>
      <c r="X87" s="20">
        <v>54583</v>
      </c>
      <c r="Y87" s="20">
        <v>145766</v>
      </c>
      <c r="Z87" s="20">
        <v>0</v>
      </c>
      <c r="AA87" s="20">
        <v>0</v>
      </c>
      <c r="AB87" s="20">
        <v>750839</v>
      </c>
      <c r="AC87" s="20">
        <v>174372</v>
      </c>
      <c r="AD87" s="20">
        <v>0</v>
      </c>
      <c r="AE87" s="20">
        <v>931466</v>
      </c>
      <c r="AF87" s="20">
        <v>0</v>
      </c>
      <c r="AG87" s="20">
        <v>136145</v>
      </c>
      <c r="AH87" s="20">
        <v>0</v>
      </c>
      <c r="AI87" s="20">
        <v>0</v>
      </c>
      <c r="AJ87" s="20">
        <v>0</v>
      </c>
      <c r="AK87" s="20">
        <v>0</v>
      </c>
      <c r="AL87" s="20">
        <v>0</v>
      </c>
      <c r="AM87" s="20">
        <v>0</v>
      </c>
      <c r="AN87" s="20">
        <v>0</v>
      </c>
      <c r="AO87" s="20">
        <v>66726</v>
      </c>
      <c r="AP87" s="20">
        <v>0</v>
      </c>
      <c r="AQ87" s="20">
        <v>0</v>
      </c>
      <c r="AR87" s="20">
        <v>0</v>
      </c>
      <c r="AS87" s="20">
        <v>0</v>
      </c>
      <c r="AT87" s="20">
        <v>0</v>
      </c>
      <c r="AU87" s="20">
        <v>0</v>
      </c>
      <c r="AV87" s="20">
        <v>0</v>
      </c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f>SUM(C87:CD87)</f>
        <v>11991060</v>
      </c>
    </row>
    <row r="88">
      <c r="A88" s="35" t="s">
        <v>288</v>
      </c>
      <c r="B88" s="16"/>
      <c r="C88" s="20">
        <v>0</v>
      </c>
      <c r="D88" s="20">
        <v>0</v>
      </c>
      <c r="E88" s="20">
        <v>0</v>
      </c>
      <c r="F88" s="20">
        <v>0</v>
      </c>
      <c r="G88" s="20">
        <v>0</v>
      </c>
      <c r="H88" s="20">
        <v>0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0">
        <v>0</v>
      </c>
      <c r="O88" s="20">
        <v>0</v>
      </c>
      <c r="P88" s="20">
        <v>1929837</v>
      </c>
      <c r="Q88" s="20">
        <v>0</v>
      </c>
      <c r="R88" s="20">
        <v>217853</v>
      </c>
      <c r="S88" s="20">
        <v>574781</v>
      </c>
      <c r="T88" s="20">
        <v>0</v>
      </c>
      <c r="U88" s="20">
        <v>4828423</v>
      </c>
      <c r="V88" s="20">
        <v>317326</v>
      </c>
      <c r="W88" s="20">
        <v>430640</v>
      </c>
      <c r="X88" s="20">
        <v>2195147</v>
      </c>
      <c r="Y88" s="20">
        <v>5862113</v>
      </c>
      <c r="Z88" s="20">
        <v>0</v>
      </c>
      <c r="AA88" s="20">
        <v>0</v>
      </c>
      <c r="AB88" s="20">
        <v>3609527</v>
      </c>
      <c r="AC88" s="20">
        <v>136240</v>
      </c>
      <c r="AD88" s="20">
        <v>0</v>
      </c>
      <c r="AE88" s="20">
        <v>2894841</v>
      </c>
      <c r="AF88" s="20">
        <v>0</v>
      </c>
      <c r="AG88" s="20">
        <v>12439156</v>
      </c>
      <c r="AH88" s="20">
        <v>0</v>
      </c>
      <c r="AI88" s="20">
        <v>0</v>
      </c>
      <c r="AJ88" s="20">
        <v>2358395</v>
      </c>
      <c r="AK88" s="20">
        <v>0</v>
      </c>
      <c r="AL88" s="20">
        <v>0</v>
      </c>
      <c r="AM88" s="20">
        <v>0</v>
      </c>
      <c r="AN88" s="20">
        <v>0</v>
      </c>
      <c r="AO88" s="20">
        <v>314810</v>
      </c>
      <c r="AP88" s="20">
        <v>0</v>
      </c>
      <c r="AQ88" s="20">
        <v>0</v>
      </c>
      <c r="AR88" s="20">
        <v>0</v>
      </c>
      <c r="AS88" s="20">
        <v>0</v>
      </c>
      <c r="AT88" s="20">
        <v>0</v>
      </c>
      <c r="AU88" s="20">
        <v>0</v>
      </c>
      <c r="AV88" s="20">
        <v>456645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f>SUM(C88:CD88)</f>
        <v>38565734</v>
      </c>
    </row>
    <row r="89">
      <c r="A89" s="22" t="s">
        <v>289</v>
      </c>
      <c r="B89" s="16"/>
      <c r="C89" s="28">
        <f>C87+C88</f>
        <v>0</v>
      </c>
      <c r="D89" s="28">
        <f>D87+D88</f>
        <v>0</v>
      </c>
      <c r="E89" s="28">
        <f>E87+E88</f>
        <v>1808773</v>
      </c>
      <c r="F89" s="28">
        <f>F87+F88</f>
        <v>0</v>
      </c>
      <c r="G89" s="28">
        <f>G87+G88</f>
        <v>0</v>
      </c>
      <c r="H89" s="28">
        <f>H87+H88</f>
        <v>0</v>
      </c>
      <c r="I89" s="28">
        <f>I87+I88</f>
        <v>0</v>
      </c>
      <c r="J89" s="28">
        <f>J87+J88</f>
        <v>0</v>
      </c>
      <c r="K89" s="28">
        <f>K87+K88</f>
        <v>4613438</v>
      </c>
      <c r="L89" s="28">
        <f>L87+L88</f>
        <v>2226124</v>
      </c>
      <c r="M89" s="28">
        <f>M87+M88</f>
        <v>0</v>
      </c>
      <c r="N89" s="28">
        <f>N87+N88</f>
        <v>0</v>
      </c>
      <c r="O89" s="28">
        <f>O87+O88</f>
        <v>0</v>
      </c>
      <c r="P89" s="28">
        <f>P87+P88</f>
        <v>1934414</v>
      </c>
      <c r="Q89" s="28">
        <f>Q87+Q88</f>
        <v>0</v>
      </c>
      <c r="R89" s="28">
        <f>R87+R88</f>
        <v>217853</v>
      </c>
      <c r="S89" s="28">
        <f>S87+S88</f>
        <v>1011368</v>
      </c>
      <c r="T89" s="28">
        <f>T87+T88</f>
        <v>0</v>
      </c>
      <c r="U89" s="28">
        <f>U87+U88</f>
        <v>5447563</v>
      </c>
      <c r="V89" s="28">
        <f>V87+V88</f>
        <v>329142</v>
      </c>
      <c r="W89" s="28">
        <f>W87+W88</f>
        <v>441348</v>
      </c>
      <c r="X89" s="28">
        <f>X87+X88</f>
        <v>2249730</v>
      </c>
      <c r="Y89" s="28">
        <f>Y87+Y88</f>
        <v>6007879</v>
      </c>
      <c r="Z89" s="28">
        <f>Z87+Z88</f>
        <v>0</v>
      </c>
      <c r="AA89" s="28">
        <f>AA87+AA88</f>
        <v>0</v>
      </c>
      <c r="AB89" s="28">
        <f>AB87+AB88</f>
        <v>4360366</v>
      </c>
      <c r="AC89" s="28">
        <f>AC87+AC88</f>
        <v>310612</v>
      </c>
      <c r="AD89" s="28">
        <f>AD87+AD88</f>
        <v>0</v>
      </c>
      <c r="AE89" s="28">
        <f>AE87+AE88</f>
        <v>3826307</v>
      </c>
      <c r="AF89" s="28">
        <f>AF87+AF88</f>
        <v>0</v>
      </c>
      <c r="AG89" s="28">
        <f>AG87+AG88</f>
        <v>12575301</v>
      </c>
      <c r="AH89" s="28">
        <f>AH87+AH88</f>
        <v>0</v>
      </c>
      <c r="AI89" s="28">
        <f>AI87+AI88</f>
        <v>0</v>
      </c>
      <c r="AJ89" s="28">
        <f>AJ87+AJ88</f>
        <v>2358395</v>
      </c>
      <c r="AK89" s="28">
        <f>AK87+AK88</f>
        <v>0</v>
      </c>
      <c r="AL89" s="28">
        <f>AL87+AL88</f>
        <v>0</v>
      </c>
      <c r="AM89" s="28">
        <f>AM87+AM88</f>
        <v>0</v>
      </c>
      <c r="AN89" s="28">
        <f>AN87+AN88</f>
        <v>0</v>
      </c>
      <c r="AO89" s="28">
        <f>AO87+AO88</f>
        <v>381536</v>
      </c>
      <c r="AP89" s="28">
        <f>AP87+AP88</f>
        <v>0</v>
      </c>
      <c r="AQ89" s="28">
        <f>AQ87+AQ88</f>
        <v>0</v>
      </c>
      <c r="AR89" s="28">
        <f>AR87+AR88</f>
        <v>0</v>
      </c>
      <c r="AS89" s="28">
        <f>AS87+AS88</f>
        <v>0</v>
      </c>
      <c r="AT89" s="28">
        <f>AT87+AT88</f>
        <v>0</v>
      </c>
      <c r="AU89" s="28">
        <f>AU87+AU88</f>
        <v>0</v>
      </c>
      <c r="AV89" s="28">
        <f>AV87+AV88</f>
        <v>456645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f>SUM(C89:CD89)</f>
        <v>50556794</v>
      </c>
    </row>
    <row r="90">
      <c r="A90" s="35" t="s">
        <v>290</v>
      </c>
      <c r="B90" s="28"/>
      <c r="C90" s="20">
        <v>0</v>
      </c>
      <c r="D90" s="20">
        <v>0</v>
      </c>
      <c r="E90" s="20">
        <v>2849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  <c r="K90" s="20">
        <v>16971</v>
      </c>
      <c r="L90" s="20">
        <v>5927</v>
      </c>
      <c r="M90" s="20">
        <v>0</v>
      </c>
      <c r="N90" s="20">
        <v>0</v>
      </c>
      <c r="O90" s="20">
        <v>0</v>
      </c>
      <c r="P90" s="20">
        <v>2717</v>
      </c>
      <c r="Q90" s="20">
        <v>716</v>
      </c>
      <c r="R90" s="20">
        <v>623</v>
      </c>
      <c r="S90" s="20">
        <v>784</v>
      </c>
      <c r="T90" s="20">
        <v>0</v>
      </c>
      <c r="U90" s="20">
        <v>2145</v>
      </c>
      <c r="V90" s="20">
        <v>0</v>
      </c>
      <c r="W90" s="20">
        <v>184</v>
      </c>
      <c r="X90" s="20">
        <v>936</v>
      </c>
      <c r="Y90" s="20">
        <v>2499</v>
      </c>
      <c r="Z90" s="20">
        <v>0</v>
      </c>
      <c r="AA90" s="20">
        <v>0</v>
      </c>
      <c r="AB90" s="20">
        <v>942</v>
      </c>
      <c r="AC90" s="20">
        <v>173</v>
      </c>
      <c r="AD90" s="20">
        <v>0</v>
      </c>
      <c r="AE90" s="20">
        <v>7774</v>
      </c>
      <c r="AF90" s="20">
        <v>0</v>
      </c>
      <c r="AG90" s="20">
        <v>7108</v>
      </c>
      <c r="AH90" s="20">
        <v>0</v>
      </c>
      <c r="AI90" s="20">
        <v>0</v>
      </c>
      <c r="AJ90" s="20">
        <v>6363</v>
      </c>
      <c r="AK90" s="20">
        <v>0</v>
      </c>
      <c r="AL90" s="20">
        <v>0</v>
      </c>
      <c r="AM90" s="20">
        <v>0</v>
      </c>
      <c r="AN90" s="20">
        <v>0</v>
      </c>
      <c r="AO90" s="20">
        <v>558</v>
      </c>
      <c r="AP90" s="20">
        <v>0</v>
      </c>
      <c r="AQ90" s="20">
        <v>0</v>
      </c>
      <c r="AR90" s="20">
        <v>0</v>
      </c>
      <c r="AS90" s="20">
        <v>0</v>
      </c>
      <c r="AT90" s="20">
        <v>0</v>
      </c>
      <c r="AU90" s="20">
        <v>0</v>
      </c>
      <c r="AV90" s="20">
        <v>894</v>
      </c>
      <c r="AW90" s="20">
        <v>0</v>
      </c>
      <c r="AX90" s="20">
        <v>0</v>
      </c>
      <c r="AY90" s="20">
        <v>3747</v>
      </c>
      <c r="AZ90" s="20">
        <v>0</v>
      </c>
      <c r="BA90" s="20">
        <v>2153</v>
      </c>
      <c r="BB90" s="20">
        <v>0</v>
      </c>
      <c r="BC90" s="20">
        <v>0</v>
      </c>
      <c r="BD90" s="20">
        <v>0</v>
      </c>
      <c r="BE90" s="20">
        <v>9406</v>
      </c>
      <c r="BF90" s="20">
        <v>1499</v>
      </c>
      <c r="BG90" s="20">
        <v>740</v>
      </c>
      <c r="BH90" s="20">
        <v>1455</v>
      </c>
      <c r="BI90" s="20">
        <v>0</v>
      </c>
      <c r="BJ90" s="20">
        <v>2436</v>
      </c>
      <c r="BK90" s="20">
        <v>0</v>
      </c>
      <c r="BL90" s="20">
        <v>2277</v>
      </c>
      <c r="BM90" s="20">
        <v>0</v>
      </c>
      <c r="BN90" s="20">
        <v>3200</v>
      </c>
      <c r="BO90" s="20">
        <v>0</v>
      </c>
      <c r="BP90" s="20">
        <v>0</v>
      </c>
      <c r="BQ90" s="20">
        <v>0</v>
      </c>
      <c r="BR90" s="20">
        <v>2647</v>
      </c>
      <c r="BS90" s="20">
        <v>0</v>
      </c>
      <c r="BT90" s="20">
        <v>0</v>
      </c>
      <c r="BU90" s="20">
        <v>0</v>
      </c>
      <c r="BV90" s="20">
        <v>1297</v>
      </c>
      <c r="BW90" s="20">
        <v>0</v>
      </c>
      <c r="BX90" s="20">
        <v>0</v>
      </c>
      <c r="BY90" s="20">
        <v>1258</v>
      </c>
      <c r="BZ90" s="20">
        <v>0</v>
      </c>
      <c r="CA90" s="20">
        <v>0</v>
      </c>
      <c r="CB90" s="20">
        <v>0</v>
      </c>
      <c r="CC90" s="20">
        <v>0</v>
      </c>
      <c r="CD90" s="236" t="s">
        <v>248</v>
      </c>
      <c r="CE90" s="28">
        <f>SUM(C90:CD90)</f>
        <v>92278</v>
      </c>
      <c r="CF90" s="28">
        <f>BE59-CE90</f>
        <v>0</v>
      </c>
    </row>
    <row r="91">
      <c r="A91" s="22" t="s">
        <v>291</v>
      </c>
      <c r="B91" s="16"/>
      <c r="C91" s="20">
        <v>0</v>
      </c>
      <c r="D91" s="20">
        <v>0</v>
      </c>
      <c r="E91" s="20">
        <v>3712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4485</v>
      </c>
      <c r="M91" s="20">
        <v>0</v>
      </c>
      <c r="N91" s="20">
        <v>0</v>
      </c>
      <c r="O91" s="20">
        <v>0</v>
      </c>
      <c r="P91" s="20">
        <v>0</v>
      </c>
      <c r="Q91" s="20">
        <v>0</v>
      </c>
      <c r="R91" s="20">
        <v>0</v>
      </c>
      <c r="S91" s="20">
        <v>0</v>
      </c>
      <c r="T91" s="20">
        <v>0</v>
      </c>
      <c r="U91" s="20">
        <v>0</v>
      </c>
      <c r="V91" s="20">
        <v>0</v>
      </c>
      <c r="W91" s="20">
        <v>0</v>
      </c>
      <c r="X91" s="20">
        <v>0</v>
      </c>
      <c r="Y91" s="20">
        <v>0</v>
      </c>
      <c r="Z91" s="20">
        <v>0</v>
      </c>
      <c r="AA91" s="20">
        <v>0</v>
      </c>
      <c r="AB91" s="20">
        <v>0</v>
      </c>
      <c r="AC91" s="20">
        <v>0</v>
      </c>
      <c r="AD91" s="20">
        <v>0</v>
      </c>
      <c r="AE91" s="20">
        <v>0</v>
      </c>
      <c r="AF91" s="20">
        <v>0</v>
      </c>
      <c r="AG91" s="20">
        <v>0</v>
      </c>
      <c r="AH91" s="20">
        <v>0</v>
      </c>
      <c r="AI91" s="20">
        <v>0</v>
      </c>
      <c r="AJ91" s="20">
        <v>0</v>
      </c>
      <c r="AK91" s="20">
        <v>0</v>
      </c>
      <c r="AL91" s="20">
        <v>0</v>
      </c>
      <c r="AM91" s="20">
        <v>0</v>
      </c>
      <c r="AN91" s="20">
        <v>0</v>
      </c>
      <c r="AO91" s="20">
        <v>692</v>
      </c>
      <c r="AP91" s="20">
        <v>0</v>
      </c>
      <c r="AQ91" s="20">
        <v>0</v>
      </c>
      <c r="AR91" s="20">
        <v>0</v>
      </c>
      <c r="AS91" s="20">
        <v>0</v>
      </c>
      <c r="AT91" s="20">
        <v>0</v>
      </c>
      <c r="AU91" s="20">
        <v>0</v>
      </c>
      <c r="AV91" s="20">
        <v>0</v>
      </c>
      <c r="AW91" s="20">
        <v>0</v>
      </c>
      <c r="AX91" s="286" t="s">
        <v>248</v>
      </c>
      <c r="AY91" s="286" t="s">
        <v>248</v>
      </c>
      <c r="AZ91" s="20">
        <f>AZ59</f>
        <v>0</v>
      </c>
      <c r="BA91" s="20">
        <v>0</v>
      </c>
      <c r="BB91" s="20">
        <v>0</v>
      </c>
      <c r="BC91" s="20">
        <v>0</v>
      </c>
      <c r="BD91" s="25" t="s">
        <v>248</v>
      </c>
      <c r="BE91" s="25" t="s">
        <v>248</v>
      </c>
      <c r="BF91" s="20">
        <v>0</v>
      </c>
      <c r="BG91" s="25" t="s">
        <v>248</v>
      </c>
      <c r="BH91" s="20">
        <v>0</v>
      </c>
      <c r="BI91" s="20">
        <v>0</v>
      </c>
      <c r="BJ91" s="25" t="s">
        <v>248</v>
      </c>
      <c r="BK91" s="20">
        <v>0</v>
      </c>
      <c r="BL91" s="20">
        <v>0</v>
      </c>
      <c r="BM91" s="20">
        <v>0</v>
      </c>
      <c r="BN91" s="25" t="s">
        <v>248</v>
      </c>
      <c r="BO91" s="25" t="s">
        <v>248</v>
      </c>
      <c r="BP91" s="25" t="s">
        <v>248</v>
      </c>
      <c r="BQ91" s="25" t="s">
        <v>248</v>
      </c>
      <c r="BR91" s="20">
        <v>0</v>
      </c>
      <c r="BS91" s="20">
        <v>0</v>
      </c>
      <c r="BT91" s="20">
        <v>0</v>
      </c>
      <c r="BU91" s="20">
        <v>0</v>
      </c>
      <c r="BV91" s="20">
        <v>0</v>
      </c>
      <c r="BW91" s="20">
        <v>0</v>
      </c>
      <c r="BX91" s="20">
        <v>0</v>
      </c>
      <c r="BY91" s="20">
        <v>0</v>
      </c>
      <c r="BZ91" s="20">
        <v>0</v>
      </c>
      <c r="CA91" s="20">
        <v>0</v>
      </c>
      <c r="CB91" s="20">
        <v>0</v>
      </c>
      <c r="CC91" s="25" t="s">
        <v>248</v>
      </c>
      <c r="CD91" s="25" t="s">
        <v>248</v>
      </c>
      <c r="CE91" s="28">
        <f>SUM(C91:CD91)</f>
        <v>8889</v>
      </c>
      <c r="CF91" s="28">
        <f>AY59-CE91</f>
        <v>39633</v>
      </c>
    </row>
    <row r="92">
      <c r="A92" s="22" t="s">
        <v>292</v>
      </c>
      <c r="B92" s="16"/>
      <c r="C92" s="20">
        <v>0</v>
      </c>
      <c r="D92" s="20">
        <v>0</v>
      </c>
      <c r="E92" s="20">
        <v>790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1643</v>
      </c>
      <c r="M92" s="20">
        <v>0</v>
      </c>
      <c r="N92" s="20">
        <v>0</v>
      </c>
      <c r="O92" s="20">
        <v>0</v>
      </c>
      <c r="P92" s="20">
        <v>296</v>
      </c>
      <c r="Q92" s="20">
        <v>56</v>
      </c>
      <c r="R92" s="20">
        <v>0</v>
      </c>
      <c r="S92" s="20">
        <v>69</v>
      </c>
      <c r="T92" s="20">
        <v>0</v>
      </c>
      <c r="U92" s="20">
        <v>145</v>
      </c>
      <c r="V92" s="20">
        <v>0</v>
      </c>
      <c r="W92" s="20">
        <v>14</v>
      </c>
      <c r="X92" s="20">
        <v>70</v>
      </c>
      <c r="Y92" s="20">
        <v>191</v>
      </c>
      <c r="Z92" s="20">
        <v>0</v>
      </c>
      <c r="AA92" s="20">
        <v>0</v>
      </c>
      <c r="AB92" s="20">
        <v>0</v>
      </c>
      <c r="AC92" s="20">
        <v>0</v>
      </c>
      <c r="AD92" s="20">
        <v>0</v>
      </c>
      <c r="AE92" s="20">
        <v>218</v>
      </c>
      <c r="AF92" s="20">
        <v>0</v>
      </c>
      <c r="AG92" s="20">
        <v>1252</v>
      </c>
      <c r="AH92" s="20">
        <v>0</v>
      </c>
      <c r="AI92" s="20">
        <v>0</v>
      </c>
      <c r="AJ92" s="20">
        <v>183</v>
      </c>
      <c r="AK92" s="20">
        <v>0</v>
      </c>
      <c r="AL92" s="20">
        <v>0</v>
      </c>
      <c r="AM92" s="20">
        <v>0</v>
      </c>
      <c r="AN92" s="20">
        <v>0</v>
      </c>
      <c r="AO92" s="20">
        <v>155</v>
      </c>
      <c r="AP92" s="20">
        <v>0</v>
      </c>
      <c r="AQ92" s="20">
        <v>0</v>
      </c>
      <c r="AR92" s="20">
        <v>0</v>
      </c>
      <c r="AS92" s="20">
        <v>0</v>
      </c>
      <c r="AT92" s="20">
        <v>0</v>
      </c>
      <c r="AU92" s="20">
        <v>0</v>
      </c>
      <c r="AV92" s="20">
        <v>0</v>
      </c>
      <c r="AW92" s="20">
        <v>0</v>
      </c>
      <c r="AX92" s="286" t="s">
        <v>248</v>
      </c>
      <c r="AY92" s="286" t="s">
        <v>248</v>
      </c>
      <c r="AZ92" s="25" t="s">
        <v>248</v>
      </c>
      <c r="BA92" s="20">
        <v>0</v>
      </c>
      <c r="BB92" s="20">
        <v>0</v>
      </c>
      <c r="BC92" s="20">
        <v>0</v>
      </c>
      <c r="BD92" s="25" t="s">
        <v>248</v>
      </c>
      <c r="BE92" s="25" t="s">
        <v>248</v>
      </c>
      <c r="BF92" s="25" t="s">
        <v>248</v>
      </c>
      <c r="BG92" s="25" t="s">
        <v>248</v>
      </c>
      <c r="BH92" s="20">
        <v>70</v>
      </c>
      <c r="BI92" s="20">
        <v>0</v>
      </c>
      <c r="BJ92" s="25" t="s">
        <v>248</v>
      </c>
      <c r="BK92" s="20">
        <v>0</v>
      </c>
      <c r="BL92" s="20">
        <v>268</v>
      </c>
      <c r="BM92" s="20">
        <v>0</v>
      </c>
      <c r="BN92" s="25" t="s">
        <v>248</v>
      </c>
      <c r="BO92" s="25" t="s">
        <v>248</v>
      </c>
      <c r="BP92" s="25" t="s">
        <v>248</v>
      </c>
      <c r="BQ92" s="25" t="s">
        <v>248</v>
      </c>
      <c r="BR92" s="25" t="s">
        <v>248</v>
      </c>
      <c r="BS92" s="20">
        <v>0</v>
      </c>
      <c r="BT92" s="20">
        <v>0</v>
      </c>
      <c r="BU92" s="20">
        <v>0</v>
      </c>
      <c r="BV92" s="20">
        <v>45</v>
      </c>
      <c r="BW92" s="20">
        <v>0</v>
      </c>
      <c r="BX92" s="20">
        <v>0</v>
      </c>
      <c r="BY92" s="20">
        <v>0</v>
      </c>
      <c r="BZ92" s="20">
        <v>0</v>
      </c>
      <c r="CA92" s="20">
        <v>0</v>
      </c>
      <c r="CB92" s="20">
        <v>0</v>
      </c>
      <c r="CC92" s="25" t="s">
        <v>248</v>
      </c>
      <c r="CD92" s="25" t="s">
        <v>248</v>
      </c>
      <c r="CE92" s="28">
        <f>SUM(C92:CD92)</f>
        <v>5465</v>
      </c>
      <c r="CF92" s="16"/>
    </row>
    <row r="93">
      <c r="A93" s="22" t="s">
        <v>293</v>
      </c>
      <c r="B93" s="16"/>
      <c r="C93" s="20">
        <v>0</v>
      </c>
      <c r="D93" s="20">
        <v>0</v>
      </c>
      <c r="E93" s="20">
        <v>15940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  <c r="K93" s="20">
        <v>144111</v>
      </c>
      <c r="L93" s="20">
        <v>33162</v>
      </c>
      <c r="M93" s="20">
        <v>0</v>
      </c>
      <c r="N93" s="20">
        <v>0</v>
      </c>
      <c r="O93" s="20">
        <v>0</v>
      </c>
      <c r="P93" s="20">
        <v>4651</v>
      </c>
      <c r="Q93" s="20">
        <v>0</v>
      </c>
      <c r="R93" s="20">
        <v>0</v>
      </c>
      <c r="S93" s="20">
        <v>0</v>
      </c>
      <c r="T93" s="20">
        <v>0</v>
      </c>
      <c r="U93" s="20">
        <v>0</v>
      </c>
      <c r="V93" s="20">
        <v>0</v>
      </c>
      <c r="W93" s="20">
        <v>590</v>
      </c>
      <c r="X93" s="20">
        <v>3008</v>
      </c>
      <c r="Y93" s="20">
        <v>8033</v>
      </c>
      <c r="Z93" s="20">
        <v>0</v>
      </c>
      <c r="AA93" s="20">
        <v>0</v>
      </c>
      <c r="AB93" s="20">
        <v>0</v>
      </c>
      <c r="AC93" s="20">
        <v>0</v>
      </c>
      <c r="AD93" s="20">
        <v>0</v>
      </c>
      <c r="AE93" s="20">
        <v>4018</v>
      </c>
      <c r="AF93" s="20">
        <v>0</v>
      </c>
      <c r="AG93" s="20">
        <v>17696</v>
      </c>
      <c r="AH93" s="20">
        <v>0</v>
      </c>
      <c r="AI93" s="20">
        <v>0</v>
      </c>
      <c r="AJ93" s="20">
        <v>624</v>
      </c>
      <c r="AK93" s="20">
        <v>0</v>
      </c>
      <c r="AL93" s="20">
        <v>0</v>
      </c>
      <c r="AM93" s="20">
        <v>0</v>
      </c>
      <c r="AN93" s="20">
        <v>0</v>
      </c>
      <c r="AO93" s="20">
        <v>3121</v>
      </c>
      <c r="AP93" s="20">
        <v>0</v>
      </c>
      <c r="AQ93" s="20">
        <v>0</v>
      </c>
      <c r="AR93" s="20">
        <v>0</v>
      </c>
      <c r="AS93" s="20">
        <v>0</v>
      </c>
      <c r="AT93" s="20">
        <v>0</v>
      </c>
      <c r="AU93" s="20">
        <v>0</v>
      </c>
      <c r="AV93" s="20">
        <v>0</v>
      </c>
      <c r="AW93" s="20">
        <v>0</v>
      </c>
      <c r="AX93" s="286" t="s">
        <v>248</v>
      </c>
      <c r="AY93" s="286" t="s">
        <v>248</v>
      </c>
      <c r="AZ93" s="25" t="s">
        <v>248</v>
      </c>
      <c r="BA93" s="25" t="s">
        <v>248</v>
      </c>
      <c r="BB93" s="20">
        <v>0</v>
      </c>
      <c r="BC93" s="20">
        <v>0</v>
      </c>
      <c r="BD93" s="25" t="s">
        <v>248</v>
      </c>
      <c r="BE93" s="25" t="s">
        <v>248</v>
      </c>
      <c r="BF93" s="25" t="s">
        <v>248</v>
      </c>
      <c r="BG93" s="25" t="s">
        <v>248</v>
      </c>
      <c r="BH93" s="20">
        <v>0</v>
      </c>
      <c r="BI93" s="20">
        <v>0</v>
      </c>
      <c r="BJ93" s="25" t="s">
        <v>248</v>
      </c>
      <c r="BK93" s="20">
        <v>0</v>
      </c>
      <c r="BL93" s="20">
        <v>0</v>
      </c>
      <c r="BM93" s="20">
        <v>0</v>
      </c>
      <c r="BN93" s="25" t="s">
        <v>248</v>
      </c>
      <c r="BO93" s="25" t="s">
        <v>248</v>
      </c>
      <c r="BP93" s="25" t="s">
        <v>248</v>
      </c>
      <c r="BQ93" s="25" t="s">
        <v>248</v>
      </c>
      <c r="BR93" s="25" t="s">
        <v>248</v>
      </c>
      <c r="BS93" s="20">
        <v>0</v>
      </c>
      <c r="BT93" s="20">
        <v>0</v>
      </c>
      <c r="BU93" s="20">
        <v>0</v>
      </c>
      <c r="BV93" s="20">
        <v>0</v>
      </c>
      <c r="BW93" s="20">
        <v>0</v>
      </c>
      <c r="BX93" s="20">
        <v>0</v>
      </c>
      <c r="BY93" s="20">
        <v>0</v>
      </c>
      <c r="BZ93" s="20">
        <v>0</v>
      </c>
      <c r="CA93" s="20">
        <v>0</v>
      </c>
      <c r="CB93" s="20">
        <v>0</v>
      </c>
      <c r="CC93" s="25" t="s">
        <v>248</v>
      </c>
      <c r="CD93" s="25" t="s">
        <v>248</v>
      </c>
      <c r="CE93" s="28">
        <f>SUM(C93:CD93)</f>
        <v>234954</v>
      </c>
      <c r="CF93" s="28">
        <f>BA59</f>
        <v>0</v>
      </c>
    </row>
    <row r="94">
      <c r="A94" s="22" t="s">
        <v>294</v>
      </c>
      <c r="B94" s="16"/>
      <c r="C94" s="280">
        <v>0</v>
      </c>
      <c r="D94" s="280">
        <v>0</v>
      </c>
      <c r="E94" s="280">
        <v>5.31</v>
      </c>
      <c r="F94" s="280">
        <v>0</v>
      </c>
      <c r="G94" s="280">
        <v>0</v>
      </c>
      <c r="H94" s="280">
        <v>0</v>
      </c>
      <c r="I94" s="280">
        <v>0</v>
      </c>
      <c r="J94" s="280">
        <v>0</v>
      </c>
      <c r="K94" s="280">
        <v>15.49</v>
      </c>
      <c r="L94" s="280">
        <v>11.04</v>
      </c>
      <c r="M94" s="280">
        <v>0</v>
      </c>
      <c r="N94" s="280">
        <v>0</v>
      </c>
      <c r="O94" s="280">
        <v>0</v>
      </c>
      <c r="P94" s="281">
        <v>1.49</v>
      </c>
      <c r="Q94" s="281">
        <v>0.11</v>
      </c>
      <c r="R94" s="281">
        <v>0</v>
      </c>
      <c r="S94" s="282">
        <v>0</v>
      </c>
      <c r="T94" s="282">
        <v>0</v>
      </c>
      <c r="U94" s="283">
        <v>0.5</v>
      </c>
      <c r="V94" s="281">
        <v>0</v>
      </c>
      <c r="W94" s="281">
        <v>0</v>
      </c>
      <c r="X94" s="281">
        <v>0</v>
      </c>
      <c r="Y94" s="281">
        <v>0</v>
      </c>
      <c r="Z94" s="281">
        <v>0</v>
      </c>
      <c r="AA94" s="281">
        <v>0</v>
      </c>
      <c r="AB94" s="282">
        <v>0</v>
      </c>
      <c r="AC94" s="281">
        <v>0</v>
      </c>
      <c r="AD94" s="281">
        <v>0</v>
      </c>
      <c r="AE94" s="281">
        <v>0</v>
      </c>
      <c r="AF94" s="281">
        <v>0</v>
      </c>
      <c r="AG94" s="281">
        <v>6.78</v>
      </c>
      <c r="AH94" s="281">
        <v>0</v>
      </c>
      <c r="AI94" s="281">
        <v>0</v>
      </c>
      <c r="AJ94" s="281">
        <v>4.64</v>
      </c>
      <c r="AK94" s="281">
        <v>0</v>
      </c>
      <c r="AL94" s="281">
        <v>0</v>
      </c>
      <c r="AM94" s="281">
        <v>0</v>
      </c>
      <c r="AN94" s="281">
        <v>0</v>
      </c>
      <c r="AO94" s="281">
        <v>1.04</v>
      </c>
      <c r="AP94" s="281">
        <v>0</v>
      </c>
      <c r="AQ94" s="281">
        <v>0</v>
      </c>
      <c r="AR94" s="281">
        <v>0</v>
      </c>
      <c r="AS94" s="281">
        <v>0</v>
      </c>
      <c r="AT94" s="281">
        <v>0</v>
      </c>
      <c r="AU94" s="281">
        <v>0</v>
      </c>
      <c r="AV94" s="282">
        <v>0</v>
      </c>
      <c r="AW94" s="286" t="s">
        <v>248</v>
      </c>
      <c r="AX94" s="286" t="s">
        <v>248</v>
      </c>
      <c r="AY94" s="286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87"/>
      <c r="BV94" s="287"/>
      <c r="BW94" s="287"/>
      <c r="BX94" s="287"/>
      <c r="BY94" s="287"/>
      <c r="BZ94" s="287"/>
      <c r="CA94" s="287"/>
      <c r="CB94" s="287"/>
      <c r="CC94" s="25" t="s">
        <v>248</v>
      </c>
      <c r="CD94" s="25" t="s">
        <v>248</v>
      </c>
      <c r="CE94" s="238">
        <f>SUM(C94:CD94)</f>
        <v>46.4</v>
      </c>
      <c r="CF94" s="33"/>
    </row>
    <row r="95">
      <c r="A95" s="34" t="s">
        <v>295</v>
      </c>
      <c r="B95" s="34"/>
      <c r="C95" s="34"/>
      <c r="D95" s="34"/>
      <c r="E95" s="34"/>
    </row>
    <row r="96">
      <c r="A96" s="35" t="s">
        <v>296</v>
      </c>
      <c r="B96" s="36"/>
      <c r="C96" s="288" t="s">
        <v>297</v>
      </c>
      <c r="D96" s="38"/>
      <c r="E96" s="39"/>
      <c r="F96" s="12"/>
    </row>
    <row r="97">
      <c r="A97" s="28" t="s">
        <v>298</v>
      </c>
      <c r="B97" s="36" t="s">
        <v>299</v>
      </c>
      <c r="C97" s="289" t="s">
        <v>300</v>
      </c>
      <c r="D97" s="38"/>
      <c r="E97" s="39"/>
      <c r="F97" s="12"/>
    </row>
    <row r="98">
      <c r="A98" s="28" t="s">
        <v>301</v>
      </c>
      <c r="B98" s="36" t="s">
        <v>299</v>
      </c>
      <c r="C98" s="37" t="s">
        <v>302</v>
      </c>
      <c r="D98" s="38"/>
      <c r="E98" s="39"/>
      <c r="F98" s="12"/>
    </row>
    <row r="99">
      <c r="A99" s="28" t="s">
        <v>303</v>
      </c>
      <c r="B99" s="36" t="s">
        <v>299</v>
      </c>
      <c r="C99" s="295" t="s">
        <v>304</v>
      </c>
      <c r="D99" s="38"/>
      <c r="E99" s="39"/>
      <c r="F99" s="12"/>
    </row>
    <row r="100">
      <c r="A100" s="28" t="s">
        <v>305</v>
      </c>
      <c r="B100" s="36" t="s">
        <v>299</v>
      </c>
      <c r="C100" s="37" t="s">
        <v>306</v>
      </c>
      <c r="D100" s="38"/>
      <c r="E100" s="39"/>
      <c r="F100" s="12"/>
    </row>
    <row r="101">
      <c r="A101" s="28" t="s">
        <v>307</v>
      </c>
      <c r="B101" s="36" t="s">
        <v>299</v>
      </c>
      <c r="C101" s="37" t="s">
        <v>308</v>
      </c>
      <c r="D101" s="38"/>
      <c r="E101" s="39"/>
      <c r="F101" s="12"/>
    </row>
    <row r="102">
      <c r="A102" s="28" t="s">
        <v>309</v>
      </c>
      <c r="B102" s="36" t="s">
        <v>299</v>
      </c>
      <c r="C102" s="290">
        <v>98855</v>
      </c>
      <c r="D102" s="38"/>
      <c r="E102" s="39"/>
      <c r="F102" s="12"/>
    </row>
    <row r="103">
      <c r="A103" s="28" t="s">
        <v>310</v>
      </c>
      <c r="B103" s="36" t="s">
        <v>299</v>
      </c>
      <c r="C103" s="37" t="s">
        <v>311</v>
      </c>
      <c r="D103" s="38"/>
      <c r="E103" s="39"/>
      <c r="F103" s="12"/>
    </row>
    <row r="104">
      <c r="A104" s="28" t="s">
        <v>312</v>
      </c>
      <c r="B104" s="36" t="s">
        <v>299</v>
      </c>
      <c r="C104" s="291" t="s">
        <v>313</v>
      </c>
      <c r="D104" s="38"/>
      <c r="E104" s="39"/>
      <c r="F104" s="12"/>
    </row>
    <row r="105">
      <c r="A105" s="28" t="s">
        <v>314</v>
      </c>
      <c r="B105" s="36" t="s">
        <v>299</v>
      </c>
      <c r="C105" s="291" t="s">
        <v>315</v>
      </c>
      <c r="D105" s="38"/>
      <c r="E105" s="39"/>
      <c r="F105" s="12"/>
    </row>
    <row r="106">
      <c r="A106" s="28" t="s">
        <v>316</v>
      </c>
      <c r="B106" s="36" t="s">
        <v>299</v>
      </c>
      <c r="C106" s="37" t="s">
        <v>317</v>
      </c>
      <c r="D106" s="38"/>
      <c r="E106" s="39"/>
      <c r="F106" s="12"/>
    </row>
    <row r="107">
      <c r="A107" s="28" t="s">
        <v>318</v>
      </c>
      <c r="B107" s="36" t="s">
        <v>299</v>
      </c>
      <c r="C107" s="294" t="s">
        <v>319</v>
      </c>
      <c r="D107" s="38"/>
      <c r="E107" s="39"/>
      <c r="F107" s="12"/>
    </row>
    <row r="108">
      <c r="A108" s="28" t="s">
        <v>320</v>
      </c>
      <c r="B108" s="36" t="s">
        <v>299</v>
      </c>
      <c r="C108" s="294" t="s">
        <v>321</v>
      </c>
      <c r="D108" s="38"/>
      <c r="E108" s="39"/>
      <c r="F108" s="12"/>
    </row>
    <row r="109">
      <c r="A109" s="40" t="s">
        <v>322</v>
      </c>
      <c r="B109" s="36" t="s">
        <v>299</v>
      </c>
      <c r="C109" s="37" t="s">
        <v>323</v>
      </c>
      <c r="D109" s="38"/>
      <c r="E109" s="39"/>
      <c r="F109" s="12"/>
    </row>
    <row r="110">
      <c r="A110" s="40" t="s">
        <v>324</v>
      </c>
      <c r="B110" s="36" t="s">
        <v>299</v>
      </c>
      <c r="C110" s="37" t="s">
        <v>325</v>
      </c>
      <c r="D110" s="38"/>
      <c r="E110" s="39"/>
      <c r="F110" s="12"/>
    </row>
    <row r="111">
      <c r="A111" s="34" t="s">
        <v>326</v>
      </c>
      <c r="B111" s="34"/>
      <c r="C111" s="34"/>
      <c r="D111" s="34"/>
      <c r="E111" s="34"/>
    </row>
    <row r="112">
      <c r="A112" s="41" t="s">
        <v>327</v>
      </c>
      <c r="B112" s="41"/>
      <c r="C112" s="41"/>
      <c r="D112" s="41"/>
      <c r="E112" s="41"/>
    </row>
    <row r="113">
      <c r="A113" s="16" t="s">
        <v>307</v>
      </c>
      <c r="B113" s="42" t="s">
        <v>299</v>
      </c>
      <c r="C113" s="43">
        <v>0</v>
      </c>
      <c r="D113" s="16"/>
      <c r="E113" s="16"/>
    </row>
    <row r="114">
      <c r="A114" s="16" t="s">
        <v>310</v>
      </c>
      <c r="B114" s="42" t="s">
        <v>299</v>
      </c>
      <c r="C114" s="43">
        <v>0</v>
      </c>
      <c r="D114" s="16"/>
      <c r="E114" s="16"/>
    </row>
    <row r="115">
      <c r="A115" s="16" t="s">
        <v>328</v>
      </c>
      <c r="B115" s="42" t="s">
        <v>299</v>
      </c>
      <c r="C115" s="43">
        <v>1</v>
      </c>
      <c r="D115" s="16"/>
      <c r="E115" s="16"/>
    </row>
    <row r="116">
      <c r="A116" s="41" t="s">
        <v>329</v>
      </c>
      <c r="B116" s="41"/>
      <c r="C116" s="41"/>
      <c r="D116" s="41"/>
      <c r="E116" s="41"/>
    </row>
    <row r="117">
      <c r="A117" s="16" t="s">
        <v>330</v>
      </c>
      <c r="B117" s="42" t="s">
        <v>299</v>
      </c>
      <c r="C117" s="43">
        <v>0</v>
      </c>
      <c r="D117" s="16"/>
      <c r="E117" s="16"/>
    </row>
    <row r="118">
      <c r="A118" s="16" t="s">
        <v>159</v>
      </c>
      <c r="B118" s="42" t="s">
        <v>299</v>
      </c>
      <c r="C118" s="214">
        <v>0</v>
      </c>
      <c r="D118" s="16"/>
      <c r="E118" s="16"/>
    </row>
    <row r="119">
      <c r="A119" s="41" t="s">
        <v>331</v>
      </c>
      <c r="B119" s="41"/>
      <c r="C119" s="41"/>
      <c r="D119" s="41"/>
      <c r="E119" s="41"/>
    </row>
    <row r="120">
      <c r="A120" s="16" t="s">
        <v>332</v>
      </c>
      <c r="B120" s="42" t="s">
        <v>299</v>
      </c>
      <c r="C120" s="43">
        <v>0</v>
      </c>
      <c r="D120" s="16"/>
      <c r="E120" s="16"/>
    </row>
    <row r="121">
      <c r="A121" s="16" t="s">
        <v>333</v>
      </c>
      <c r="B121" s="42" t="s">
        <v>299</v>
      </c>
      <c r="C121" s="43">
        <v>0</v>
      </c>
      <c r="D121" s="16"/>
      <c r="E121" s="16"/>
    </row>
    <row r="122">
      <c r="A122" s="16" t="s">
        <v>334</v>
      </c>
      <c r="B122" s="42" t="s">
        <v>299</v>
      </c>
      <c r="C122" s="43">
        <v>0</v>
      </c>
      <c r="D122" s="16"/>
      <c r="E122" s="16"/>
    </row>
    <row r="123">
      <c r="A123" s="16"/>
      <c r="B123" s="42"/>
      <c r="C123" s="44"/>
      <c r="D123" s="16"/>
      <c r="E123" s="16"/>
    </row>
    <row r="124">
      <c r="A124" s="45" t="s">
        <v>335</v>
      </c>
      <c r="B124" s="34"/>
      <c r="C124" s="34"/>
      <c r="D124" s="34"/>
      <c r="E124" s="34"/>
    </row>
    <row r="125">
      <c r="A125" s="16"/>
      <c r="B125" s="42"/>
      <c r="C125" s="44"/>
      <c r="D125" s="16"/>
      <c r="E125" s="16"/>
    </row>
    <row r="126">
      <c r="A126" s="22" t="s">
        <v>336</v>
      </c>
      <c r="B126" s="16"/>
      <c r="C126" s="17" t="s">
        <v>337</v>
      </c>
      <c r="D126" s="18" t="s">
        <v>242</v>
      </c>
      <c r="E126" s="16"/>
    </row>
    <row r="127">
      <c r="A127" s="16" t="s">
        <v>338</v>
      </c>
      <c r="B127" s="42" t="s">
        <v>299</v>
      </c>
      <c r="C127" s="215">
        <v>218</v>
      </c>
      <c r="D127" s="46">
        <v>945</v>
      </c>
      <c r="E127" s="16"/>
    </row>
    <row r="128">
      <c r="A128" s="16" t="s">
        <v>339</v>
      </c>
      <c r="B128" s="42" t="s">
        <v>299</v>
      </c>
      <c r="C128" s="215">
        <v>102</v>
      </c>
      <c r="D128" s="46">
        <v>15249</v>
      </c>
      <c r="E128" s="16"/>
    </row>
    <row r="129">
      <c r="A129" s="16" t="s">
        <v>340</v>
      </c>
      <c r="B129" s="42" t="s">
        <v>299</v>
      </c>
      <c r="C129" s="43">
        <v>0</v>
      </c>
      <c r="D129" s="46">
        <v>0</v>
      </c>
      <c r="E129" s="16"/>
    </row>
    <row r="130">
      <c r="A130" s="16" t="s">
        <v>341</v>
      </c>
      <c r="B130" s="42" t="s">
        <v>299</v>
      </c>
      <c r="C130" s="43">
        <v>0</v>
      </c>
      <c r="D130" s="46">
        <v>0</v>
      </c>
      <c r="E130" s="16"/>
    </row>
    <row r="131">
      <c r="A131" s="22" t="s">
        <v>342</v>
      </c>
      <c r="B131" s="16"/>
      <c r="C131" s="17" t="s">
        <v>194</v>
      </c>
      <c r="D131" s="16"/>
      <c r="E131" s="16"/>
    </row>
    <row r="132">
      <c r="A132" s="16" t="s">
        <v>343</v>
      </c>
      <c r="B132" s="42" t="s">
        <v>299</v>
      </c>
      <c r="C132" s="43">
        <v>0</v>
      </c>
      <c r="D132" s="16"/>
      <c r="E132" s="16"/>
    </row>
    <row r="133">
      <c r="A133" s="16" t="s">
        <v>344</v>
      </c>
      <c r="B133" s="42" t="s">
        <v>299</v>
      </c>
      <c r="C133" s="43">
        <v>0</v>
      </c>
      <c r="D133" s="16"/>
      <c r="E133" s="16"/>
    </row>
    <row r="134">
      <c r="A134" s="16" t="s">
        <v>345</v>
      </c>
      <c r="B134" s="42" t="s">
        <v>299</v>
      </c>
      <c r="C134" s="207">
        <v>18</v>
      </c>
      <c r="D134" s="16"/>
      <c r="E134" s="16"/>
    </row>
    <row r="135">
      <c r="A135" s="16" t="s">
        <v>346</v>
      </c>
      <c r="B135" s="42" t="s">
        <v>299</v>
      </c>
      <c r="C135" s="43">
        <v>0</v>
      </c>
      <c r="D135" s="16"/>
      <c r="E135" s="16"/>
    </row>
    <row r="136">
      <c r="A136" s="16" t="s">
        <v>347</v>
      </c>
      <c r="B136" s="42" t="s">
        <v>299</v>
      </c>
      <c r="C136" s="43">
        <v>0</v>
      </c>
      <c r="D136" s="16"/>
      <c r="E136" s="16"/>
    </row>
    <row r="137">
      <c r="A137" s="16" t="s">
        <v>348</v>
      </c>
      <c r="B137" s="42" t="s">
        <v>299</v>
      </c>
      <c r="C137" s="43">
        <v>0</v>
      </c>
      <c r="D137" s="16"/>
      <c r="E137" s="16"/>
    </row>
    <row r="138">
      <c r="A138" s="16" t="s">
        <v>123</v>
      </c>
      <c r="B138" s="42" t="s">
        <v>299</v>
      </c>
      <c r="C138" s="43">
        <v>0</v>
      </c>
      <c r="D138" s="16"/>
      <c r="E138" s="16"/>
    </row>
    <row r="139">
      <c r="A139" s="16" t="s">
        <v>349</v>
      </c>
      <c r="B139" s="42" t="s">
        <v>299</v>
      </c>
      <c r="C139" s="215">
        <v>42</v>
      </c>
      <c r="D139" s="16"/>
      <c r="E139" s="16"/>
    </row>
    <row r="140">
      <c r="A140" s="16" t="s">
        <v>350</v>
      </c>
      <c r="B140" s="42"/>
      <c r="C140" s="43">
        <v>0</v>
      </c>
      <c r="D140" s="16"/>
      <c r="E140" s="16"/>
    </row>
    <row r="141">
      <c r="A141" s="16" t="s">
        <v>340</v>
      </c>
      <c r="B141" s="42" t="s">
        <v>299</v>
      </c>
      <c r="C141" s="43">
        <v>0</v>
      </c>
      <c r="D141" s="16"/>
      <c r="E141" s="16"/>
    </row>
    <row r="142">
      <c r="A142" s="16" t="s">
        <v>351</v>
      </c>
      <c r="B142" s="42" t="s">
        <v>299</v>
      </c>
      <c r="C142" s="43">
        <v>0</v>
      </c>
      <c r="D142" s="16"/>
      <c r="E142" s="16"/>
    </row>
    <row r="143">
      <c r="A143" s="16" t="s">
        <v>352</v>
      </c>
      <c r="B143" s="16"/>
      <c r="C143" s="23"/>
      <c r="D143" s="16"/>
      <c r="E143" s="28">
        <f>SUM(C132:C142)</f>
        <v>60</v>
      </c>
    </row>
    <row r="144">
      <c r="A144" s="16" t="s">
        <v>353</v>
      </c>
      <c r="B144" s="42" t="s">
        <v>299</v>
      </c>
      <c r="C144" s="215">
        <v>67</v>
      </c>
      <c r="D144" s="16"/>
      <c r="E144" s="16"/>
    </row>
    <row r="145">
      <c r="A145" s="16" t="s">
        <v>354</v>
      </c>
      <c r="B145" s="42" t="s">
        <v>299</v>
      </c>
      <c r="C145" s="43">
        <v>0</v>
      </c>
      <c r="D145" s="16"/>
      <c r="E145" s="16"/>
    </row>
    <row r="146">
      <c r="A146" s="16"/>
      <c r="B146" s="16"/>
      <c r="C146" s="23"/>
      <c r="D146" s="16"/>
      <c r="E146" s="16"/>
    </row>
    <row r="147">
      <c r="A147" s="16" t="s">
        <v>355</v>
      </c>
      <c r="B147" s="42" t="s">
        <v>299</v>
      </c>
      <c r="C147" s="215">
        <v>502253</v>
      </c>
      <c r="D147" s="16"/>
      <c r="E147" s="16"/>
    </row>
    <row r="148">
      <c r="A148" s="16"/>
      <c r="B148" s="16"/>
      <c r="C148" s="23"/>
      <c r="D148" s="16"/>
      <c r="E148" s="16"/>
    </row>
    <row r="149">
      <c r="A149" s="16"/>
      <c r="B149" s="16"/>
      <c r="C149" s="23"/>
      <c r="D149" s="16"/>
      <c r="E149" s="16"/>
    </row>
    <row r="150">
      <c r="A150" s="16"/>
      <c r="B150" s="16"/>
      <c r="C150" s="23"/>
      <c r="D150" s="16"/>
      <c r="E150" s="16"/>
    </row>
    <row r="151">
      <c r="A151" s="16"/>
      <c r="B151" s="16"/>
      <c r="C151" s="23"/>
      <c r="D151" s="16"/>
      <c r="E151" s="16"/>
    </row>
    <row r="152">
      <c r="A152" s="34" t="s">
        <v>356</v>
      </c>
      <c r="B152" s="45"/>
      <c r="C152" s="45"/>
      <c r="D152" s="45"/>
      <c r="E152" s="45"/>
    </row>
    <row r="153">
      <c r="A153" s="47" t="s">
        <v>357</v>
      </c>
      <c r="B153" s="48" t="s">
        <v>358</v>
      </c>
      <c r="C153" s="49" t="s">
        <v>359</v>
      </c>
      <c r="D153" s="48" t="s">
        <v>159</v>
      </c>
      <c r="E153" s="48" t="s">
        <v>230</v>
      </c>
    </row>
    <row r="154">
      <c r="A154" s="16" t="s">
        <v>337</v>
      </c>
      <c r="B154" s="46">
        <v>134</v>
      </c>
      <c r="C154" s="46">
        <v>31</v>
      </c>
      <c r="D154" s="46">
        <v>53</v>
      </c>
      <c r="E154" s="28">
        <f>SUM(B154:D154)</f>
        <v>218</v>
      </c>
    </row>
    <row r="155">
      <c r="A155" s="16" t="s">
        <v>242</v>
      </c>
      <c r="B155" s="46">
        <v>405</v>
      </c>
      <c r="C155" s="46">
        <v>176</v>
      </c>
      <c r="D155" s="46">
        <v>364</v>
      </c>
      <c r="E155" s="28">
        <f>SUM(B155:D155)</f>
        <v>945</v>
      </c>
    </row>
    <row r="156">
      <c r="A156" s="16" t="s">
        <v>360</v>
      </c>
      <c r="B156" s="46">
        <v>0</v>
      </c>
      <c r="C156" s="46">
        <v>0</v>
      </c>
      <c r="D156" s="46">
        <v>0</v>
      </c>
      <c r="E156" s="28">
        <f>SUM(B156:D156)</f>
        <v>0</v>
      </c>
    </row>
    <row r="157">
      <c r="A157" s="16" t="s">
        <v>287</v>
      </c>
      <c r="B157" s="46">
        <v>2207785</v>
      </c>
      <c r="C157" s="46">
        <v>959432</v>
      </c>
      <c r="D157" s="46">
        <v>1984281</v>
      </c>
      <c r="E157" s="28">
        <f>SUM(B157:D157)</f>
        <v>5151498</v>
      </c>
      <c r="F157" s="14"/>
    </row>
    <row r="158">
      <c r="A158" s="16" t="s">
        <v>288</v>
      </c>
      <c r="B158" s="46">
        <v>16528172</v>
      </c>
      <c r="C158" s="46">
        <v>7182613</v>
      </c>
      <c r="D158" s="46">
        <v>14854949</v>
      </c>
      <c r="E158" s="28">
        <f>SUM(B158:D158)</f>
        <v>38565734</v>
      </c>
      <c r="F158" s="14"/>
    </row>
    <row r="159">
      <c r="A159" s="47" t="s">
        <v>361</v>
      </c>
      <c r="B159" s="48" t="s">
        <v>358</v>
      </c>
      <c r="C159" s="49" t="s">
        <v>359</v>
      </c>
      <c r="D159" s="48" t="s">
        <v>159</v>
      </c>
      <c r="E159" s="48" t="s">
        <v>230</v>
      </c>
    </row>
    <row r="160">
      <c r="A160" s="16" t="s">
        <v>337</v>
      </c>
      <c r="B160" s="278">
        <v>86</v>
      </c>
      <c r="C160" s="278">
        <v>10</v>
      </c>
      <c r="D160" s="278">
        <v>6</v>
      </c>
      <c r="E160" s="28">
        <f>SUM(B160:D160)</f>
        <v>102</v>
      </c>
    </row>
    <row r="161">
      <c r="A161" s="16" t="s">
        <v>242</v>
      </c>
      <c r="B161" s="278">
        <v>1626</v>
      </c>
      <c r="C161" s="278">
        <v>10665</v>
      </c>
      <c r="D161" s="278">
        <v>2958</v>
      </c>
      <c r="E161" s="28">
        <f>SUM(B161:D161)</f>
        <v>15249</v>
      </c>
    </row>
    <row r="162">
      <c r="A162" s="16" t="s">
        <v>360</v>
      </c>
      <c r="B162" s="46">
        <v>0</v>
      </c>
      <c r="C162" s="46">
        <v>0</v>
      </c>
      <c r="D162" s="46">
        <v>0</v>
      </c>
      <c r="E162" s="28">
        <f>SUM(B162:D162)</f>
        <v>0</v>
      </c>
    </row>
    <row r="163">
      <c r="A163" s="16" t="s">
        <v>287</v>
      </c>
      <c r="B163" s="278">
        <v>2340887</v>
      </c>
      <c r="C163" s="278">
        <v>3285370</v>
      </c>
      <c r="D163" s="278">
        <v>1213305</v>
      </c>
      <c r="E163" s="28">
        <f>SUM(B163:D163)</f>
        <v>6839562</v>
      </c>
    </row>
    <row r="164">
      <c r="A164" s="16" t="s">
        <v>288</v>
      </c>
      <c r="B164" s="46">
        <v>0</v>
      </c>
      <c r="C164" s="46">
        <v>0</v>
      </c>
      <c r="D164" s="46">
        <v>0</v>
      </c>
      <c r="E164" s="28">
        <f>SUM(B164:D164)</f>
        <v>0</v>
      </c>
    </row>
    <row r="165">
      <c r="A165" s="47" t="s">
        <v>362</v>
      </c>
      <c r="B165" s="48" t="s">
        <v>358</v>
      </c>
      <c r="C165" s="49" t="s">
        <v>359</v>
      </c>
      <c r="D165" s="48" t="s">
        <v>159</v>
      </c>
      <c r="E165" s="48" t="s">
        <v>230</v>
      </c>
    </row>
    <row r="166">
      <c r="A166" s="16" t="s">
        <v>337</v>
      </c>
      <c r="B166" s="46">
        <v>0</v>
      </c>
      <c r="C166" s="46">
        <v>0</v>
      </c>
      <c r="D166" s="46">
        <v>0</v>
      </c>
      <c r="E166" s="28">
        <f>SUM(B166:D166)</f>
        <v>0</v>
      </c>
    </row>
    <row r="167">
      <c r="A167" s="16" t="s">
        <v>242</v>
      </c>
      <c r="B167" s="46">
        <v>0</v>
      </c>
      <c r="C167" s="46">
        <v>0</v>
      </c>
      <c r="D167" s="46">
        <v>0</v>
      </c>
      <c r="E167" s="28">
        <f>SUM(B167:D167)</f>
        <v>0</v>
      </c>
    </row>
    <row r="168">
      <c r="A168" s="16" t="s">
        <v>360</v>
      </c>
      <c r="B168" s="46">
        <v>0</v>
      </c>
      <c r="C168" s="46">
        <v>0</v>
      </c>
      <c r="D168" s="46">
        <v>0</v>
      </c>
      <c r="E168" s="28">
        <f>SUM(B168:D168)</f>
        <v>0</v>
      </c>
    </row>
    <row r="169">
      <c r="A169" s="16" t="s">
        <v>287</v>
      </c>
      <c r="B169" s="46">
        <v>0</v>
      </c>
      <c r="C169" s="46">
        <v>0</v>
      </c>
      <c r="D169" s="46">
        <v>0</v>
      </c>
      <c r="E169" s="28">
        <f>SUM(B169:D169)</f>
        <v>0</v>
      </c>
    </row>
    <row r="170">
      <c r="A170" s="16" t="s">
        <v>288</v>
      </c>
      <c r="B170" s="46">
        <v>0</v>
      </c>
      <c r="C170" s="46">
        <v>0</v>
      </c>
      <c r="D170" s="46">
        <v>0</v>
      </c>
      <c r="E170" s="28">
        <f>SUM(B170:D170)</f>
        <v>0</v>
      </c>
    </row>
    <row r="171">
      <c r="A171" s="21"/>
      <c r="B171" s="21"/>
      <c r="C171" s="50"/>
      <c r="D171" s="51"/>
      <c r="E171" s="16"/>
    </row>
    <row r="172">
      <c r="A172" s="47" t="s">
        <v>363</v>
      </c>
      <c r="B172" s="48" t="s">
        <v>364</v>
      </c>
      <c r="C172" s="49" t="s">
        <v>365</v>
      </c>
      <c r="D172" s="16"/>
      <c r="E172" s="16"/>
    </row>
    <row r="173">
      <c r="A173" s="21" t="s">
        <v>366</v>
      </c>
      <c r="B173" s="278">
        <v>5131271</v>
      </c>
      <c r="C173" s="278">
        <v>1798890</v>
      </c>
      <c r="D173" s="16"/>
      <c r="E173" s="16"/>
    </row>
    <row r="174">
      <c r="A174" s="21"/>
      <c r="B174" s="51"/>
      <c r="C174" s="50"/>
      <c r="D174" s="16"/>
      <c r="E174" s="16"/>
    </row>
    <row r="175">
      <c r="A175" s="21"/>
      <c r="B175" s="21"/>
      <c r="C175" s="50"/>
      <c r="D175" s="51"/>
      <c r="E175" s="16"/>
    </row>
    <row r="176">
      <c r="A176" s="21"/>
      <c r="B176" s="21"/>
      <c r="C176" s="50"/>
      <c r="D176" s="51"/>
      <c r="E176" s="16"/>
    </row>
    <row r="177">
      <c r="A177" s="21"/>
      <c r="B177" s="21"/>
      <c r="C177" s="50"/>
      <c r="D177" s="51"/>
      <c r="E177" s="16"/>
    </row>
    <row r="178">
      <c r="A178" s="21"/>
      <c r="B178" s="21"/>
      <c r="C178" s="50"/>
      <c r="D178" s="51"/>
      <c r="E178" s="16"/>
    </row>
    <row r="179">
      <c r="A179" s="45" t="s">
        <v>367</v>
      </c>
      <c r="B179" s="34"/>
      <c r="C179" s="34"/>
      <c r="D179" s="34"/>
      <c r="E179" s="34"/>
    </row>
    <row r="180">
      <c r="A180" s="41" t="s">
        <v>368</v>
      </c>
      <c r="B180" s="41"/>
      <c r="C180" s="41"/>
      <c r="D180" s="41"/>
      <c r="E180" s="41"/>
    </row>
    <row r="181">
      <c r="A181" s="16" t="s">
        <v>369</v>
      </c>
      <c r="B181" s="42" t="s">
        <v>299</v>
      </c>
      <c r="C181" s="43">
        <v>1016975</v>
      </c>
      <c r="D181" s="16"/>
      <c r="E181" s="16"/>
    </row>
    <row r="182">
      <c r="A182" s="16" t="s">
        <v>370</v>
      </c>
      <c r="B182" s="42" t="s">
        <v>299</v>
      </c>
      <c r="C182" s="43">
        <v>172493</v>
      </c>
      <c r="D182" s="16"/>
      <c r="E182" s="16"/>
    </row>
    <row r="183">
      <c r="A183" s="21" t="s">
        <v>371</v>
      </c>
      <c r="B183" s="42" t="s">
        <v>299</v>
      </c>
      <c r="C183" s="43">
        <v>211810</v>
      </c>
      <c r="D183" s="16"/>
      <c r="E183" s="16"/>
    </row>
    <row r="184">
      <c r="A184" s="16" t="s">
        <v>372</v>
      </c>
      <c r="B184" s="42" t="s">
        <v>299</v>
      </c>
      <c r="C184" s="43">
        <v>1877181</v>
      </c>
      <c r="D184" s="16"/>
      <c r="E184" s="16"/>
    </row>
    <row r="185">
      <c r="A185" s="16" t="s">
        <v>373</v>
      </c>
      <c r="B185" s="42" t="s">
        <v>299</v>
      </c>
      <c r="C185" s="43">
        <v>0</v>
      </c>
      <c r="D185" s="16"/>
      <c r="E185" s="16"/>
    </row>
    <row r="186">
      <c r="A186" s="16" t="s">
        <v>374</v>
      </c>
      <c r="B186" s="42" t="s">
        <v>299</v>
      </c>
      <c r="C186" s="43">
        <v>168160</v>
      </c>
      <c r="D186" s="16"/>
      <c r="E186" s="16"/>
    </row>
    <row r="187">
      <c r="A187" s="16" t="s">
        <v>375</v>
      </c>
      <c r="B187" s="42" t="s">
        <v>299</v>
      </c>
      <c r="C187" s="43">
        <v>291881</v>
      </c>
      <c r="D187" s="16"/>
      <c r="E187" s="16"/>
    </row>
    <row r="188">
      <c r="A188" s="16" t="s">
        <v>375</v>
      </c>
      <c r="B188" s="42" t="s">
        <v>299</v>
      </c>
      <c r="C188" s="43">
        <v>0</v>
      </c>
      <c r="D188" s="16"/>
      <c r="E188" s="16"/>
    </row>
    <row r="189">
      <c r="A189" s="16" t="s">
        <v>230</v>
      </c>
      <c r="B189" s="16"/>
      <c r="C189" s="23"/>
      <c r="D189" s="28">
        <f>SUM(C181:C188)</f>
        <v>3738500</v>
      </c>
      <c r="E189" s="16"/>
    </row>
    <row r="190">
      <c r="A190" s="41" t="s">
        <v>376</v>
      </c>
      <c r="B190" s="41"/>
      <c r="C190" s="41"/>
      <c r="D190" s="41"/>
      <c r="E190" s="41"/>
    </row>
    <row r="191">
      <c r="A191" s="16" t="s">
        <v>377</v>
      </c>
      <c r="B191" s="42" t="s">
        <v>299</v>
      </c>
      <c r="C191" s="43">
        <v>96648</v>
      </c>
      <c r="D191" s="16"/>
      <c r="E191" s="16"/>
    </row>
    <row r="192">
      <c r="A192" s="16" t="s">
        <v>378</v>
      </c>
      <c r="B192" s="42" t="s">
        <v>299</v>
      </c>
      <c r="C192" s="43">
        <v>425912</v>
      </c>
      <c r="D192" s="16"/>
      <c r="E192" s="16"/>
    </row>
    <row r="193">
      <c r="A193" s="16" t="s">
        <v>230</v>
      </c>
      <c r="B193" s="16"/>
      <c r="C193" s="23"/>
      <c r="D193" s="28">
        <f>SUM(C191:C192)</f>
        <v>522560</v>
      </c>
      <c r="E193" s="16"/>
    </row>
    <row r="194">
      <c r="A194" s="41" t="s">
        <v>379</v>
      </c>
      <c r="B194" s="41"/>
      <c r="C194" s="41"/>
      <c r="D194" s="41"/>
      <c r="E194" s="41"/>
    </row>
    <row r="195">
      <c r="A195" s="16" t="s">
        <v>380</v>
      </c>
      <c r="B195" s="42" t="s">
        <v>299</v>
      </c>
      <c r="C195" s="43">
        <v>212034</v>
      </c>
      <c r="D195" s="16"/>
      <c r="E195" s="16"/>
    </row>
    <row r="196">
      <c r="A196" s="16" t="s">
        <v>381</v>
      </c>
      <c r="B196" s="42" t="s">
        <v>299</v>
      </c>
      <c r="C196" s="43">
        <v>122720</v>
      </c>
      <c r="D196" s="16"/>
      <c r="E196" s="16"/>
    </row>
    <row r="197">
      <c r="A197" s="16" t="s">
        <v>230</v>
      </c>
      <c r="B197" s="16"/>
      <c r="C197" s="23"/>
      <c r="D197" s="28">
        <f>SUM(C195:C196)</f>
        <v>334754</v>
      </c>
      <c r="E197" s="16"/>
    </row>
    <row r="198">
      <c r="A198" s="41" t="s">
        <v>382</v>
      </c>
      <c r="B198" s="41"/>
      <c r="C198" s="41"/>
      <c r="D198" s="41"/>
      <c r="E198" s="41"/>
    </row>
    <row r="199">
      <c r="A199" s="16" t="s">
        <v>383</v>
      </c>
      <c r="B199" s="42" t="s">
        <v>299</v>
      </c>
      <c r="C199" s="43">
        <v>55058</v>
      </c>
      <c r="D199" s="16"/>
      <c r="E199" s="16"/>
    </row>
    <row r="200">
      <c r="A200" s="16" t="s">
        <v>384</v>
      </c>
      <c r="B200" s="42" t="s">
        <v>299</v>
      </c>
      <c r="C200" s="43">
        <v>183022</v>
      </c>
      <c r="D200" s="16"/>
      <c r="E200" s="16"/>
    </row>
    <row r="201">
      <c r="A201" s="16" t="s">
        <v>159</v>
      </c>
      <c r="B201" s="42" t="s">
        <v>299</v>
      </c>
      <c r="C201" s="43">
        <v>46433</v>
      </c>
      <c r="D201" s="16"/>
      <c r="E201" s="16"/>
    </row>
    <row r="202">
      <c r="A202" s="16" t="s">
        <v>230</v>
      </c>
      <c r="B202" s="16"/>
      <c r="C202" s="23"/>
      <c r="D202" s="28">
        <f>SUM(C199:C201)</f>
        <v>284513</v>
      </c>
      <c r="E202" s="16"/>
    </row>
    <row r="203">
      <c r="A203" s="41" t="s">
        <v>385</v>
      </c>
      <c r="B203" s="41"/>
      <c r="C203" s="41"/>
      <c r="D203" s="41"/>
      <c r="E203" s="41"/>
    </row>
    <row r="204">
      <c r="A204" s="16" t="s">
        <v>386</v>
      </c>
      <c r="B204" s="42" t="s">
        <v>299</v>
      </c>
      <c r="C204" s="43">
        <v>0</v>
      </c>
      <c r="D204" s="16"/>
      <c r="E204" s="16"/>
    </row>
    <row r="205">
      <c r="A205" s="16" t="s">
        <v>387</v>
      </c>
      <c r="B205" s="42" t="s">
        <v>299</v>
      </c>
      <c r="C205" s="43">
        <v>262347</v>
      </c>
      <c r="D205" s="16"/>
      <c r="E205" s="16"/>
    </row>
    <row r="206">
      <c r="A206" s="16" t="s">
        <v>230</v>
      </c>
      <c r="B206" s="16"/>
      <c r="C206" s="23"/>
      <c r="D206" s="28">
        <f>SUM(C204:C205)</f>
        <v>262347</v>
      </c>
      <c r="E206" s="16"/>
    </row>
    <row r="207">
      <c r="A207" s="16"/>
      <c r="B207" s="16"/>
      <c r="C207" s="23"/>
      <c r="D207" s="16"/>
      <c r="E207" s="16"/>
    </row>
    <row r="208">
      <c r="A208" s="34" t="s">
        <v>388</v>
      </c>
      <c r="B208" s="34"/>
      <c r="C208" s="34"/>
      <c r="D208" s="34"/>
      <c r="E208" s="34"/>
    </row>
    <row r="209">
      <c r="A209" s="45" t="s">
        <v>389</v>
      </c>
      <c r="B209" s="34"/>
      <c r="C209" s="34"/>
      <c r="D209" s="34"/>
      <c r="E209" s="34"/>
    </row>
    <row r="210">
      <c r="A210" s="22"/>
      <c r="B210" s="18" t="s">
        <v>390</v>
      </c>
      <c r="C210" s="17" t="s">
        <v>391</v>
      </c>
      <c r="D210" s="18" t="s">
        <v>392</v>
      </c>
      <c r="E210" s="18" t="s">
        <v>393</v>
      </c>
    </row>
    <row r="211">
      <c r="A211" s="16" t="s">
        <v>394</v>
      </c>
      <c r="B211" s="43">
        <v>358540</v>
      </c>
      <c r="C211" s="43">
        <v>0</v>
      </c>
      <c r="D211" s="46">
        <v>0</v>
      </c>
      <c r="E211" s="28">
        <f>SUM(B211:C211)-D211</f>
        <v>358540</v>
      </c>
    </row>
    <row r="212">
      <c r="A212" s="16" t="s">
        <v>395</v>
      </c>
      <c r="B212" s="43">
        <v>719936</v>
      </c>
      <c r="C212" s="43">
        <v>0</v>
      </c>
      <c r="D212" s="46">
        <v>0</v>
      </c>
      <c r="E212" s="28">
        <f>SUM(B212:C212)-D212</f>
        <v>719936</v>
      </c>
    </row>
    <row r="213">
      <c r="A213" s="16" t="s">
        <v>396</v>
      </c>
      <c r="B213" s="43">
        <v>14372998</v>
      </c>
      <c r="C213" s="43">
        <f>238207+G213</f>
        <v>238207</v>
      </c>
      <c r="D213" s="46">
        <v>0</v>
      </c>
      <c r="E213" s="28">
        <f>SUM(B213:C213)-D213</f>
        <v>14611205</v>
      </c>
    </row>
    <row r="214">
      <c r="A214" s="16" t="s">
        <v>397</v>
      </c>
      <c r="B214" s="43">
        <v>0</v>
      </c>
      <c r="C214" s="43">
        <v>0</v>
      </c>
      <c r="D214" s="46">
        <v>0</v>
      </c>
      <c r="E214" s="28">
        <f>SUM(B214:C214)-D214</f>
        <v>0</v>
      </c>
    </row>
    <row r="215">
      <c r="A215" s="16" t="s">
        <v>398</v>
      </c>
      <c r="B215" s="43">
        <v>7342811</v>
      </c>
      <c r="C215" s="43">
        <v>0</v>
      </c>
      <c r="D215" s="46">
        <v>0</v>
      </c>
      <c r="E215" s="28">
        <f>SUM(B215:C215)-D215</f>
        <v>7342811</v>
      </c>
    </row>
    <row r="216">
      <c r="A216" s="16" t="s">
        <v>399</v>
      </c>
      <c r="B216" s="43">
        <v>8321944</v>
      </c>
      <c r="C216" s="43">
        <v>774231</v>
      </c>
      <c r="D216" s="46">
        <v>0</v>
      </c>
      <c r="E216" s="28">
        <f>SUM(B216:C216)-D216</f>
        <v>9096175</v>
      </c>
    </row>
    <row r="217">
      <c r="A217" s="16" t="s">
        <v>400</v>
      </c>
      <c r="B217" s="43">
        <v>0</v>
      </c>
      <c r="C217" s="43">
        <v>0</v>
      </c>
      <c r="D217" s="46">
        <v>0</v>
      </c>
      <c r="E217" s="28">
        <f>SUM(B217:C217)-D217</f>
        <v>0</v>
      </c>
    </row>
    <row r="218">
      <c r="A218" s="16" t="s">
        <v>401</v>
      </c>
      <c r="B218" s="43">
        <v>0</v>
      </c>
      <c r="C218" s="43">
        <v>0</v>
      </c>
      <c r="D218" s="46">
        <v>0</v>
      </c>
      <c r="E218" s="28">
        <f>SUM(B218:C218)-D218</f>
        <v>0</v>
      </c>
    </row>
    <row r="219">
      <c r="A219" s="16" t="s">
        <v>402</v>
      </c>
      <c r="B219" s="43">
        <v>1350297</v>
      </c>
      <c r="C219" s="43">
        <f>8516318</f>
        <v>8516318</v>
      </c>
      <c r="D219" s="46">
        <f>2783220</f>
        <v>2783220</v>
      </c>
      <c r="E219" s="28">
        <f>SUM(B219:C219)-D219</f>
        <v>7083395</v>
      </c>
    </row>
    <row r="220">
      <c r="A220" s="16" t="s">
        <v>230</v>
      </c>
      <c r="B220" s="28">
        <f>SUM(B211:B219)</f>
        <v>32466526</v>
      </c>
      <c r="C220" s="237">
        <f>SUM(C211:C219)</f>
        <v>9528756</v>
      </c>
      <c r="D220" s="28">
        <f>SUM(D211:D219)</f>
        <v>2783220</v>
      </c>
      <c r="E220" s="28">
        <f>SUM(E211:E219)</f>
        <v>39212062</v>
      </c>
    </row>
    <row r="221">
      <c r="A221" s="16"/>
      <c r="B221" s="16"/>
      <c r="C221" s="23"/>
      <c r="D221" s="16"/>
      <c r="E221" s="16"/>
    </row>
    <row r="222">
      <c r="A222" s="45" t="s">
        <v>403</v>
      </c>
      <c r="B222" s="45"/>
      <c r="C222" s="45"/>
      <c r="D222" s="45"/>
      <c r="E222" s="45"/>
    </row>
    <row r="223">
      <c r="A223" s="22"/>
      <c r="B223" s="18" t="s">
        <v>390</v>
      </c>
      <c r="C223" s="17" t="s">
        <v>391</v>
      </c>
      <c r="D223" s="18" t="s">
        <v>392</v>
      </c>
      <c r="E223" s="18" t="s">
        <v>393</v>
      </c>
    </row>
    <row r="224">
      <c r="A224" s="16" t="s">
        <v>394</v>
      </c>
      <c r="B224" s="51"/>
      <c r="C224" s="50"/>
      <c r="D224" s="51"/>
      <c r="E224" s="16"/>
    </row>
    <row r="225">
      <c r="A225" s="16" t="s">
        <v>395</v>
      </c>
      <c r="B225" s="43">
        <v>717109</v>
      </c>
      <c r="C225" s="43">
        <v>500</v>
      </c>
      <c r="D225" s="46">
        <v>0</v>
      </c>
      <c r="E225" s="28">
        <f>SUM(B225:C225)-D225</f>
        <v>717609</v>
      </c>
    </row>
    <row r="226">
      <c r="A226" s="16" t="s">
        <v>396</v>
      </c>
      <c r="B226" s="43">
        <v>6949346</v>
      </c>
      <c r="C226" s="43">
        <v>447990</v>
      </c>
      <c r="D226" s="46">
        <v>0</v>
      </c>
      <c r="E226" s="28">
        <f>SUM(B226:C226)-D226</f>
        <v>7397336</v>
      </c>
    </row>
    <row r="227">
      <c r="A227" s="16" t="s">
        <v>397</v>
      </c>
      <c r="B227" s="43">
        <v>0</v>
      </c>
      <c r="C227" s="43">
        <v>0</v>
      </c>
      <c r="D227" s="46">
        <v>0</v>
      </c>
      <c r="E227" s="28">
        <f>SUM(B227:C227)-D227</f>
        <v>0</v>
      </c>
    </row>
    <row r="228">
      <c r="A228" s="16" t="s">
        <v>398</v>
      </c>
      <c r="B228" s="43">
        <v>5283428</v>
      </c>
      <c r="C228" s="43">
        <v>215354</v>
      </c>
      <c r="D228" s="46">
        <v>0</v>
      </c>
      <c r="E228" s="28">
        <f>SUM(B228:C228)-D228</f>
        <v>5498782</v>
      </c>
    </row>
    <row r="229">
      <c r="A229" s="16" t="s">
        <v>399</v>
      </c>
      <c r="B229" s="43">
        <v>6453982</v>
      </c>
      <c r="C229" s="43">
        <v>672293</v>
      </c>
      <c r="D229" s="46">
        <v>0</v>
      </c>
      <c r="E229" s="28">
        <f>SUM(B229:C229)-D229</f>
        <v>7126275</v>
      </c>
    </row>
    <row r="230">
      <c r="A230" s="16" t="s">
        <v>400</v>
      </c>
      <c r="B230" s="43">
        <v>0</v>
      </c>
      <c r="C230" s="43">
        <v>0</v>
      </c>
      <c r="D230" s="46">
        <v>0</v>
      </c>
      <c r="E230" s="28">
        <f>SUM(B230:C230)-D230</f>
        <v>0</v>
      </c>
    </row>
    <row r="231">
      <c r="A231" s="16" t="s">
        <v>401</v>
      </c>
      <c r="B231" s="43">
        <v>0</v>
      </c>
      <c r="C231" s="43">
        <v>0</v>
      </c>
      <c r="D231" s="46">
        <v>0</v>
      </c>
      <c r="E231" s="28">
        <f>SUM(B231:C231)-D231</f>
        <v>0</v>
      </c>
    </row>
    <row r="232">
      <c r="A232" s="16" t="s">
        <v>402</v>
      </c>
      <c r="B232" s="43">
        <v>0</v>
      </c>
      <c r="C232" s="43">
        <v>0</v>
      </c>
      <c r="D232" s="46">
        <v>0</v>
      </c>
      <c r="E232" s="28">
        <f>SUM(B232:C232)-D232</f>
        <v>0</v>
      </c>
    </row>
    <row r="233">
      <c r="A233" s="16" t="s">
        <v>230</v>
      </c>
      <c r="B233" s="28">
        <f>SUM(B224:B232)</f>
        <v>19403865</v>
      </c>
      <c r="C233" s="237">
        <f>SUM(C224:C232)</f>
        <v>1336137</v>
      </c>
      <c r="D233" s="28">
        <f>SUM(D224:D232)</f>
        <v>0</v>
      </c>
      <c r="E233" s="28">
        <f>SUM(E224:E232)</f>
        <v>20740002</v>
      </c>
    </row>
    <row r="234">
      <c r="A234" s="16"/>
      <c r="B234" s="16"/>
      <c r="C234" s="23"/>
      <c r="D234" s="16"/>
      <c r="E234" s="16"/>
      <c r="F234" s="11">
        <f>E220-E233</f>
        <v>18472060</v>
      </c>
    </row>
    <row r="235">
      <c r="A235" s="34" t="s">
        <v>404</v>
      </c>
      <c r="B235" s="34"/>
      <c r="C235" s="34"/>
      <c r="D235" s="34"/>
      <c r="E235" s="34"/>
    </row>
    <row r="236">
      <c r="A236" s="34"/>
      <c r="B236" s="296" t="s">
        <v>405</v>
      </c>
      <c r="C236" s="296"/>
      <c r="D236" s="34"/>
      <c r="E236" s="34"/>
    </row>
    <row r="237">
      <c r="A237" s="52" t="s">
        <v>405</v>
      </c>
      <c r="B237" s="34"/>
      <c r="C237" s="43">
        <v>1531049</v>
      </c>
      <c r="D237" s="36">
        <f>C237</f>
        <v>1531049</v>
      </c>
      <c r="E237" s="34"/>
    </row>
    <row r="238">
      <c r="A238" s="41" t="s">
        <v>406</v>
      </c>
      <c r="B238" s="41"/>
      <c r="C238" s="41"/>
      <c r="D238" s="41"/>
      <c r="E238" s="41"/>
    </row>
    <row r="239">
      <c r="A239" s="16" t="s">
        <v>407</v>
      </c>
      <c r="B239" s="42" t="s">
        <v>299</v>
      </c>
      <c r="C239" s="43">
        <v>9761526</v>
      </c>
      <c r="D239" s="16"/>
      <c r="E239" s="16"/>
    </row>
    <row r="240">
      <c r="A240" s="16" t="s">
        <v>408</v>
      </c>
      <c r="B240" s="42" t="s">
        <v>299</v>
      </c>
      <c r="C240" s="43">
        <v>5530076</v>
      </c>
      <c r="D240" s="16"/>
      <c r="E240" s="16"/>
    </row>
    <row r="241">
      <c r="A241" s="16" t="s">
        <v>409</v>
      </c>
      <c r="B241" s="42" t="s">
        <v>299</v>
      </c>
      <c r="C241" s="43">
        <v>0</v>
      </c>
      <c r="D241" s="16"/>
      <c r="E241" s="16"/>
    </row>
    <row r="242">
      <c r="A242" s="16" t="s">
        <v>410</v>
      </c>
      <c r="B242" s="42" t="s">
        <v>299</v>
      </c>
      <c r="C242" s="43">
        <v>0</v>
      </c>
      <c r="D242" s="16"/>
      <c r="E242" s="16"/>
    </row>
    <row r="243">
      <c r="A243" s="16" t="s">
        <v>411</v>
      </c>
      <c r="B243" s="42" t="s">
        <v>299</v>
      </c>
      <c r="C243" s="43">
        <v>0</v>
      </c>
      <c r="D243" s="16"/>
      <c r="E243" s="16"/>
    </row>
    <row r="244">
      <c r="A244" s="16" t="s">
        <v>412</v>
      </c>
      <c r="B244" s="42" t="s">
        <v>299</v>
      </c>
      <c r="C244" s="43">
        <v>3133412</v>
      </c>
      <c r="D244" s="16"/>
      <c r="E244" s="16"/>
    </row>
    <row r="245">
      <c r="A245" s="16" t="s">
        <v>413</v>
      </c>
      <c r="B245" s="16"/>
      <c r="C245" s="23"/>
      <c r="D245" s="28">
        <f>SUM(C239:C244)</f>
        <v>18425014</v>
      </c>
      <c r="E245" s="16"/>
    </row>
    <row r="246">
      <c r="A246" s="41" t="s">
        <v>414</v>
      </c>
      <c r="B246" s="41"/>
      <c r="C246" s="41"/>
      <c r="D246" s="41"/>
      <c r="E246" s="41"/>
    </row>
    <row r="247">
      <c r="A247" s="22" t="s">
        <v>415</v>
      </c>
      <c r="B247" s="42" t="s">
        <v>299</v>
      </c>
      <c r="C247" s="215">
        <v>557</v>
      </c>
      <c r="D247" s="16"/>
      <c r="E247" s="16"/>
    </row>
    <row r="248">
      <c r="A248" s="22"/>
      <c r="B248" s="42"/>
      <c r="C248" s="23"/>
      <c r="D248" s="16"/>
      <c r="E248" s="16"/>
    </row>
    <row r="249">
      <c r="A249" s="22" t="s">
        <v>416</v>
      </c>
      <c r="B249" s="42" t="s">
        <v>299</v>
      </c>
      <c r="C249" s="43">
        <v>75399.762794167662</v>
      </c>
      <c r="D249" s="16"/>
      <c r="E249" s="16"/>
    </row>
    <row r="250">
      <c r="A250" s="22" t="s">
        <v>417</v>
      </c>
      <c r="B250" s="42" t="s">
        <v>299</v>
      </c>
      <c r="C250" s="43">
        <v>394144.23720583232</v>
      </c>
      <c r="D250" s="16"/>
      <c r="E250" s="16"/>
    </row>
    <row r="251">
      <c r="A251" s="16"/>
      <c r="B251" s="16"/>
      <c r="C251" s="23"/>
      <c r="D251" s="16"/>
      <c r="E251" s="16"/>
    </row>
    <row r="252">
      <c r="A252" s="22" t="s">
        <v>418</v>
      </c>
      <c r="B252" s="16"/>
      <c r="C252" s="23"/>
      <c r="D252" s="28">
        <f>SUM(C249:C251)</f>
        <v>469544</v>
      </c>
      <c r="E252" s="16"/>
    </row>
    <row r="253">
      <c r="A253" s="41" t="s">
        <v>419</v>
      </c>
      <c r="B253" s="41"/>
      <c r="C253" s="41"/>
      <c r="D253" s="41"/>
      <c r="E253" s="41"/>
    </row>
    <row r="254">
      <c r="A254" s="16" t="s">
        <v>420</v>
      </c>
      <c r="B254" s="42" t="s">
        <v>299</v>
      </c>
      <c r="C254" s="43">
        <v>0</v>
      </c>
      <c r="D254" s="16"/>
      <c r="E254" s="16"/>
    </row>
    <row r="255">
      <c r="A255" s="16" t="s">
        <v>419</v>
      </c>
      <c r="B255" s="42" t="s">
        <v>299</v>
      </c>
      <c r="C255" s="43">
        <v>0</v>
      </c>
      <c r="D255" s="16"/>
      <c r="E255" s="16"/>
    </row>
    <row r="256">
      <c r="A256" s="16" t="s">
        <v>421</v>
      </c>
      <c r="B256" s="16"/>
      <c r="C256" s="23"/>
      <c r="D256" s="28">
        <f>SUM(C254:C255)</f>
        <v>0</v>
      </c>
      <c r="E256" s="16"/>
    </row>
    <row r="257">
      <c r="A257" s="16"/>
      <c r="B257" s="16"/>
      <c r="C257" s="23"/>
      <c r="D257" s="16"/>
      <c r="E257" s="16"/>
    </row>
    <row r="258">
      <c r="A258" s="16" t="s">
        <v>422</v>
      </c>
      <c r="B258" s="16"/>
      <c r="C258" s="23"/>
      <c r="D258" s="28">
        <f>D237+D245+D252+D256</f>
        <v>20425607</v>
      </c>
      <c r="E258" s="16"/>
    </row>
    <row r="259">
      <c r="A259" s="16"/>
      <c r="B259" s="16"/>
      <c r="C259" s="23"/>
      <c r="D259" s="16"/>
      <c r="E259" s="16"/>
    </row>
    <row r="260">
      <c r="A260" s="16"/>
      <c r="B260" s="16"/>
      <c r="C260" s="23"/>
      <c r="D260" s="16"/>
      <c r="E260" s="16"/>
    </row>
    <row r="261">
      <c r="A261" s="16"/>
      <c r="B261" s="16"/>
      <c r="C261" s="23"/>
      <c r="D261" s="16"/>
      <c r="E261" s="16"/>
    </row>
    <row r="262">
      <c r="A262" s="16"/>
      <c r="B262" s="16"/>
      <c r="C262" s="23"/>
      <c r="D262" s="16"/>
      <c r="E262" s="16"/>
    </row>
    <row r="263">
      <c r="A263" s="16"/>
      <c r="B263" s="16"/>
      <c r="C263" s="23"/>
      <c r="D263" s="16"/>
      <c r="E263" s="16"/>
    </row>
    <row r="264">
      <c r="A264" s="34" t="s">
        <v>423</v>
      </c>
      <c r="B264" s="34"/>
      <c r="C264" s="34"/>
      <c r="D264" s="34"/>
      <c r="E264" s="34"/>
    </row>
    <row r="265">
      <c r="A265" s="41" t="s">
        <v>424</v>
      </c>
      <c r="B265" s="41"/>
      <c r="C265" s="41"/>
      <c r="D265" s="41"/>
      <c r="E265" s="41"/>
    </row>
    <row r="266">
      <c r="A266" s="16" t="s">
        <v>425</v>
      </c>
      <c r="B266" s="42" t="s">
        <v>299</v>
      </c>
      <c r="C266" s="43">
        <v>6804703</v>
      </c>
      <c r="D266" s="16"/>
      <c r="E266" s="16"/>
    </row>
    <row r="267">
      <c r="A267" s="16" t="s">
        <v>426</v>
      </c>
      <c r="B267" s="42" t="s">
        <v>299</v>
      </c>
      <c r="C267" s="43">
        <v>0</v>
      </c>
      <c r="D267" s="16"/>
      <c r="E267" s="16"/>
    </row>
    <row r="268">
      <c r="A268" s="16" t="s">
        <v>427</v>
      </c>
      <c r="B268" s="42" t="s">
        <v>299</v>
      </c>
      <c r="C268" s="43">
        <v>9716883</v>
      </c>
      <c r="D268" s="16"/>
      <c r="E268" s="16"/>
    </row>
    <row r="269">
      <c r="A269" s="16" t="s">
        <v>428</v>
      </c>
      <c r="B269" s="42" t="s">
        <v>299</v>
      </c>
      <c r="C269" s="43">
        <v>5252329</v>
      </c>
      <c r="D269" s="16"/>
      <c r="E269" s="16"/>
    </row>
    <row r="270">
      <c r="A270" s="16" t="s">
        <v>429</v>
      </c>
      <c r="B270" s="42" t="s">
        <v>299</v>
      </c>
      <c r="C270" s="43">
        <v>0</v>
      </c>
      <c r="D270" s="16"/>
      <c r="E270" s="16"/>
    </row>
    <row r="271">
      <c r="A271" s="16" t="s">
        <v>430</v>
      </c>
      <c r="B271" s="42" t="s">
        <v>299</v>
      </c>
      <c r="C271" s="43">
        <v>595259</v>
      </c>
      <c r="D271" s="16"/>
      <c r="E271" s="16"/>
    </row>
    <row r="272">
      <c r="A272" s="16" t="s">
        <v>431</v>
      </c>
      <c r="B272" s="42" t="s">
        <v>299</v>
      </c>
      <c r="C272" s="43">
        <v>0</v>
      </c>
      <c r="D272" s="16"/>
      <c r="E272" s="16"/>
    </row>
    <row r="273">
      <c r="A273" s="16" t="s">
        <v>432</v>
      </c>
      <c r="B273" s="42" t="s">
        <v>299</v>
      </c>
      <c r="C273" s="43">
        <v>563730</v>
      </c>
      <c r="D273" s="16"/>
      <c r="E273" s="16"/>
    </row>
    <row r="274">
      <c r="A274" s="16" t="s">
        <v>433</v>
      </c>
      <c r="B274" s="42" t="s">
        <v>299</v>
      </c>
      <c r="C274" s="43">
        <v>336076</v>
      </c>
      <c r="D274" s="16"/>
      <c r="E274" s="16"/>
    </row>
    <row r="275">
      <c r="A275" s="16" t="s">
        <v>434</v>
      </c>
      <c r="B275" s="42" t="s">
        <v>299</v>
      </c>
      <c r="C275" s="43">
        <v>0</v>
      </c>
      <c r="D275" s="16"/>
      <c r="E275" s="16"/>
    </row>
    <row r="276">
      <c r="A276" s="16" t="s">
        <v>435</v>
      </c>
      <c r="B276" s="16"/>
      <c r="C276" s="23"/>
      <c r="D276" s="28">
        <f>SUM(C266:C268)-C269+SUM(C270:C275)</f>
        <v>12764322</v>
      </c>
      <c r="E276" s="16"/>
    </row>
    <row r="277">
      <c r="A277" s="41" t="s">
        <v>436</v>
      </c>
      <c r="B277" s="41"/>
      <c r="C277" s="41"/>
      <c r="D277" s="41"/>
      <c r="E277" s="41"/>
    </row>
    <row r="278">
      <c r="A278" s="16" t="s">
        <v>425</v>
      </c>
      <c r="B278" s="42" t="s">
        <v>299</v>
      </c>
      <c r="C278" s="43">
        <v>1089430</v>
      </c>
      <c r="D278" s="16"/>
      <c r="E278" s="16"/>
    </row>
    <row r="279">
      <c r="A279" s="16" t="s">
        <v>426</v>
      </c>
      <c r="B279" s="42" t="s">
        <v>299</v>
      </c>
      <c r="C279" s="43">
        <v>0</v>
      </c>
      <c r="D279" s="16"/>
      <c r="E279" s="16"/>
    </row>
    <row r="280">
      <c r="A280" s="16" t="s">
        <v>437</v>
      </c>
      <c r="B280" s="42" t="s">
        <v>299</v>
      </c>
      <c r="C280" s="43">
        <v>0</v>
      </c>
      <c r="D280" s="16"/>
      <c r="E280" s="16"/>
    </row>
    <row r="281">
      <c r="A281" s="16" t="s">
        <v>438</v>
      </c>
      <c r="B281" s="16"/>
      <c r="C281" s="23"/>
      <c r="D281" s="28">
        <f>SUM(C278:C280)</f>
        <v>1089430</v>
      </c>
      <c r="E281" s="16"/>
    </row>
    <row r="282">
      <c r="A282" s="41" t="s">
        <v>439</v>
      </c>
      <c r="B282" s="41"/>
      <c r="C282" s="41"/>
      <c r="D282" s="41"/>
      <c r="E282" s="41"/>
    </row>
    <row r="283">
      <c r="A283" s="16" t="s">
        <v>394</v>
      </c>
      <c r="B283" s="42" t="s">
        <v>299</v>
      </c>
      <c r="C283" s="43">
        <v>358540</v>
      </c>
      <c r="D283" s="16"/>
      <c r="E283" s="16"/>
    </row>
    <row r="284">
      <c r="A284" s="16" t="s">
        <v>395</v>
      </c>
      <c r="B284" s="42" t="s">
        <v>299</v>
      </c>
      <c r="C284" s="43">
        <v>719936</v>
      </c>
      <c r="D284" s="16"/>
      <c r="E284" s="16"/>
    </row>
    <row r="285">
      <c r="A285" s="16" t="s">
        <v>396</v>
      </c>
      <c r="B285" s="42" t="s">
        <v>299</v>
      </c>
      <c r="C285" s="43">
        <v>14372998</v>
      </c>
      <c r="D285" s="16"/>
      <c r="E285" s="16"/>
    </row>
    <row r="286">
      <c r="A286" s="16" t="s">
        <v>440</v>
      </c>
      <c r="B286" s="42" t="s">
        <v>299</v>
      </c>
      <c r="C286" s="43">
        <v>0</v>
      </c>
      <c r="D286" s="16"/>
      <c r="E286" s="16"/>
    </row>
    <row r="287">
      <c r="A287" s="16" t="s">
        <v>441</v>
      </c>
      <c r="B287" s="42" t="s">
        <v>299</v>
      </c>
      <c r="C287" s="43">
        <v>7342811</v>
      </c>
      <c r="D287" s="16"/>
      <c r="E287" s="16"/>
    </row>
    <row r="288">
      <c r="A288" s="16" t="s">
        <v>442</v>
      </c>
      <c r="B288" s="42" t="s">
        <v>299</v>
      </c>
      <c r="C288" s="43">
        <v>9096175</v>
      </c>
      <c r="D288" s="16"/>
      <c r="E288" s="16"/>
    </row>
    <row r="289">
      <c r="A289" s="16" t="s">
        <v>401</v>
      </c>
      <c r="B289" s="42" t="s">
        <v>299</v>
      </c>
      <c r="C289" s="43">
        <v>0</v>
      </c>
      <c r="D289" s="16"/>
      <c r="E289" s="16"/>
    </row>
    <row r="290">
      <c r="A290" s="16" t="s">
        <v>402</v>
      </c>
      <c r="B290" s="42" t="s">
        <v>299</v>
      </c>
      <c r="C290" s="43">
        <v>1505130</v>
      </c>
      <c r="D290" s="16"/>
      <c r="E290" s="16"/>
    </row>
    <row r="291">
      <c r="A291" s="16" t="s">
        <v>443</v>
      </c>
      <c r="B291" s="16"/>
      <c r="C291" s="23"/>
      <c r="D291" s="28">
        <f>SUM(C283:C290)</f>
        <v>33395590</v>
      </c>
      <c r="E291" s="16"/>
    </row>
    <row r="292">
      <c r="A292" s="16" t="s">
        <v>444</v>
      </c>
      <c r="B292" s="42" t="s">
        <v>299</v>
      </c>
      <c r="C292" s="43">
        <v>20740002</v>
      </c>
      <c r="D292" s="16"/>
      <c r="E292" s="16"/>
    </row>
    <row r="293">
      <c r="A293" s="16" t="s">
        <v>445</v>
      </c>
      <c r="B293" s="16"/>
      <c r="C293" s="23"/>
      <c r="D293" s="28">
        <f>D291-C292</f>
        <v>12655588</v>
      </c>
      <c r="E293" s="16"/>
    </row>
    <row r="294">
      <c r="A294" s="41" t="s">
        <v>446</v>
      </c>
      <c r="B294" s="41"/>
      <c r="C294" s="41"/>
      <c r="D294" s="41"/>
      <c r="E294" s="41"/>
    </row>
    <row r="295">
      <c r="A295" s="16" t="s">
        <v>447</v>
      </c>
      <c r="B295" s="42" t="s">
        <v>299</v>
      </c>
      <c r="C295" s="43">
        <v>0</v>
      </c>
      <c r="D295" s="16"/>
      <c r="E295" s="16"/>
    </row>
    <row r="296">
      <c r="A296" s="16" t="s">
        <v>448</v>
      </c>
      <c r="B296" s="42" t="s">
        <v>299</v>
      </c>
      <c r="C296" s="43">
        <v>0</v>
      </c>
      <c r="D296" s="16"/>
      <c r="E296" s="16"/>
    </row>
    <row r="297">
      <c r="A297" s="16" t="s">
        <v>449</v>
      </c>
      <c r="B297" s="42" t="s">
        <v>299</v>
      </c>
      <c r="C297" s="43">
        <v>0</v>
      </c>
      <c r="D297" s="16"/>
      <c r="E297" s="16"/>
    </row>
    <row r="298">
      <c r="A298" s="16" t="s">
        <v>437</v>
      </c>
      <c r="B298" s="42" t="s">
        <v>299</v>
      </c>
      <c r="C298" s="43">
        <v>5360</v>
      </c>
      <c r="D298" s="16"/>
      <c r="E298" s="16"/>
    </row>
    <row r="299">
      <c r="A299" s="16" t="s">
        <v>450</v>
      </c>
      <c r="B299" s="16"/>
      <c r="C299" s="23"/>
      <c r="D299" s="28">
        <f>C295-C296+C297+C298</f>
        <v>5360</v>
      </c>
      <c r="E299" s="16"/>
    </row>
    <row r="300">
      <c r="A300" s="16"/>
      <c r="B300" s="16"/>
      <c r="C300" s="23"/>
      <c r="D300" s="16"/>
      <c r="E300" s="16"/>
    </row>
    <row r="301">
      <c r="A301" s="41" t="s">
        <v>451</v>
      </c>
      <c r="B301" s="41"/>
      <c r="C301" s="41"/>
      <c r="D301" s="41"/>
      <c r="E301" s="41"/>
    </row>
    <row r="302">
      <c r="A302" s="16" t="s">
        <v>452</v>
      </c>
      <c r="B302" s="42" t="s">
        <v>299</v>
      </c>
      <c r="C302" s="43">
        <v>0</v>
      </c>
      <c r="D302" s="16"/>
      <c r="E302" s="16"/>
    </row>
    <row r="303">
      <c r="A303" s="16" t="s">
        <v>453</v>
      </c>
      <c r="B303" s="42" t="s">
        <v>299</v>
      </c>
      <c r="C303" s="43">
        <v>0</v>
      </c>
      <c r="D303" s="16"/>
      <c r="E303" s="16"/>
    </row>
    <row r="304">
      <c r="A304" s="16" t="s">
        <v>454</v>
      </c>
      <c r="B304" s="42" t="s">
        <v>299</v>
      </c>
      <c r="C304" s="43">
        <v>0</v>
      </c>
      <c r="D304" s="16"/>
      <c r="E304" s="16"/>
    </row>
    <row r="305">
      <c r="A305" s="16" t="s">
        <v>455</v>
      </c>
      <c r="B305" s="42" t="s">
        <v>299</v>
      </c>
      <c r="C305" s="43">
        <v>0</v>
      </c>
      <c r="D305" s="16"/>
      <c r="E305" s="16"/>
    </row>
    <row r="306">
      <c r="A306" s="16" t="s">
        <v>456</v>
      </c>
      <c r="B306" s="16"/>
      <c r="C306" s="23"/>
      <c r="D306" s="28">
        <f>SUM(C302:C305)</f>
        <v>0</v>
      </c>
      <c r="E306" s="16"/>
    </row>
    <row r="307">
      <c r="A307" s="16"/>
      <c r="B307" s="16"/>
      <c r="C307" s="23"/>
      <c r="D307" s="16"/>
      <c r="E307" s="16"/>
    </row>
    <row r="308">
      <c r="A308" s="16" t="s">
        <v>457</v>
      </c>
      <c r="B308" s="16"/>
      <c r="C308" s="23"/>
      <c r="D308" s="28">
        <f>D276+D281+D293+D299+D306</f>
        <v>26514700</v>
      </c>
      <c r="E308" s="16"/>
    </row>
    <row r="309">
      <c r="A309" s="16"/>
      <c r="B309" s="16"/>
      <c r="C309" s="23"/>
      <c r="D309" s="16"/>
      <c r="E309" s="16"/>
      <c r="F309" s="11">
        <f>D308-F308</f>
        <v>26514700</v>
      </c>
    </row>
    <row r="310">
      <c r="A310" s="16"/>
      <c r="B310" s="16"/>
      <c r="C310" s="23"/>
      <c r="D310" s="16"/>
      <c r="E310" s="16"/>
    </row>
    <row r="311">
      <c r="A311" s="16"/>
      <c r="B311" s="16"/>
      <c r="C311" s="23"/>
      <c r="D311" s="16"/>
      <c r="E311" s="16"/>
    </row>
    <row r="312">
      <c r="A312" s="34" t="s">
        <v>458</v>
      </c>
      <c r="B312" s="34"/>
      <c r="C312" s="34"/>
      <c r="D312" s="34"/>
      <c r="E312" s="34"/>
    </row>
    <row r="313">
      <c r="A313" s="41" t="s">
        <v>459</v>
      </c>
      <c r="B313" s="41"/>
      <c r="C313" s="41"/>
      <c r="D313" s="41"/>
      <c r="E313" s="41"/>
    </row>
    <row r="314">
      <c r="A314" s="16" t="s">
        <v>460</v>
      </c>
      <c r="B314" s="42" t="s">
        <v>299</v>
      </c>
      <c r="C314" s="43">
        <v>0</v>
      </c>
      <c r="D314" s="16"/>
      <c r="E314" s="16"/>
    </row>
    <row r="315">
      <c r="A315" s="16" t="s">
        <v>461</v>
      </c>
      <c r="B315" s="42" t="s">
        <v>299</v>
      </c>
      <c r="C315" s="43">
        <v>938800</v>
      </c>
      <c r="D315" s="16"/>
      <c r="E315" s="16"/>
    </row>
    <row r="316">
      <c r="A316" s="16" t="s">
        <v>462</v>
      </c>
      <c r="B316" s="42" t="s">
        <v>299</v>
      </c>
      <c r="C316" s="43">
        <f>1407984</f>
        <v>1407984</v>
      </c>
      <c r="D316" s="16"/>
      <c r="E316" s="16"/>
    </row>
    <row r="317">
      <c r="A317" s="16" t="s">
        <v>463</v>
      </c>
      <c r="B317" s="42" t="s">
        <v>299</v>
      </c>
      <c r="C317" s="43">
        <f>3567803+29231</f>
        <v>3597034</v>
      </c>
      <c r="D317" s="16"/>
      <c r="E317" s="16"/>
    </row>
    <row r="318">
      <c r="A318" s="16" t="s">
        <v>464</v>
      </c>
      <c r="B318" s="42" t="s">
        <v>299</v>
      </c>
      <c r="C318" s="43">
        <f>0</f>
        <v>0</v>
      </c>
      <c r="D318" s="16"/>
      <c r="E318" s="16"/>
    </row>
    <row r="319">
      <c r="A319" s="16" t="s">
        <v>465</v>
      </c>
      <c r="B319" s="42" t="s">
        <v>299</v>
      </c>
      <c r="C319" s="43">
        <f>344669</f>
        <v>344669</v>
      </c>
      <c r="D319" s="16"/>
      <c r="E319" s="16"/>
    </row>
    <row r="320">
      <c r="A320" s="16" t="s">
        <v>466</v>
      </c>
      <c r="B320" s="42" t="s">
        <v>299</v>
      </c>
      <c r="C320" s="43">
        <v>182912</v>
      </c>
      <c r="D320" s="16"/>
      <c r="E320" s="16"/>
    </row>
    <row r="321">
      <c r="A321" s="16" t="s">
        <v>467</v>
      </c>
      <c r="B321" s="42" t="s">
        <v>299</v>
      </c>
      <c r="C321" s="43">
        <v>0</v>
      </c>
      <c r="D321" s="16"/>
      <c r="E321" s="16"/>
    </row>
    <row r="322">
      <c r="A322" s="16" t="s">
        <v>468</v>
      </c>
      <c r="B322" s="42" t="s">
        <v>299</v>
      </c>
      <c r="C322" s="43">
        <v>4946</v>
      </c>
      <c r="D322" s="16"/>
      <c r="E322" s="16"/>
    </row>
    <row r="323">
      <c r="A323" s="16" t="s">
        <v>469</v>
      </c>
      <c r="B323" s="42" t="s">
        <v>299</v>
      </c>
      <c r="C323" s="43">
        <v>515018</v>
      </c>
      <c r="D323" s="16"/>
      <c r="E323" s="16"/>
    </row>
    <row r="324">
      <c r="A324" s="16" t="s">
        <v>470</v>
      </c>
      <c r="B324" s="16"/>
      <c r="C324" s="23"/>
      <c r="D324" s="28">
        <f>SUM(C314:C323)</f>
        <v>6991363</v>
      </c>
      <c r="E324" s="16"/>
    </row>
    <row r="325">
      <c r="A325" s="41" t="s">
        <v>471</v>
      </c>
      <c r="B325" s="41"/>
      <c r="C325" s="41"/>
      <c r="D325" s="41"/>
      <c r="E325" s="41"/>
    </row>
    <row r="326">
      <c r="A326" s="16" t="s">
        <v>472</v>
      </c>
      <c r="B326" s="42" t="s">
        <v>299</v>
      </c>
      <c r="C326" s="43">
        <v>0</v>
      </c>
      <c r="D326" s="16"/>
      <c r="E326" s="16"/>
    </row>
    <row r="327">
      <c r="A327" s="16" t="s">
        <v>473</v>
      </c>
      <c r="B327" s="42" t="s">
        <v>299</v>
      </c>
      <c r="C327" s="43">
        <v>0</v>
      </c>
      <c r="D327" s="16"/>
      <c r="E327" s="16"/>
    </row>
    <row r="328">
      <c r="A328" s="16" t="s">
        <v>474</v>
      </c>
      <c r="B328" s="42" t="s">
        <v>299</v>
      </c>
      <c r="C328" s="43">
        <v>883237</v>
      </c>
      <c r="D328" s="16"/>
      <c r="E328" s="16"/>
    </row>
    <row r="329">
      <c r="A329" s="16" t="s">
        <v>475</v>
      </c>
      <c r="B329" s="16"/>
      <c r="C329" s="23"/>
      <c r="D329" s="28">
        <f>SUM(C326:C328)</f>
        <v>883237</v>
      </c>
      <c r="E329" s="16"/>
    </row>
    <row r="330">
      <c r="A330" s="41" t="s">
        <v>476</v>
      </c>
      <c r="B330" s="41"/>
      <c r="C330" s="41"/>
      <c r="D330" s="41"/>
      <c r="E330" s="41"/>
    </row>
    <row r="331">
      <c r="A331" s="16" t="s">
        <v>477</v>
      </c>
      <c r="B331" s="42" t="s">
        <v>299</v>
      </c>
      <c r="C331" s="43">
        <v>0</v>
      </c>
      <c r="D331" s="16"/>
      <c r="E331" s="16"/>
    </row>
    <row r="332">
      <c r="A332" s="16" t="s">
        <v>478</v>
      </c>
      <c r="B332" s="42" t="s">
        <v>299</v>
      </c>
      <c r="C332" s="43">
        <v>0</v>
      </c>
      <c r="D332" s="16"/>
      <c r="E332" s="16"/>
    </row>
    <row r="333">
      <c r="A333" s="16" t="s">
        <v>479</v>
      </c>
      <c r="B333" s="42" t="s">
        <v>299</v>
      </c>
      <c r="C333" s="43">
        <v>6753927</v>
      </c>
      <c r="D333" s="16"/>
      <c r="E333" s="16"/>
    </row>
    <row r="334">
      <c r="A334" s="22" t="s">
        <v>480</v>
      </c>
      <c r="B334" s="42" t="s">
        <v>299</v>
      </c>
      <c r="C334" s="43">
        <f>3559333+1179757</f>
        <v>4739090</v>
      </c>
      <c r="D334" s="16"/>
      <c r="E334" s="16"/>
    </row>
    <row r="335">
      <c r="A335" s="16" t="s">
        <v>481</v>
      </c>
      <c r="B335" s="42" t="s">
        <v>299</v>
      </c>
      <c r="C335" s="43">
        <f>100926+1143353</f>
        <v>1244279</v>
      </c>
      <c r="D335" s="16"/>
      <c r="E335" s="16"/>
    </row>
    <row r="336">
      <c r="A336" s="22" t="s">
        <v>482</v>
      </c>
      <c r="B336" s="42" t="s">
        <v>299</v>
      </c>
      <c r="C336" s="43">
        <v>0</v>
      </c>
      <c r="D336" s="16"/>
      <c r="E336" s="16"/>
    </row>
    <row r="337">
      <c r="A337" s="22" t="s">
        <v>483</v>
      </c>
      <c r="B337" s="42" t="s">
        <v>299</v>
      </c>
      <c r="C337" s="240">
        <v>0</v>
      </c>
      <c r="D337" s="16"/>
      <c r="E337" s="16"/>
    </row>
    <row r="338">
      <c r="A338" s="16" t="s">
        <v>484</v>
      </c>
      <c r="B338" s="42" t="s">
        <v>299</v>
      </c>
      <c r="C338" s="43">
        <f>1340361+469328</f>
        <v>1809689</v>
      </c>
      <c r="D338" s="16"/>
      <c r="E338" s="16"/>
    </row>
    <row r="339">
      <c r="A339" s="16" t="s">
        <v>230</v>
      </c>
      <c r="B339" s="16"/>
      <c r="C339" s="23"/>
      <c r="D339" s="28">
        <f>SUM(C331:C338)</f>
        <v>14546985</v>
      </c>
      <c r="E339" s="16"/>
    </row>
    <row r="340">
      <c r="A340" s="16" t="s">
        <v>485</v>
      </c>
      <c r="B340" s="16"/>
      <c r="C340" s="23"/>
      <c r="D340" s="28">
        <f>C323</f>
        <v>515018</v>
      </c>
      <c r="E340" s="16"/>
    </row>
    <row r="341">
      <c r="A341" s="16" t="s">
        <v>486</v>
      </c>
      <c r="B341" s="16"/>
      <c r="C341" s="23"/>
      <c r="D341" s="28">
        <f>D339-D340</f>
        <v>14031967</v>
      </c>
      <c r="E341" s="16"/>
    </row>
    <row r="342">
      <c r="A342" s="16"/>
      <c r="B342" s="16"/>
      <c r="C342" s="23"/>
      <c r="D342" s="16"/>
      <c r="E342" s="16"/>
    </row>
    <row r="343">
      <c r="A343" s="16" t="s">
        <v>487</v>
      </c>
      <c r="B343" s="42" t="s">
        <v>299</v>
      </c>
      <c r="C343" s="292">
        <v>14589559</v>
      </c>
      <c r="D343" s="16"/>
      <c r="E343" s="16"/>
    </row>
    <row r="344">
      <c r="A344" s="16"/>
      <c r="B344" s="42"/>
      <c r="C344" s="53"/>
      <c r="D344" s="16"/>
      <c r="E344" s="16"/>
    </row>
    <row r="345">
      <c r="A345" s="16" t="s">
        <v>488</v>
      </c>
      <c r="B345" s="42" t="s">
        <v>299</v>
      </c>
      <c r="C345" s="214">
        <v>0</v>
      </c>
      <c r="D345" s="16"/>
      <c r="E345" s="16"/>
    </row>
    <row r="346">
      <c r="A346" s="16" t="s">
        <v>489</v>
      </c>
      <c r="B346" s="42" t="s">
        <v>299</v>
      </c>
      <c r="C346" s="214">
        <v>0</v>
      </c>
      <c r="D346" s="16"/>
      <c r="E346" s="16"/>
    </row>
    <row r="347">
      <c r="A347" s="16" t="s">
        <v>490</v>
      </c>
      <c r="B347" s="42" t="s">
        <v>299</v>
      </c>
      <c r="C347" s="214">
        <v>0</v>
      </c>
      <c r="D347" s="16"/>
      <c r="E347" s="16"/>
    </row>
    <row r="348">
      <c r="A348" s="16" t="s">
        <v>491</v>
      </c>
      <c r="B348" s="42" t="s">
        <v>299</v>
      </c>
      <c r="C348" s="214">
        <v>0</v>
      </c>
      <c r="D348" s="16"/>
      <c r="E348" s="16"/>
    </row>
    <row r="349">
      <c r="A349" s="16" t="s">
        <v>492</v>
      </c>
      <c r="B349" s="42" t="s">
        <v>299</v>
      </c>
      <c r="C349" s="214">
        <v>0</v>
      </c>
      <c r="D349" s="16"/>
      <c r="E349" s="16"/>
    </row>
    <row r="350">
      <c r="A350" s="16" t="s">
        <v>493</v>
      </c>
      <c r="B350" s="16"/>
      <c r="C350" s="23"/>
      <c r="D350" s="28">
        <f>D324+D329+D341+C343+C347+C348</f>
        <v>36496126</v>
      </c>
      <c r="E350" s="16"/>
    </row>
    <row r="351">
      <c r="A351" s="16"/>
      <c r="B351" s="16"/>
      <c r="C351" s="23"/>
      <c r="D351" s="16"/>
      <c r="E351" s="16"/>
    </row>
    <row r="352">
      <c r="A352" s="16" t="s">
        <v>494</v>
      </c>
      <c r="B352" s="16"/>
      <c r="C352" s="23"/>
      <c r="D352" s="28">
        <f>D308</f>
        <v>26514700</v>
      </c>
      <c r="E352" s="16"/>
    </row>
    <row r="353">
      <c r="A353" s="16"/>
      <c r="B353" s="16"/>
      <c r="C353" s="23"/>
      <c r="D353" s="16"/>
      <c r="E353" s="16"/>
    </row>
    <row r="354">
      <c r="A354" s="16"/>
      <c r="B354" s="16"/>
      <c r="C354" s="23"/>
      <c r="D354" s="16"/>
      <c r="E354" s="16"/>
    </row>
    <row r="355">
      <c r="A355" s="16"/>
      <c r="B355" s="16"/>
      <c r="C355" s="23"/>
      <c r="D355" s="16"/>
      <c r="E355" s="16"/>
    </row>
    <row r="356">
      <c r="A356" s="34" t="s">
        <v>495</v>
      </c>
      <c r="B356" s="34"/>
      <c r="C356" s="34"/>
      <c r="D356" s="34"/>
      <c r="E356" s="34"/>
    </row>
    <row r="357">
      <c r="A357" s="41" t="s">
        <v>496</v>
      </c>
      <c r="B357" s="41"/>
      <c r="C357" s="41"/>
      <c r="D357" s="41"/>
      <c r="E357" s="41"/>
    </row>
    <row r="358">
      <c r="A358" s="16" t="s">
        <v>497</v>
      </c>
      <c r="B358" s="42" t="s">
        <v>299</v>
      </c>
      <c r="C358" s="43">
        <v>11991060</v>
      </c>
      <c r="D358" s="16"/>
      <c r="E358" s="16"/>
    </row>
    <row r="359">
      <c r="A359" s="16" t="s">
        <v>498</v>
      </c>
      <c r="B359" s="42" t="s">
        <v>299</v>
      </c>
      <c r="C359" s="43">
        <v>38565734</v>
      </c>
      <c r="D359" s="16"/>
      <c r="E359" s="16"/>
    </row>
    <row r="360">
      <c r="A360" s="16" t="s">
        <v>499</v>
      </c>
      <c r="B360" s="16"/>
      <c r="C360" s="23"/>
      <c r="D360" s="28">
        <f>SUM(C358:C359)</f>
        <v>50556794</v>
      </c>
      <c r="E360" s="16"/>
    </row>
    <row r="361">
      <c r="A361" s="41" t="s">
        <v>500</v>
      </c>
      <c r="B361" s="41"/>
      <c r="C361" s="41"/>
      <c r="D361" s="41"/>
      <c r="E361" s="41"/>
    </row>
    <row r="362">
      <c r="A362" s="16" t="s">
        <v>405</v>
      </c>
      <c r="B362" s="41"/>
      <c r="C362" s="43">
        <v>1531049</v>
      </c>
      <c r="D362" s="16"/>
      <c r="E362" s="41"/>
    </row>
    <row r="363">
      <c r="A363" s="16" t="s">
        <v>501</v>
      </c>
      <c r="B363" s="42" t="s">
        <v>299</v>
      </c>
      <c r="C363" s="43">
        <f>D245</f>
        <v>18425014</v>
      </c>
      <c r="D363" s="16"/>
      <c r="E363" s="16"/>
    </row>
    <row r="364">
      <c r="A364" s="16" t="s">
        <v>502</v>
      </c>
      <c r="B364" s="42" t="s">
        <v>299</v>
      </c>
      <c r="C364" s="43">
        <v>469544</v>
      </c>
      <c r="D364" s="16"/>
      <c r="E364" s="16"/>
    </row>
    <row r="365">
      <c r="A365" s="16" t="s">
        <v>503</v>
      </c>
      <c r="B365" s="42" t="s">
        <v>299</v>
      </c>
      <c r="C365" s="43">
        <f>D256</f>
        <v>0</v>
      </c>
      <c r="D365" s="16"/>
      <c r="E365" s="16"/>
    </row>
    <row r="366">
      <c r="A366" s="16" t="s">
        <v>422</v>
      </c>
      <c r="B366" s="16"/>
      <c r="C366" s="23"/>
      <c r="D366" s="28">
        <f>SUM(C362:C365)</f>
        <v>20425607</v>
      </c>
      <c r="E366" s="16"/>
    </row>
    <row r="367">
      <c r="A367" s="16" t="s">
        <v>504</v>
      </c>
      <c r="B367" s="16"/>
      <c r="C367" s="23"/>
      <c r="D367" s="28">
        <f>D360-D366</f>
        <v>30131187</v>
      </c>
      <c r="E367" s="16"/>
    </row>
    <row r="368">
      <c r="A368" s="54" t="s">
        <v>505</v>
      </c>
      <c r="B368" s="41"/>
      <c r="C368" s="41"/>
      <c r="D368" s="41"/>
      <c r="E368" s="41"/>
    </row>
    <row r="369">
      <c r="A369" s="28" t="s">
        <v>506</v>
      </c>
      <c r="B369" s="16"/>
      <c r="C369" s="16"/>
      <c r="D369" s="16"/>
      <c r="E369" s="16"/>
    </row>
    <row r="370">
      <c r="A370" s="55" t="s">
        <v>507</v>
      </c>
      <c r="B370" s="36" t="s">
        <v>299</v>
      </c>
      <c r="C370" s="241">
        <v>0</v>
      </c>
      <c r="D370" s="28">
        <v>0</v>
      </c>
      <c r="E370" s="28"/>
    </row>
    <row r="371">
      <c r="A371" s="55" t="s">
        <v>508</v>
      </c>
      <c r="B371" s="36" t="s">
        <v>299</v>
      </c>
      <c r="C371" s="241">
        <v>0</v>
      </c>
      <c r="D371" s="28">
        <v>0</v>
      </c>
      <c r="E371" s="28"/>
    </row>
    <row r="372">
      <c r="A372" s="55" t="s">
        <v>509</v>
      </c>
      <c r="B372" s="36" t="s">
        <v>299</v>
      </c>
      <c r="C372" s="241">
        <v>0</v>
      </c>
      <c r="D372" s="28">
        <v>0</v>
      </c>
      <c r="E372" s="28"/>
    </row>
    <row r="373">
      <c r="A373" s="55" t="s">
        <v>510</v>
      </c>
      <c r="B373" s="36" t="s">
        <v>299</v>
      </c>
      <c r="C373" s="241">
        <v>0</v>
      </c>
      <c r="D373" s="28">
        <v>0</v>
      </c>
      <c r="E373" s="28"/>
    </row>
    <row r="374">
      <c r="A374" s="55" t="s">
        <v>511</v>
      </c>
      <c r="B374" s="36" t="s">
        <v>299</v>
      </c>
      <c r="C374" s="241">
        <v>0</v>
      </c>
      <c r="D374" s="28">
        <v>0</v>
      </c>
      <c r="E374" s="28"/>
    </row>
    <row r="375">
      <c r="A375" s="55" t="s">
        <v>512</v>
      </c>
      <c r="B375" s="36" t="s">
        <v>299</v>
      </c>
      <c r="C375" s="241">
        <v>0</v>
      </c>
      <c r="D375" s="28">
        <v>0</v>
      </c>
      <c r="E375" s="28"/>
    </row>
    <row r="376">
      <c r="A376" s="55" t="s">
        <v>513</v>
      </c>
      <c r="B376" s="36" t="s">
        <v>299</v>
      </c>
      <c r="C376" s="241">
        <v>0</v>
      </c>
      <c r="D376" s="28">
        <v>0</v>
      </c>
      <c r="E376" s="28"/>
    </row>
    <row r="377">
      <c r="A377" s="55" t="s">
        <v>514</v>
      </c>
      <c r="B377" s="36" t="s">
        <v>299</v>
      </c>
      <c r="C377" s="241">
        <v>0</v>
      </c>
      <c r="D377" s="28">
        <v>0</v>
      </c>
      <c r="E377" s="28"/>
    </row>
    <row r="378">
      <c r="A378" s="55" t="s">
        <v>515</v>
      </c>
      <c r="B378" s="36" t="s">
        <v>299</v>
      </c>
      <c r="C378" s="241">
        <v>0</v>
      </c>
      <c r="D378" s="28">
        <v>0</v>
      </c>
      <c r="E378" s="28"/>
    </row>
    <row r="379">
      <c r="A379" s="55" t="s">
        <v>516</v>
      </c>
      <c r="B379" s="36" t="s">
        <v>299</v>
      </c>
      <c r="C379" s="241">
        <v>0</v>
      </c>
      <c r="D379" s="28">
        <v>0</v>
      </c>
      <c r="E379" s="28"/>
    </row>
    <row r="380">
      <c r="A380" s="55" t="s">
        <v>517</v>
      </c>
      <c r="B380" s="36" t="s">
        <v>299</v>
      </c>
      <c r="C380" s="215">
        <v>1625298</v>
      </c>
      <c r="D380" s="28">
        <v>0</v>
      </c>
      <c r="E380" s="216" t="str">
        <f>IF(OR(C380&gt;999999,C380/(D360+D383)&gt;0.01),"Additional Classification Necessary - See Responses-2 Tab","")</f>
        <v>Additional Classification Necessary - See Responses-2 Tab</v>
      </c>
      <c r="F380" s="56"/>
    </row>
    <row r="381">
      <c r="A381" s="57" t="s">
        <v>518</v>
      </c>
      <c r="B381" s="42"/>
      <c r="C381" s="42"/>
      <c r="D381" s="28">
        <f>SUM(C370:C380)</f>
        <v>1625298</v>
      </c>
      <c r="E381" s="28"/>
      <c r="F381" s="56"/>
    </row>
    <row r="382">
      <c r="A382" s="52" t="s">
        <v>519</v>
      </c>
      <c r="B382" s="42" t="s">
        <v>299</v>
      </c>
      <c r="C382" s="43">
        <v>1309928</v>
      </c>
      <c r="D382" s="28">
        <v>0</v>
      </c>
      <c r="E382" s="16"/>
    </row>
    <row r="383">
      <c r="A383" s="16" t="s">
        <v>520</v>
      </c>
      <c r="B383" s="16"/>
      <c r="C383" s="23"/>
      <c r="D383" s="28">
        <f>D381+C382</f>
        <v>2935226</v>
      </c>
      <c r="E383" s="16"/>
    </row>
    <row r="384">
      <c r="A384" s="16" t="s">
        <v>521</v>
      </c>
      <c r="B384" s="16"/>
      <c r="C384" s="23"/>
      <c r="D384" s="28">
        <f>D367+D383</f>
        <v>33066413</v>
      </c>
      <c r="E384" s="16"/>
    </row>
    <row r="385">
      <c r="A385" s="16"/>
      <c r="B385" s="16"/>
      <c r="C385" s="23"/>
      <c r="D385" s="16"/>
      <c r="E385" s="16"/>
    </row>
    <row r="386">
      <c r="A386" s="16"/>
      <c r="B386" s="16"/>
      <c r="C386" s="23"/>
      <c r="D386" s="16"/>
      <c r="E386" s="16"/>
    </row>
    <row r="387">
      <c r="A387" s="16"/>
      <c r="B387" s="16"/>
      <c r="C387" s="23"/>
      <c r="D387" s="16"/>
      <c r="E387" s="16"/>
    </row>
    <row r="388">
      <c r="A388" s="41" t="s">
        <v>522</v>
      </c>
      <c r="B388" s="41"/>
      <c r="C388" s="41"/>
      <c r="D388" s="41"/>
      <c r="E388" s="41"/>
    </row>
    <row r="389">
      <c r="A389" s="16" t="s">
        <v>523</v>
      </c>
      <c r="B389" s="42" t="s">
        <v>299</v>
      </c>
      <c r="C389" s="43">
        <v>13865241</v>
      </c>
      <c r="D389" s="16"/>
      <c r="E389" s="16"/>
    </row>
    <row r="390">
      <c r="A390" s="16" t="s">
        <v>11</v>
      </c>
      <c r="B390" s="42" t="s">
        <v>299</v>
      </c>
      <c r="C390" s="43">
        <v>3738500</v>
      </c>
      <c r="D390" s="16"/>
      <c r="E390" s="16"/>
    </row>
    <row r="391">
      <c r="A391" s="16" t="s">
        <v>264</v>
      </c>
      <c r="B391" s="42" t="s">
        <v>299</v>
      </c>
      <c r="C391" s="43">
        <v>4161305</v>
      </c>
      <c r="D391" s="16"/>
      <c r="E391" s="16"/>
    </row>
    <row r="392">
      <c r="A392" s="16" t="s">
        <v>524</v>
      </c>
      <c r="B392" s="42" t="s">
        <v>299</v>
      </c>
      <c r="C392" s="43">
        <v>3866271</v>
      </c>
      <c r="D392" s="16"/>
      <c r="E392" s="16"/>
    </row>
    <row r="393">
      <c r="A393" s="16" t="s">
        <v>525</v>
      </c>
      <c r="B393" s="42" t="s">
        <v>299</v>
      </c>
      <c r="C393" s="43">
        <v>479269</v>
      </c>
      <c r="D393" s="16"/>
      <c r="E393" s="16"/>
    </row>
    <row r="394">
      <c r="A394" s="16" t="s">
        <v>526</v>
      </c>
      <c r="B394" s="42" t="s">
        <v>299</v>
      </c>
      <c r="C394" s="43">
        <v>3756141</v>
      </c>
      <c r="D394" s="16"/>
      <c r="E394" s="16"/>
    </row>
    <row r="395">
      <c r="A395" s="16" t="s">
        <v>16</v>
      </c>
      <c r="B395" s="42" t="s">
        <v>299</v>
      </c>
      <c r="C395" s="43">
        <v>1336134</v>
      </c>
      <c r="D395" s="16"/>
      <c r="E395" s="16"/>
    </row>
    <row r="396">
      <c r="A396" s="16" t="s">
        <v>527</v>
      </c>
      <c r="B396" s="42" t="s">
        <v>299</v>
      </c>
      <c r="C396" s="43">
        <v>522560</v>
      </c>
      <c r="D396" s="16"/>
      <c r="E396" s="16"/>
    </row>
    <row r="397">
      <c r="A397" s="16" t="s">
        <v>528</v>
      </c>
      <c r="B397" s="42" t="s">
        <v>299</v>
      </c>
      <c r="C397" s="215">
        <v>334754</v>
      </c>
      <c r="D397" s="16"/>
      <c r="E397" s="16"/>
    </row>
    <row r="398">
      <c r="A398" s="16" t="s">
        <v>529</v>
      </c>
      <c r="B398" s="42" t="s">
        <v>299</v>
      </c>
      <c r="C398" s="215">
        <v>284513</v>
      </c>
      <c r="D398" s="16"/>
      <c r="E398" s="16"/>
    </row>
    <row r="399">
      <c r="A399" s="16" t="s">
        <v>530</v>
      </c>
      <c r="B399" s="42" t="s">
        <v>299</v>
      </c>
      <c r="C399" s="215">
        <v>262347</v>
      </c>
      <c r="D399" s="16"/>
      <c r="E399" s="16"/>
    </row>
    <row r="400">
      <c r="A400" s="28" t="s">
        <v>531</v>
      </c>
      <c r="B400" s="16"/>
      <c r="C400" s="16"/>
      <c r="D400" s="16"/>
      <c r="E400" s="16"/>
    </row>
    <row r="401">
      <c r="A401" s="29" t="s">
        <v>270</v>
      </c>
      <c r="B401" s="36" t="s">
        <v>299</v>
      </c>
      <c r="C401" s="241">
        <v>0</v>
      </c>
      <c r="D401" s="28">
        <v>0</v>
      </c>
      <c r="E401" s="28"/>
    </row>
    <row r="402">
      <c r="A402" s="29" t="s">
        <v>271</v>
      </c>
      <c r="B402" s="36" t="s">
        <v>299</v>
      </c>
      <c r="C402" s="241">
        <v>0</v>
      </c>
      <c r="D402" s="28">
        <v>0</v>
      </c>
      <c r="E402" s="28"/>
    </row>
    <row r="403">
      <c r="A403" s="29" t="s">
        <v>532</v>
      </c>
      <c r="B403" s="36" t="s">
        <v>299</v>
      </c>
      <c r="C403" s="241">
        <v>0</v>
      </c>
      <c r="D403" s="28">
        <v>0</v>
      </c>
      <c r="E403" s="28"/>
    </row>
    <row r="404">
      <c r="A404" s="29" t="s">
        <v>273</v>
      </c>
      <c r="B404" s="36" t="s">
        <v>299</v>
      </c>
      <c r="C404" s="241">
        <v>0</v>
      </c>
      <c r="D404" s="28">
        <v>0</v>
      </c>
      <c r="E404" s="28"/>
    </row>
    <row r="405">
      <c r="A405" s="29" t="s">
        <v>274</v>
      </c>
      <c r="B405" s="36" t="s">
        <v>299</v>
      </c>
      <c r="C405" s="241">
        <v>0</v>
      </c>
      <c r="D405" s="28">
        <v>0</v>
      </c>
      <c r="E405" s="28"/>
    </row>
    <row r="406">
      <c r="A406" s="29" t="s">
        <v>275</v>
      </c>
      <c r="B406" s="36" t="s">
        <v>299</v>
      </c>
      <c r="C406" s="241">
        <v>0</v>
      </c>
      <c r="D406" s="28">
        <v>0</v>
      </c>
      <c r="E406" s="28"/>
    </row>
    <row r="407">
      <c r="A407" s="29" t="s">
        <v>276</v>
      </c>
      <c r="B407" s="36" t="s">
        <v>299</v>
      </c>
      <c r="C407" s="241">
        <v>0</v>
      </c>
      <c r="D407" s="28">
        <v>0</v>
      </c>
      <c r="E407" s="28"/>
    </row>
    <row r="408">
      <c r="A408" s="29" t="s">
        <v>277</v>
      </c>
      <c r="B408" s="36" t="s">
        <v>299</v>
      </c>
      <c r="C408" s="241">
        <v>398264</v>
      </c>
      <c r="D408" s="28">
        <v>0</v>
      </c>
      <c r="E408" s="28"/>
    </row>
    <row r="409">
      <c r="A409" s="29" t="s">
        <v>278</v>
      </c>
      <c r="B409" s="36" t="s">
        <v>299</v>
      </c>
      <c r="C409" s="241">
        <v>0</v>
      </c>
      <c r="D409" s="28">
        <v>0</v>
      </c>
      <c r="E409" s="28"/>
    </row>
    <row r="410">
      <c r="A410" s="29" t="s">
        <v>279</v>
      </c>
      <c r="B410" s="36" t="s">
        <v>299</v>
      </c>
      <c r="C410" s="241">
        <v>42299</v>
      </c>
      <c r="D410" s="28">
        <v>0</v>
      </c>
      <c r="E410" s="28"/>
    </row>
    <row r="411">
      <c r="A411" s="29" t="s">
        <v>280</v>
      </c>
      <c r="B411" s="36" t="s">
        <v>299</v>
      </c>
      <c r="C411" s="241">
        <v>66140</v>
      </c>
      <c r="D411" s="28">
        <v>0</v>
      </c>
      <c r="E411" s="28"/>
    </row>
    <row r="412">
      <c r="A412" s="29" t="s">
        <v>281</v>
      </c>
      <c r="B412" s="36" t="s">
        <v>299</v>
      </c>
      <c r="C412" s="241">
        <v>0</v>
      </c>
      <c r="D412" s="28">
        <v>0</v>
      </c>
      <c r="E412" s="28"/>
    </row>
    <row r="413">
      <c r="A413" s="29" t="s">
        <v>282</v>
      </c>
      <c r="B413" s="36" t="s">
        <v>299</v>
      </c>
      <c r="C413" s="241">
        <v>0</v>
      </c>
      <c r="D413" s="28">
        <v>0</v>
      </c>
      <c r="E413" s="28"/>
    </row>
    <row r="414">
      <c r="A414" s="29" t="s">
        <v>283</v>
      </c>
      <c r="B414" s="36" t="s">
        <v>299</v>
      </c>
      <c r="C414" s="215">
        <v>241009</v>
      </c>
      <c r="D414" s="28">
        <v>0</v>
      </c>
      <c r="E414" s="216">
        <f>IF(OR(C414&gt;999999,C414/(D416)&gt;0.01),"Additional Classification Necessary - See Responses-2 Tab","")</f>
      </c>
      <c r="F414" s="56"/>
      <c r="G414" s="56"/>
      <c r="H414" s="56"/>
      <c r="I414" s="56"/>
    </row>
    <row r="415">
      <c r="A415" s="58" t="s">
        <v>533</v>
      </c>
      <c r="B415" s="42"/>
      <c r="C415" s="42"/>
      <c r="D415" s="28">
        <f>SUM(C401:C414)</f>
        <v>747712</v>
      </c>
      <c r="E415" s="28"/>
      <c r="F415" s="56"/>
      <c r="G415" s="56"/>
      <c r="H415" s="56"/>
      <c r="I415" s="56"/>
    </row>
    <row r="416">
      <c r="A416" s="28" t="s">
        <v>534</v>
      </c>
      <c r="B416" s="16"/>
      <c r="C416" s="23"/>
      <c r="D416" s="28">
        <f>SUM(C389:C399,D415)</f>
        <v>33354747</v>
      </c>
      <c r="E416" s="28"/>
    </row>
    <row r="417">
      <c r="A417" s="28" t="s">
        <v>535</v>
      </c>
      <c r="B417" s="16"/>
      <c r="C417" s="23"/>
      <c r="D417" s="28">
        <f>D384-D416</f>
        <v>-288334</v>
      </c>
      <c r="E417" s="28"/>
    </row>
    <row r="418">
      <c r="A418" s="28" t="s">
        <v>536</v>
      </c>
      <c r="B418" s="16"/>
      <c r="C418" s="215">
        <v>0</v>
      </c>
      <c r="D418" s="28">
        <v>0</v>
      </c>
      <c r="E418" s="28"/>
    </row>
    <row r="419">
      <c r="A419" s="55" t="s">
        <v>537</v>
      </c>
      <c r="B419" s="42" t="s">
        <v>299</v>
      </c>
      <c r="C419" s="241">
        <v>0</v>
      </c>
      <c r="D419" s="28">
        <v>0</v>
      </c>
      <c r="E419" s="28"/>
    </row>
    <row r="420">
      <c r="A420" s="57" t="s">
        <v>538</v>
      </c>
      <c r="B420" s="16"/>
      <c r="C420" s="16"/>
      <c r="D420" s="28">
        <f>SUM(C418:C419)</f>
        <v>0</v>
      </c>
      <c r="E420" s="28"/>
      <c r="F420" s="11">
        <f>D420-C399</f>
        <v>-262347</v>
      </c>
    </row>
    <row r="421">
      <c r="A421" s="28" t="s">
        <v>539</v>
      </c>
      <c r="B421" s="16"/>
      <c r="C421" s="23"/>
      <c r="D421" s="28">
        <f>D417+D420</f>
        <v>-288334</v>
      </c>
      <c r="E421" s="28"/>
      <c r="F421" s="59"/>
    </row>
    <row r="422">
      <c r="A422" s="28" t="s">
        <v>540</v>
      </c>
      <c r="B422" s="42" t="s">
        <v>299</v>
      </c>
      <c r="C422" s="43">
        <v>0</v>
      </c>
      <c r="D422" s="28">
        <v>0</v>
      </c>
      <c r="E422" s="16"/>
    </row>
    <row r="423">
      <c r="A423" s="16" t="s">
        <v>541</v>
      </c>
      <c r="B423" s="42" t="s">
        <v>299</v>
      </c>
      <c r="C423" s="43">
        <v>0</v>
      </c>
      <c r="D423" s="28">
        <v>0</v>
      </c>
      <c r="E423" s="16"/>
    </row>
    <row r="424">
      <c r="A424" s="16" t="s">
        <v>542</v>
      </c>
      <c r="B424" s="16"/>
      <c r="C424" s="23"/>
      <c r="D424" s="28">
        <f>D421+C422-C423</f>
        <v>-288334</v>
      </c>
      <c r="E424" s="16"/>
    </row>
    <row r="427">
      <c r="M427" s="60"/>
    </row>
    <row r="428">
      <c r="M428" s="60"/>
    </row>
    <row r="429">
      <c r="M429" s="60"/>
    </row>
    <row r="433">
      <c r="B433" s="61"/>
      <c r="C433" s="61"/>
      <c r="D433" s="61"/>
      <c r="E433" s="61"/>
      <c r="F433" s="61"/>
      <c r="G433" s="61"/>
    </row>
    <row r="574"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  <c r="AA574" s="62"/>
      <c r="AB574" s="62"/>
      <c r="AC574" s="62"/>
      <c r="AD574" s="62"/>
      <c r="AE574" s="62"/>
      <c r="AF574" s="62"/>
      <c r="AG574" s="62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  <c r="AV574" s="62"/>
      <c r="AW574" s="62"/>
      <c r="AX574" s="62"/>
      <c r="AY574" s="62"/>
      <c r="AZ574" s="62"/>
      <c r="BA574" s="62"/>
      <c r="BB574" s="62"/>
      <c r="BC574" s="62"/>
      <c r="BD574" s="62"/>
      <c r="BE574" s="62"/>
      <c r="BF574" s="62"/>
      <c r="BG574" s="62"/>
      <c r="BH574" s="62"/>
      <c r="BI574" s="62"/>
      <c r="BJ574" s="62"/>
      <c r="BK574" s="62"/>
      <c r="BL574" s="62"/>
      <c r="BM574" s="62"/>
      <c r="BN574" s="62"/>
      <c r="BO574" s="62"/>
      <c r="BP574" s="62"/>
      <c r="BQ574" s="62"/>
      <c r="BR574" s="62"/>
      <c r="BS574" s="62"/>
      <c r="BT574" s="62"/>
      <c r="BU574" s="62"/>
      <c r="BV574" s="62"/>
      <c r="BW574" s="62"/>
      <c r="BX574" s="62"/>
      <c r="BY574" s="62"/>
      <c r="BZ574" s="62"/>
      <c r="CA574" s="62"/>
      <c r="CB574" s="62"/>
      <c r="CC574" s="62"/>
      <c r="CD574" s="62"/>
      <c r="CE574" s="62"/>
    </row>
    <row r="578"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  <c r="AA578" s="62"/>
      <c r="AB578" s="62"/>
      <c r="AC578" s="62"/>
      <c r="AD578" s="62"/>
      <c r="AE578" s="62"/>
      <c r="AF578" s="62"/>
      <c r="AG578" s="62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  <c r="AV578" s="62"/>
      <c r="AW578" s="62"/>
      <c r="AX578" s="62"/>
      <c r="AY578" s="62"/>
      <c r="AZ578" s="62"/>
      <c r="BA578" s="62"/>
      <c r="BB578" s="62"/>
      <c r="BC578" s="62"/>
      <c r="BD578" s="62"/>
      <c r="BE578" s="62"/>
      <c r="BF578" s="62"/>
      <c r="BG578" s="62"/>
      <c r="BH578" s="62"/>
      <c r="BI578" s="62"/>
      <c r="BJ578" s="62"/>
      <c r="BK578" s="62"/>
      <c r="BL578" s="62"/>
      <c r="BM578" s="62"/>
      <c r="BN578" s="62"/>
      <c r="BO578" s="62"/>
      <c r="BP578" s="62"/>
      <c r="BQ578" s="62"/>
      <c r="BR578" s="62"/>
      <c r="BS578" s="62"/>
      <c r="BT578" s="62"/>
      <c r="BU578" s="62"/>
      <c r="BV578" s="62"/>
      <c r="BW578" s="62"/>
      <c r="BX578" s="62"/>
      <c r="BY578" s="62"/>
      <c r="BZ578" s="62"/>
      <c r="CA578" s="62"/>
      <c r="CB578" s="62"/>
      <c r="CC578" s="62"/>
      <c r="CD578" s="62"/>
      <c r="CE578" s="62"/>
    </row>
    <row r="582"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  <c r="AA582" s="62"/>
      <c r="AB582" s="62"/>
      <c r="AC582" s="62"/>
      <c r="AD582" s="62"/>
      <c r="AE582" s="62"/>
      <c r="AF582" s="62"/>
      <c r="AG582" s="62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  <c r="AV582" s="62"/>
      <c r="AW582" s="62"/>
      <c r="AX582" s="62"/>
      <c r="AY582" s="62"/>
      <c r="AZ582" s="62"/>
      <c r="BA582" s="62"/>
      <c r="BB582" s="62"/>
      <c r="BC582" s="62"/>
      <c r="BD582" s="62"/>
      <c r="BE582" s="62"/>
      <c r="BF582" s="62"/>
      <c r="BG582" s="62"/>
      <c r="BH582" s="62"/>
      <c r="BI582" s="62"/>
      <c r="BJ582" s="62"/>
      <c r="BK582" s="62"/>
      <c r="BL582" s="62"/>
      <c r="BM582" s="62"/>
      <c r="BN582" s="62"/>
      <c r="BO582" s="62"/>
      <c r="BP582" s="62"/>
      <c r="BQ582" s="62"/>
      <c r="BR582" s="62"/>
      <c r="BS582" s="62"/>
      <c r="BT582" s="62"/>
      <c r="BU582" s="62"/>
      <c r="BV582" s="62"/>
      <c r="BW582" s="62"/>
      <c r="BX582" s="62"/>
      <c r="BY582" s="62"/>
      <c r="BZ582" s="62"/>
      <c r="CA582" s="62"/>
      <c r="CB582" s="62"/>
      <c r="CC582" s="62"/>
      <c r="CD582" s="62"/>
      <c r="CE582" s="62"/>
    </row>
    <row r="612" ht="12.65" customHeight="1" s="212" customFormat="1">
      <c r="A612" s="224"/>
      <c r="C612" s="222" t="s">
        <v>543</v>
      </c>
      <c r="D612" s="229">
        <f>CE90-(BE90+CD90)</f>
        <v>82872</v>
      </c>
      <c r="E612" s="231">
        <f>SUM(C624:D647)+SUM(C668:D713)</f>
        <v>28994093.625446465</v>
      </c>
      <c r="F612" s="231">
        <f>CE64-(AX64+BD64+BE64+BG64+BJ64+BN64+BP64+BQ64+CB64+CC64+CD64)</f>
        <v>3811533</v>
      </c>
      <c r="G612" s="229">
        <f>CE91-(AX91+AY91+BD91+BE91+BG91+BJ91+BN91+BP91+BQ91+CB91+CC91+CD91)</f>
        <v>10659</v>
      </c>
      <c r="H612" s="234">
        <f>CE60-(AX60+AY60+AZ60+BD60+BE60+BG60+BJ60+BN60+BO60+BP60+BQ60+BR60+CB60+CC60+CD60)</f>
        <v>143.9</v>
      </c>
      <c r="I612" s="229">
        <f>CE92-(AX92+AY92+AZ92+BD92+BE92+BF92+BG92+BJ92+BN92+BO92+BP92+BQ92+BR92+CB92+CC92+CD92)</f>
        <v>5465</v>
      </c>
      <c r="J612" s="229">
        <f>CE93-(AX93+AY93+AZ93+BA93+BD93+BE93+BF93+BG93+BJ93+BN93+BO93+BP93+BQ93+BR93+CB93+CC93+CD93)</f>
        <v>234954</v>
      </c>
      <c r="K612" s="229">
        <f>CE89-(AW89+AX89+AY89+AZ89+BA89+BB89+BC89+BD89+BE89+BF89+BG89+BH89+BI89+BJ89+BK89+BL89+BM89+BN89+BO89+BP89+BQ89+BR89+BS89+BT89+BU89+BV89+BW89+BX89+CB89+CC89+CD89)</f>
        <v>50556794</v>
      </c>
      <c r="L612" s="235">
        <f>CE94-(AW94+AX94+AY94+AZ94+BA94+BB94+BC94+BD94+BE94+BF94+BG94+BH94+BI94+BJ94+BK94+BL94+BM94+BN94+BO94+BP94+BQ94+BR94+BS94+BT94+BU94+BV94+BW94+BX94+BY94+BZ94+CA94+CB94+CC94+CD94)</f>
        <v>46.4</v>
      </c>
    </row>
    <row r="613" ht="12.65" customHeight="1" s="212" customFormat="1">
      <c r="A613" s="224"/>
      <c r="C613" s="222" t="s">
        <v>544</v>
      </c>
      <c r="D613" s="230" t="s">
        <v>545</v>
      </c>
      <c r="E613" s="232" t="s">
        <v>546</v>
      </c>
      <c r="F613" s="233" t="s">
        <v>547</v>
      </c>
      <c r="G613" s="230" t="s">
        <v>548</v>
      </c>
      <c r="H613" s="233" t="s">
        <v>549</v>
      </c>
      <c r="I613" s="230" t="s">
        <v>550</v>
      </c>
      <c r="J613" s="230" t="s">
        <v>551</v>
      </c>
      <c r="K613" s="222" t="s">
        <v>552</v>
      </c>
      <c r="L613" s="223" t="s">
        <v>553</v>
      </c>
    </row>
    <row r="614" ht="12.65" customHeight="1" s="212" customFormat="1">
      <c r="A614" s="224">
        <v>8430</v>
      </c>
      <c r="B614" s="223" t="s">
        <v>167</v>
      </c>
      <c r="C614" s="229">
        <f>BE85</f>
        <v>967586</v>
      </c>
      <c r="D614" s="229"/>
      <c r="E614" s="231"/>
      <c r="F614" s="231"/>
      <c r="G614" s="229"/>
      <c r="H614" s="231"/>
      <c r="I614" s="229"/>
      <c r="J614" s="229"/>
      <c r="N614" s="225" t="s">
        <v>554</v>
      </c>
    </row>
    <row r="615" ht="12.65" customHeight="1" s="212" customFormat="1">
      <c r="A615" s="224"/>
      <c r="B615" s="223" t="s">
        <v>555</v>
      </c>
      <c r="C615" s="229">
        <f>CD69-CD84</f>
        <v>-859494</v>
      </c>
      <c r="D615" s="229">
        <f>SUM(C614:C615)</f>
        <v>108092</v>
      </c>
      <c r="E615" s="231"/>
      <c r="F615" s="231"/>
      <c r="G615" s="229"/>
      <c r="H615" s="231"/>
      <c r="I615" s="229"/>
      <c r="J615" s="229"/>
      <c r="N615" s="225" t="s">
        <v>556</v>
      </c>
    </row>
    <row r="616" ht="12.65" customHeight="1" s="212" customFormat="1">
      <c r="A616" s="224">
        <v>8310</v>
      </c>
      <c r="B616" s="228" t="s">
        <v>557</v>
      </c>
      <c r="C616" s="229">
        <f>AX85</f>
        <v>0</v>
      </c>
      <c r="D616" s="229">
        <f>(D615/D612)*AX90</f>
        <v>0</v>
      </c>
      <c r="E616" s="231"/>
      <c r="F616" s="231"/>
      <c r="G616" s="229"/>
      <c r="H616" s="231"/>
      <c r="I616" s="229"/>
      <c r="J616" s="229"/>
      <c r="N616" s="225" t="s">
        <v>558</v>
      </c>
    </row>
    <row r="617" ht="12.65" customHeight="1" s="212" customFormat="1">
      <c r="A617" s="224">
        <v>8510</v>
      </c>
      <c r="B617" s="228" t="s">
        <v>172</v>
      </c>
      <c r="C617" s="229">
        <f>BJ85</f>
        <v>1420988</v>
      </c>
      <c r="D617" s="229">
        <f>(D615/D612)*BJ90</f>
        <v>3177.3350709527945</v>
      </c>
      <c r="E617" s="231"/>
      <c r="F617" s="231"/>
      <c r="G617" s="229"/>
      <c r="H617" s="231"/>
      <c r="I617" s="229"/>
      <c r="J617" s="229"/>
      <c r="N617" s="225" t="s">
        <v>559</v>
      </c>
    </row>
    <row r="618" ht="12.65" customHeight="1" s="212" customFormat="1">
      <c r="A618" s="224">
        <v>8470</v>
      </c>
      <c r="B618" s="228" t="s">
        <v>560</v>
      </c>
      <c r="C618" s="229">
        <f>BG85</f>
        <v>76965</v>
      </c>
      <c r="D618" s="229">
        <f>(D615/D612)*BG90</f>
        <v>965.20030891012641</v>
      </c>
      <c r="E618" s="231"/>
      <c r="F618" s="231"/>
      <c r="G618" s="229"/>
      <c r="H618" s="231"/>
      <c r="I618" s="229"/>
      <c r="J618" s="229"/>
      <c r="N618" s="225" t="s">
        <v>561</v>
      </c>
    </row>
    <row r="619" ht="12.65" customHeight="1" s="212" customFormat="1">
      <c r="A619" s="224">
        <v>8610</v>
      </c>
      <c r="B619" s="228" t="s">
        <v>562</v>
      </c>
      <c r="C619" s="229">
        <f>BN85</f>
        <v>1113281</v>
      </c>
      <c r="D619" s="229">
        <f>(D615/D612)*BN90</f>
        <v>4173.8391736654112</v>
      </c>
      <c r="E619" s="231"/>
      <c r="F619" s="231"/>
      <c r="G619" s="229"/>
      <c r="H619" s="231"/>
      <c r="I619" s="229"/>
      <c r="J619" s="229"/>
      <c r="N619" s="225" t="s">
        <v>563</v>
      </c>
    </row>
    <row r="620" ht="12.65" customHeight="1" s="212" customFormat="1">
      <c r="A620" s="224">
        <v>8790</v>
      </c>
      <c r="B620" s="228" t="s">
        <v>564</v>
      </c>
      <c r="C620" s="229">
        <f>CC85</f>
        <v>0</v>
      </c>
      <c r="D620" s="229">
        <f>(D615/D612)*CC90</f>
        <v>0</v>
      </c>
      <c r="E620" s="231"/>
      <c r="F620" s="231"/>
      <c r="G620" s="229"/>
      <c r="H620" s="231"/>
      <c r="I620" s="229"/>
      <c r="J620" s="229"/>
      <c r="N620" s="225" t="s">
        <v>565</v>
      </c>
    </row>
    <row r="621" ht="12.65" customHeight="1" s="212" customFormat="1">
      <c r="A621" s="224">
        <v>8630</v>
      </c>
      <c r="B621" s="228" t="s">
        <v>566</v>
      </c>
      <c r="C621" s="229">
        <f>BP85</f>
        <v>0</v>
      </c>
      <c r="D621" s="229">
        <f>(D615/D612)*BP90</f>
        <v>0</v>
      </c>
      <c r="E621" s="231"/>
      <c r="F621" s="231"/>
      <c r="G621" s="229"/>
      <c r="H621" s="231"/>
      <c r="I621" s="229"/>
      <c r="J621" s="229"/>
      <c r="N621" s="225" t="s">
        <v>567</v>
      </c>
    </row>
    <row r="622" ht="12.65" customHeight="1" s="212" customFormat="1">
      <c r="A622" s="224">
        <v>8770</v>
      </c>
      <c r="B622" s="223" t="s">
        <v>568</v>
      </c>
      <c r="C622" s="229">
        <f>CB85</f>
        <v>0</v>
      </c>
      <c r="D622" s="229">
        <f>(D615/D612)*CB90</f>
        <v>0</v>
      </c>
      <c r="E622" s="231"/>
      <c r="F622" s="231"/>
      <c r="G622" s="229"/>
      <c r="H622" s="231"/>
      <c r="I622" s="229"/>
      <c r="J622" s="229"/>
      <c r="N622" s="225" t="s">
        <v>569</v>
      </c>
    </row>
    <row r="623" ht="12.65" customHeight="1" s="212" customFormat="1">
      <c r="A623" s="224">
        <v>8640</v>
      </c>
      <c r="B623" s="228" t="s">
        <v>570</v>
      </c>
      <c r="C623" s="229">
        <f>BQ85</f>
        <v>0</v>
      </c>
      <c r="D623" s="229">
        <f>(D615/D612)*BQ90</f>
        <v>0</v>
      </c>
      <c r="E623" s="231">
        <f>SUM(C616:D623)</f>
        <v>2619550.3745535281</v>
      </c>
      <c r="F623" s="231"/>
      <c r="G623" s="229"/>
      <c r="H623" s="231"/>
      <c r="I623" s="229"/>
      <c r="J623" s="229"/>
      <c r="N623" s="225" t="s">
        <v>571</v>
      </c>
    </row>
    <row r="624" ht="12.65" customHeight="1" s="212" customFormat="1">
      <c r="A624" s="224">
        <v>8420</v>
      </c>
      <c r="B624" s="228" t="s">
        <v>166</v>
      </c>
      <c r="C624" s="229">
        <f>BD85</f>
        <v>0</v>
      </c>
      <c r="D624" s="229">
        <f>(D615/D612)*BD90</f>
        <v>0</v>
      </c>
      <c r="E624" s="231">
        <f>(E623/E612)*SUM(C624:D624)</f>
        <v>0</v>
      </c>
      <c r="F624" s="231">
        <f>SUM(C624:E624)</f>
        <v>0</v>
      </c>
      <c r="G624" s="229"/>
      <c r="H624" s="231"/>
      <c r="I624" s="229"/>
      <c r="J624" s="229"/>
      <c r="N624" s="225" t="s">
        <v>572</v>
      </c>
    </row>
    <row r="625" ht="12.65" customHeight="1" s="212" customFormat="1">
      <c r="A625" s="224">
        <v>8320</v>
      </c>
      <c r="B625" s="228" t="s">
        <v>162</v>
      </c>
      <c r="C625" s="229">
        <f>AY85</f>
        <v>1210696</v>
      </c>
      <c r="D625" s="229">
        <f>(D615/D612)*AY90</f>
        <v>4887.3048074138433</v>
      </c>
      <c r="E625" s="231">
        <f>(E623/E612)*SUM(C625:D625)</f>
        <v>109825.18517545979</v>
      </c>
      <c r="F625" s="231">
        <f>(F624/F612)*AY64</f>
        <v>0</v>
      </c>
      <c r="G625" s="229">
        <f>SUM(C625:F625)</f>
        <v>1325408.4899828737</v>
      </c>
      <c r="H625" s="231"/>
      <c r="I625" s="229"/>
      <c r="J625" s="229"/>
      <c r="N625" s="225" t="s">
        <v>573</v>
      </c>
    </row>
    <row r="626" ht="12.65" customHeight="1" s="212" customFormat="1">
      <c r="A626" s="224">
        <v>8650</v>
      </c>
      <c r="B626" s="228" t="s">
        <v>179</v>
      </c>
      <c r="C626" s="229">
        <f>BR85</f>
        <v>459173</v>
      </c>
      <c r="D626" s="229">
        <f>(D615/D612)*BR90</f>
        <v>3452.5475914663575</v>
      </c>
      <c r="E626" s="231">
        <f>(E623/E612)*SUM(C626:D626)</f>
        <v>41797.16538570002</v>
      </c>
      <c r="F626" s="231">
        <f>(F624/F612)*BR64</f>
        <v>0</v>
      </c>
      <c r="G626" s="229">
        <f>(G625/G612)*BR91</f>
        <v>0</v>
      </c>
      <c r="H626" s="231"/>
      <c r="I626" s="229"/>
      <c r="J626" s="229"/>
      <c r="N626" s="225" t="s">
        <v>574</v>
      </c>
    </row>
    <row r="627" ht="12.65" customHeight="1" s="212" customFormat="1">
      <c r="A627" s="224">
        <v>8620</v>
      </c>
      <c r="B627" s="223" t="s">
        <v>575</v>
      </c>
      <c r="C627" s="229">
        <f>BO85</f>
        <v>0</v>
      </c>
      <c r="D627" s="229">
        <f>(D615/D612)*BO90</f>
        <v>0</v>
      </c>
      <c r="E627" s="231">
        <f>(E623/E612)*SUM(C627:D627)</f>
        <v>0</v>
      </c>
      <c r="F627" s="231">
        <f>(F624/F612)*BO64</f>
        <v>0</v>
      </c>
      <c r="G627" s="229">
        <f>(G625/G612)*BO91</f>
        <v>0</v>
      </c>
      <c r="H627" s="231"/>
      <c r="I627" s="229"/>
      <c r="J627" s="229"/>
      <c r="N627" s="225" t="s">
        <v>576</v>
      </c>
    </row>
    <row r="628" ht="12.65" customHeight="1" s="212" customFormat="1">
      <c r="A628" s="224">
        <v>8330</v>
      </c>
      <c r="B628" s="228" t="s">
        <v>163</v>
      </c>
      <c r="C628" s="229">
        <f>AZ85</f>
        <v>241273</v>
      </c>
      <c r="D628" s="229">
        <f>(D615/D612)*AZ90</f>
        <v>0</v>
      </c>
      <c r="E628" s="231">
        <f>(E623/E612)*SUM(C628:D628)</f>
        <v>21798.466463009536</v>
      </c>
      <c r="F628" s="231">
        <f>(F624/F612)*AZ64</f>
        <v>0</v>
      </c>
      <c r="G628" s="229">
        <f>(G625/G612)*AZ91</f>
        <v>220093.16326763172</v>
      </c>
      <c r="H628" s="231">
        <f>SUM(C626:G628)</f>
        <v>987587.34270780766</v>
      </c>
      <c r="I628" s="229"/>
      <c r="J628" s="229"/>
      <c r="N628" s="225" t="s">
        <v>577</v>
      </c>
    </row>
    <row r="629" ht="12.65" customHeight="1" s="212" customFormat="1">
      <c r="A629" s="224">
        <v>8460</v>
      </c>
      <c r="B629" s="228" t="s">
        <v>168</v>
      </c>
      <c r="C629" s="229">
        <f>BF85</f>
        <v>565590</v>
      </c>
      <c r="D629" s="229">
        <f>(D615/D612)*BF90</f>
        <v>1955.1827879138912</v>
      </c>
      <c r="E629" s="231">
        <f>(E623/E612)*SUM(C629:D629)</f>
        <v>51276.415650507763</v>
      </c>
      <c r="F629" s="231">
        <f>(F624/F612)*BF64</f>
        <v>0</v>
      </c>
      <c r="G629" s="229">
        <f>(G625/G612)*BF91</f>
        <v>0</v>
      </c>
      <c r="H629" s="231">
        <f>(H628/H612)*BF60</f>
        <v>53188.338471059826</v>
      </c>
      <c r="I629" s="229">
        <f>SUM(C629:H629)</f>
        <v>672009.93690948153</v>
      </c>
      <c r="J629" s="229"/>
      <c r="N629" s="225" t="s">
        <v>578</v>
      </c>
    </row>
    <row r="630" ht="12.65" customHeight="1" s="212" customFormat="1">
      <c r="A630" s="224">
        <v>8350</v>
      </c>
      <c r="B630" s="228" t="s">
        <v>579</v>
      </c>
      <c r="C630" s="229">
        <f>BA85</f>
        <v>480626</v>
      </c>
      <c r="D630" s="229">
        <f>(D615/D612)*BA90</f>
        <v>2808.2111690317597</v>
      </c>
      <c r="E630" s="231">
        <f>(E623/E612)*SUM(C630:D630)</f>
        <v>43677.180783757853</v>
      </c>
      <c r="F630" s="231">
        <f>(F624/F612)*BA64</f>
        <v>0</v>
      </c>
      <c r="G630" s="229">
        <f>(G625/G612)*BA91</f>
        <v>0</v>
      </c>
      <c r="H630" s="231">
        <f>(H628/H612)*BA60</f>
        <v>1098.0818264992997</v>
      </c>
      <c r="I630" s="229">
        <f>(I629/I612)*BA92</f>
        <v>0</v>
      </c>
      <c r="J630" s="229">
        <f>SUM(C630:I630)</f>
        <v>528209.47377928894</v>
      </c>
      <c r="N630" s="225" t="s">
        <v>580</v>
      </c>
    </row>
    <row r="631" ht="12.65" customHeight="1" s="212" customFormat="1">
      <c r="A631" s="224">
        <v>8200</v>
      </c>
      <c r="B631" s="228" t="s">
        <v>581</v>
      </c>
      <c r="C631" s="229">
        <f>AW85</f>
        <v>0</v>
      </c>
      <c r="D631" s="229">
        <f>(D615/D612)*AW90</f>
        <v>0</v>
      </c>
      <c r="E631" s="231">
        <f>(E623/E612)*SUM(C631:D631)</f>
        <v>0</v>
      </c>
      <c r="F631" s="231">
        <f>(F624/F612)*AW64</f>
        <v>0</v>
      </c>
      <c r="G631" s="229">
        <f>(G625/G612)*AW91</f>
        <v>0</v>
      </c>
      <c r="H631" s="231">
        <f>(H628/H612)*AW60</f>
        <v>0</v>
      </c>
      <c r="I631" s="229">
        <f>(I629/I612)*AW92</f>
        <v>0</v>
      </c>
      <c r="J631" s="229">
        <f>(J630/J612)*AW93</f>
        <v>0</v>
      </c>
      <c r="N631" s="225" t="s">
        <v>582</v>
      </c>
    </row>
    <row r="632" ht="12.65" customHeight="1" s="212" customFormat="1">
      <c r="A632" s="224">
        <v>8360</v>
      </c>
      <c r="B632" s="228" t="s">
        <v>583</v>
      </c>
      <c r="C632" s="229">
        <f>BB85</f>
        <v>76767</v>
      </c>
      <c r="D632" s="229">
        <f>(D615/D612)*BB90</f>
        <v>0</v>
      </c>
      <c r="E632" s="231">
        <f>(E623/E612)*SUM(C632:D632)</f>
        <v>6935.7237443305021</v>
      </c>
      <c r="F632" s="231">
        <f>(F624/F612)*BB64</f>
        <v>0</v>
      </c>
      <c r="G632" s="229">
        <f>(G625/G612)*BB91</f>
        <v>0</v>
      </c>
      <c r="H632" s="231">
        <f>(H628/H612)*BB60</f>
        <v>0</v>
      </c>
      <c r="I632" s="229">
        <f>(I629/I612)*BB92</f>
        <v>0</v>
      </c>
      <c r="J632" s="229">
        <f>(J630/J612)*BB93</f>
        <v>0</v>
      </c>
      <c r="N632" s="225" t="s">
        <v>584</v>
      </c>
    </row>
    <row r="633" ht="12.65" customHeight="1" s="212" customFormat="1">
      <c r="A633" s="224">
        <v>8370</v>
      </c>
      <c r="B633" s="228" t="s">
        <v>585</v>
      </c>
      <c r="C633" s="229">
        <f>BC85</f>
        <v>0</v>
      </c>
      <c r="D633" s="229">
        <f>(D615/D612)*BC90</f>
        <v>0</v>
      </c>
      <c r="E633" s="231">
        <f>(E623/E612)*SUM(C633:D633)</f>
        <v>0</v>
      </c>
      <c r="F633" s="231">
        <f>(F624/F612)*BC64</f>
        <v>0</v>
      </c>
      <c r="G633" s="229">
        <f>(G625/G612)*BC91</f>
        <v>0</v>
      </c>
      <c r="H633" s="231">
        <f>(H628/H612)*BC60</f>
        <v>0</v>
      </c>
      <c r="I633" s="229">
        <f>(I629/I612)*BC92</f>
        <v>0</v>
      </c>
      <c r="J633" s="229">
        <f>(J630/J612)*BC93</f>
        <v>0</v>
      </c>
      <c r="N633" s="225" t="s">
        <v>586</v>
      </c>
    </row>
    <row r="634" ht="12.65" customHeight="1" s="212" customFormat="1">
      <c r="A634" s="224">
        <v>8490</v>
      </c>
      <c r="B634" s="228" t="s">
        <v>587</v>
      </c>
      <c r="C634" s="229">
        <f>BI85</f>
        <v>0</v>
      </c>
      <c r="D634" s="229">
        <f>(D615/D612)*BI90</f>
        <v>0</v>
      </c>
      <c r="E634" s="231">
        <f>(E623/E612)*SUM(C634:D634)</f>
        <v>0</v>
      </c>
      <c r="F634" s="231">
        <f>(F624/F612)*BI64</f>
        <v>0</v>
      </c>
      <c r="G634" s="229">
        <f>(G625/G612)*BI91</f>
        <v>0</v>
      </c>
      <c r="H634" s="231">
        <f>(H628/H612)*BI60</f>
        <v>0</v>
      </c>
      <c r="I634" s="229">
        <f>(I629/I612)*BI92</f>
        <v>0</v>
      </c>
      <c r="J634" s="229">
        <f>(J630/J612)*BI93</f>
        <v>0</v>
      </c>
      <c r="N634" s="225" t="s">
        <v>588</v>
      </c>
    </row>
    <row r="635" ht="12.65" customHeight="1" s="212" customFormat="1">
      <c r="A635" s="224">
        <v>8530</v>
      </c>
      <c r="B635" s="228" t="s">
        <v>589</v>
      </c>
      <c r="C635" s="229">
        <f>BK85</f>
        <v>0</v>
      </c>
      <c r="D635" s="229">
        <f>(D615/D612)*BK90</f>
        <v>0</v>
      </c>
      <c r="E635" s="231">
        <f>(E623/E612)*SUM(C635:D635)</f>
        <v>0</v>
      </c>
      <c r="F635" s="231">
        <f>(F624/F612)*BK64</f>
        <v>0</v>
      </c>
      <c r="G635" s="229">
        <f>(G625/G612)*BK91</f>
        <v>0</v>
      </c>
      <c r="H635" s="231">
        <f>(H628/H612)*BK60</f>
        <v>0</v>
      </c>
      <c r="I635" s="229">
        <f>(I629/I612)*BK92</f>
        <v>0</v>
      </c>
      <c r="J635" s="229">
        <f>(J630/J612)*BK93</f>
        <v>0</v>
      </c>
      <c r="N635" s="225" t="s">
        <v>590</v>
      </c>
    </row>
    <row r="636" ht="12.65" customHeight="1" s="212" customFormat="1">
      <c r="A636" s="224">
        <v>8480</v>
      </c>
      <c r="B636" s="228" t="s">
        <v>591</v>
      </c>
      <c r="C636" s="229">
        <f>BH85</f>
        <v>921449</v>
      </c>
      <c r="D636" s="229">
        <f>(D615/D612)*BH90</f>
        <v>1897.7924992759918</v>
      </c>
      <c r="E636" s="231">
        <f>(E623/E612)*SUM(C636:D636)</f>
        <v>83422.281357727115</v>
      </c>
      <c r="F636" s="231">
        <f>(F624/F612)*BH64</f>
        <v>0</v>
      </c>
      <c r="G636" s="229">
        <f>(G625/G612)*BH91</f>
        <v>0</v>
      </c>
      <c r="H636" s="231">
        <f>(H628/H612)*BH60</f>
        <v>14892.73477189675</v>
      </c>
      <c r="I636" s="229">
        <f>(I629/I612)*BH92</f>
        <v>8607.6295670015934</v>
      </c>
      <c r="J636" s="229">
        <f>(J630/J612)*BH93</f>
        <v>0</v>
      </c>
      <c r="N636" s="225" t="s">
        <v>592</v>
      </c>
    </row>
    <row r="637" ht="12.65" customHeight="1" s="212" customFormat="1">
      <c r="A637" s="224">
        <v>8560</v>
      </c>
      <c r="B637" s="228" t="s">
        <v>174</v>
      </c>
      <c r="C637" s="229">
        <f>BL85</f>
        <v>575715</v>
      </c>
      <c r="D637" s="229">
        <f>(D615/D612)*BL90</f>
        <v>2969.9474370112944</v>
      </c>
      <c r="E637" s="231">
        <f>(E623/E612)*SUM(C637:D637)</f>
        <v>52282.868034774416</v>
      </c>
      <c r="F637" s="231">
        <f>(F624/F612)*BL64</f>
        <v>0</v>
      </c>
      <c r="G637" s="229">
        <f>(G625/G612)*BL91</f>
        <v>0</v>
      </c>
      <c r="H637" s="231">
        <f>(H628/H612)*BL60</f>
        <v>62796.5544529287</v>
      </c>
      <c r="I637" s="229">
        <f>(I629/I612)*BL92</f>
        <v>32954.92462794896</v>
      </c>
      <c r="J637" s="229">
        <f>(J630/J612)*BL93</f>
        <v>0</v>
      </c>
      <c r="N637" s="225" t="s">
        <v>593</v>
      </c>
    </row>
    <row r="638" ht="12.65" customHeight="1" s="212" customFormat="1">
      <c r="A638" s="224">
        <v>8590</v>
      </c>
      <c r="B638" s="228" t="s">
        <v>594</v>
      </c>
      <c r="C638" s="229">
        <f>BM85</f>
        <v>0</v>
      </c>
      <c r="D638" s="229">
        <f>(D615/D612)*BM90</f>
        <v>0</v>
      </c>
      <c r="E638" s="231">
        <f>(E623/E612)*SUM(C638:D638)</f>
        <v>0</v>
      </c>
      <c r="F638" s="231">
        <f>(F624/F612)*BM64</f>
        <v>0</v>
      </c>
      <c r="G638" s="229">
        <f>(G625/G612)*BM91</f>
        <v>0</v>
      </c>
      <c r="H638" s="231">
        <f>(H628/H612)*BM60</f>
        <v>0</v>
      </c>
      <c r="I638" s="229">
        <f>(I629/I612)*BM92</f>
        <v>0</v>
      </c>
      <c r="J638" s="229">
        <f>(J630/J612)*BM93</f>
        <v>0</v>
      </c>
      <c r="N638" s="225" t="s">
        <v>595</v>
      </c>
    </row>
    <row r="639" ht="12.65" customHeight="1" s="212" customFormat="1">
      <c r="A639" s="224">
        <v>8660</v>
      </c>
      <c r="B639" s="228" t="s">
        <v>596</v>
      </c>
      <c r="C639" s="229">
        <f>BS85</f>
        <v>0</v>
      </c>
      <c r="D639" s="229">
        <f>(D615/D612)*BS90</f>
        <v>0</v>
      </c>
      <c r="E639" s="231">
        <f>(E623/E612)*SUM(C639:D639)</f>
        <v>0</v>
      </c>
      <c r="F639" s="231">
        <f>(F624/F612)*BS64</f>
        <v>0</v>
      </c>
      <c r="G639" s="229">
        <f>(G625/G612)*BS91</f>
        <v>0</v>
      </c>
      <c r="H639" s="231">
        <f>(H628/H612)*BS60</f>
        <v>0</v>
      </c>
      <c r="I639" s="229">
        <f>(I629/I612)*BS92</f>
        <v>0</v>
      </c>
      <c r="J639" s="229">
        <f>(J630/J612)*BS93</f>
        <v>0</v>
      </c>
      <c r="N639" s="225" t="s">
        <v>597</v>
      </c>
    </row>
    <row r="640" ht="12.65" customHeight="1" s="212" customFormat="1">
      <c r="A640" s="224">
        <v>8670</v>
      </c>
      <c r="B640" s="228" t="s">
        <v>598</v>
      </c>
      <c r="C640" s="229">
        <f>BT85</f>
        <v>0</v>
      </c>
      <c r="D640" s="229">
        <f>(D615/D612)*BT90</f>
        <v>0</v>
      </c>
      <c r="E640" s="231">
        <f>(E623/E612)*SUM(C640:D640)</f>
        <v>0</v>
      </c>
      <c r="F640" s="231">
        <f>(F624/F612)*BT64</f>
        <v>0</v>
      </c>
      <c r="G640" s="229">
        <f>(G625/G612)*BT91</f>
        <v>0</v>
      </c>
      <c r="H640" s="231">
        <f>(H628/H612)*BT60</f>
        <v>0</v>
      </c>
      <c r="I640" s="229">
        <f>(I629/I612)*BT92</f>
        <v>0</v>
      </c>
      <c r="J640" s="229">
        <f>(J630/J612)*BT93</f>
        <v>0</v>
      </c>
      <c r="N640" s="225" t="s">
        <v>599</v>
      </c>
    </row>
    <row r="641" ht="12.65" customHeight="1" s="212" customFormat="1">
      <c r="A641" s="224">
        <v>8680</v>
      </c>
      <c r="B641" s="228" t="s">
        <v>600</v>
      </c>
      <c r="C641" s="229">
        <f>BU85</f>
        <v>0</v>
      </c>
      <c r="D641" s="229">
        <f>(D615/D612)*BU90</f>
        <v>0</v>
      </c>
      <c r="E641" s="231">
        <f>(E623/E612)*SUM(C641:D641)</f>
        <v>0</v>
      </c>
      <c r="F641" s="231">
        <f>(F624/F612)*BU64</f>
        <v>0</v>
      </c>
      <c r="G641" s="229">
        <f>(G625/G612)*BU91</f>
        <v>0</v>
      </c>
      <c r="H641" s="231">
        <f>(H628/H612)*BU60</f>
        <v>0</v>
      </c>
      <c r="I641" s="229">
        <f>(I629/I612)*BU92</f>
        <v>0</v>
      </c>
      <c r="J641" s="229">
        <f>(J630/J612)*BU93</f>
        <v>0</v>
      </c>
      <c r="N641" s="225" t="s">
        <v>601</v>
      </c>
    </row>
    <row r="642" ht="12.65" customHeight="1" s="212" customFormat="1">
      <c r="A642" s="224">
        <v>8690</v>
      </c>
      <c r="B642" s="228" t="s">
        <v>602</v>
      </c>
      <c r="C642" s="229">
        <f>BV85</f>
        <v>901891</v>
      </c>
      <c r="D642" s="229">
        <f>(D615/D612)*BV90</f>
        <v>1691.7091900762621</v>
      </c>
      <c r="E642" s="231">
        <f>(E623/E612)*SUM(C642:D642)</f>
        <v>81636.64140966945</v>
      </c>
      <c r="F642" s="231">
        <f>(F624/F612)*BV64</f>
        <v>0</v>
      </c>
      <c r="G642" s="229">
        <f>(G625/G612)*BV91</f>
        <v>0</v>
      </c>
      <c r="H642" s="231">
        <f>(H628/H612)*BV60</f>
        <v>73983.263060390309</v>
      </c>
      <c r="I642" s="229">
        <f>(I629/I612)*BV92</f>
        <v>5533.4761502153106</v>
      </c>
      <c r="J642" s="229">
        <f>(J630/J612)*BV93</f>
        <v>0</v>
      </c>
      <c r="N642" s="225" t="s">
        <v>603</v>
      </c>
    </row>
    <row r="643" ht="12.65" customHeight="1" s="212" customFormat="1">
      <c r="A643" s="224">
        <v>8700</v>
      </c>
      <c r="B643" s="228" t="s">
        <v>604</v>
      </c>
      <c r="C643" s="229">
        <f>BW85</f>
        <v>0</v>
      </c>
      <c r="D643" s="229">
        <f>(D615/D612)*BW90</f>
        <v>0</v>
      </c>
      <c r="E643" s="231">
        <f>(E623/E612)*SUM(C643:D643)</f>
        <v>0</v>
      </c>
      <c r="F643" s="231">
        <f>(F624/F612)*BW64</f>
        <v>0</v>
      </c>
      <c r="G643" s="229">
        <f>(G625/G612)*BW91</f>
        <v>0</v>
      </c>
      <c r="H643" s="231">
        <f>(H628/H612)*BW60</f>
        <v>0</v>
      </c>
      <c r="I643" s="229">
        <f>(I629/I612)*BW92</f>
        <v>0</v>
      </c>
      <c r="J643" s="229">
        <f>(J630/J612)*BW93</f>
        <v>0</v>
      </c>
      <c r="N643" s="225" t="s">
        <v>605</v>
      </c>
    </row>
    <row r="644" ht="12.65" customHeight="1" s="212" customFormat="1">
      <c r="A644" s="224">
        <v>8710</v>
      </c>
      <c r="B644" s="228" t="s">
        <v>606</v>
      </c>
      <c r="C644" s="229">
        <f>BX85</f>
        <v>0</v>
      </c>
      <c r="D644" s="229">
        <f>(D615/D612)*BX90</f>
        <v>0</v>
      </c>
      <c r="E644" s="231">
        <f>(E623/E612)*SUM(C644:D644)</f>
        <v>0</v>
      </c>
      <c r="F644" s="231">
        <f>(F624/F612)*BX64</f>
        <v>0</v>
      </c>
      <c r="G644" s="229">
        <f>(G625/G612)*BX91</f>
        <v>0</v>
      </c>
      <c r="H644" s="231">
        <f>(H628/H612)*BX60</f>
        <v>0</v>
      </c>
      <c r="I644" s="229">
        <f>(I629/I612)*BX92</f>
        <v>0</v>
      </c>
      <c r="J644" s="229">
        <f>(J630/J612)*BX93</f>
        <v>0</v>
      </c>
      <c r="K644" s="231">
        <f>SUM(C631:J644)</f>
        <v>2905427.5463032466</v>
      </c>
      <c r="L644" s="231"/>
      <c r="N644" s="225" t="s">
        <v>607</v>
      </c>
    </row>
    <row r="645" ht="12.65" customHeight="1" s="212" customFormat="1">
      <c r="A645" s="224">
        <v>8720</v>
      </c>
      <c r="B645" s="228" t="s">
        <v>608</v>
      </c>
      <c r="C645" s="229">
        <f>BY85</f>
        <v>704401</v>
      </c>
      <c r="D645" s="229">
        <f>(D615/D612)*BY90</f>
        <v>1640.840525147215</v>
      </c>
      <c r="E645" s="231">
        <f>(E623/E612)*SUM(C645:D645)</f>
        <v>63789.273487580256</v>
      </c>
      <c r="F645" s="231">
        <f>(F624/F612)*BY64</f>
        <v>0</v>
      </c>
      <c r="G645" s="229">
        <f>(G625/G612)*BY91</f>
        <v>0</v>
      </c>
      <c r="H645" s="231">
        <f>(H628/H612)*BY60</f>
        <v>25667.662694421131</v>
      </c>
      <c r="I645" s="229">
        <f>(I629/I612)*BY92</f>
        <v>0</v>
      </c>
      <c r="J645" s="229">
        <f>(J630/J612)*BY93</f>
        <v>0</v>
      </c>
      <c r="K645" s="231">
        <v>0</v>
      </c>
      <c r="L645" s="231"/>
      <c r="N645" s="225" t="s">
        <v>609</v>
      </c>
    </row>
    <row r="646" ht="12.65" customHeight="1" s="212" customFormat="1">
      <c r="A646" s="224">
        <v>8730</v>
      </c>
      <c r="B646" s="228" t="s">
        <v>610</v>
      </c>
      <c r="C646" s="229">
        <f>BZ85</f>
        <v>0</v>
      </c>
      <c r="D646" s="229">
        <f>(D615/D612)*BZ90</f>
        <v>0</v>
      </c>
      <c r="E646" s="231">
        <f>(E623/E612)*SUM(C646:D646)</f>
        <v>0</v>
      </c>
      <c r="F646" s="231">
        <f>(F624/F612)*BZ64</f>
        <v>0</v>
      </c>
      <c r="G646" s="229">
        <f>(G625/G612)*BZ91</f>
        <v>0</v>
      </c>
      <c r="H646" s="231">
        <f>(H628/H612)*BZ60</f>
        <v>0</v>
      </c>
      <c r="I646" s="229">
        <f>(I629/I612)*BZ92</f>
        <v>0</v>
      </c>
      <c r="J646" s="229">
        <f>(J630/J612)*BZ93</f>
        <v>0</v>
      </c>
      <c r="K646" s="231">
        <v>0</v>
      </c>
      <c r="L646" s="231"/>
      <c r="N646" s="225" t="s">
        <v>611</v>
      </c>
    </row>
    <row r="647" ht="12.65" customHeight="1" s="212" customFormat="1">
      <c r="A647" s="224">
        <v>8740</v>
      </c>
      <c r="B647" s="228" t="s">
        <v>612</v>
      </c>
      <c r="C647" s="229">
        <f>CA85</f>
        <v>0</v>
      </c>
      <c r="D647" s="229">
        <f>(D615/D612)*CA90</f>
        <v>0</v>
      </c>
      <c r="E647" s="231">
        <f>(E623/E612)*SUM(C647:D647)</f>
        <v>0</v>
      </c>
      <c r="F647" s="231">
        <f>(F624/F612)*CA64</f>
        <v>0</v>
      </c>
      <c r="G647" s="229">
        <f>(G625/G612)*CA91</f>
        <v>0</v>
      </c>
      <c r="H647" s="231">
        <f>(H628/H612)*CA60</f>
        <v>0</v>
      </c>
      <c r="I647" s="229">
        <f>(I629/I612)*CA92</f>
        <v>0</v>
      </c>
      <c r="J647" s="229">
        <f>(J630/J612)*CA93</f>
        <v>0</v>
      </c>
      <c r="K647" s="231">
        <v>0</v>
      </c>
      <c r="L647" s="231">
        <f>SUM(C645:K647)</f>
        <v>795498.77670714865</v>
      </c>
      <c r="N647" s="225" t="s">
        <v>613</v>
      </c>
    </row>
    <row r="648" ht="12.65" customHeight="1" s="212" customFormat="1">
      <c r="A648" s="224"/>
      <c r="B648" s="224"/>
      <c r="C648" s="212">
        <f>SUM(C614:C647)</f>
        <v>8856907</v>
      </c>
      <c r="L648" s="227"/>
    </row>
    <row r="666" ht="12.65" customHeight="1" s="212" customFormat="1">
      <c r="C666" s="222" t="s">
        <v>614</v>
      </c>
      <c r="M666" s="222" t="s">
        <v>615</v>
      </c>
    </row>
    <row r="667" ht="12.65" customHeight="1" s="212" customFormat="1">
      <c r="C667" s="222" t="s">
        <v>544</v>
      </c>
      <c r="D667" s="222" t="s">
        <v>545</v>
      </c>
      <c r="E667" s="223" t="s">
        <v>546</v>
      </c>
      <c r="F667" s="222" t="s">
        <v>547</v>
      </c>
      <c r="G667" s="222" t="s">
        <v>548</v>
      </c>
      <c r="H667" s="222" t="s">
        <v>549</v>
      </c>
      <c r="I667" s="222" t="s">
        <v>550</v>
      </c>
      <c r="J667" s="222" t="s">
        <v>551</v>
      </c>
      <c r="K667" s="222" t="s">
        <v>552</v>
      </c>
      <c r="L667" s="223" t="s">
        <v>553</v>
      </c>
      <c r="M667" s="222" t="s">
        <v>616</v>
      </c>
    </row>
    <row r="668" ht="12.65" customHeight="1" s="212" customFormat="1">
      <c r="A668" s="224">
        <v>6010</v>
      </c>
      <c r="B668" s="223" t="s">
        <v>343</v>
      </c>
      <c r="C668" s="229">
        <f>C85</f>
        <v>0</v>
      </c>
      <c r="D668" s="229">
        <f>(D615/D612)*C90</f>
        <v>0</v>
      </c>
      <c r="E668" s="231">
        <f>(E623/E612)*SUM(C668:D668)</f>
        <v>0</v>
      </c>
      <c r="F668" s="231">
        <f>(F624/F612)*C64</f>
        <v>0</v>
      </c>
      <c r="G668" s="229">
        <f>(G625/G612)*C91</f>
        <v>0</v>
      </c>
      <c r="H668" s="231">
        <f>(H628/H612)*C60</f>
        <v>0</v>
      </c>
      <c r="I668" s="229">
        <f>(I629/I612)*C92</f>
        <v>0</v>
      </c>
      <c r="J668" s="229">
        <f>(J630/J612)*C93</f>
        <v>0</v>
      </c>
      <c r="K668" s="229">
        <f>(K644/K612)*C89</f>
        <v>0</v>
      </c>
      <c r="L668" s="229">
        <f>(L647/L612)*C94</f>
        <v>0</v>
      </c>
      <c r="M668" s="212">
        <f ref="M668:M713" t="shared" si="18">ROUND(SUM(D668:L668),0)</f>
        <v>0</v>
      </c>
      <c r="N668" s="223" t="s">
        <v>617</v>
      </c>
    </row>
    <row r="669" ht="12.65" customHeight="1" s="212" customFormat="1">
      <c r="A669" s="224">
        <v>6030</v>
      </c>
      <c r="B669" s="223" t="s">
        <v>344</v>
      </c>
      <c r="C669" s="229">
        <f>D85</f>
        <v>0</v>
      </c>
      <c r="D669" s="229">
        <f>(D615/D612)*D90</f>
        <v>0</v>
      </c>
      <c r="E669" s="231">
        <f>(E623/E612)*SUM(C669:D669)</f>
        <v>0</v>
      </c>
      <c r="F669" s="231">
        <f>(F624/F612)*D64</f>
        <v>0</v>
      </c>
      <c r="G669" s="229">
        <f>(G625/G612)*D91</f>
        <v>0</v>
      </c>
      <c r="H669" s="231">
        <f>(H628/H612)*D60</f>
        <v>0</v>
      </c>
      <c r="I669" s="229">
        <f>(I629/I612)*D92</f>
        <v>0</v>
      </c>
      <c r="J669" s="229">
        <f>(J630/J612)*D93</f>
        <v>0</v>
      </c>
      <c r="K669" s="229">
        <f>(K644/K612)*D89</f>
        <v>0</v>
      </c>
      <c r="L669" s="229">
        <f>(L647/L612)*D94</f>
        <v>0</v>
      </c>
      <c r="M669" s="212">
        <f t="shared" si="18"/>
        <v>0</v>
      </c>
      <c r="N669" s="223" t="s">
        <v>618</v>
      </c>
    </row>
    <row r="670" ht="12.65" customHeight="1" s="212" customFormat="1">
      <c r="A670" s="224">
        <v>6070</v>
      </c>
      <c r="B670" s="223" t="s">
        <v>619</v>
      </c>
      <c r="C670" s="229">
        <f>E85</f>
        <v>939057</v>
      </c>
      <c r="D670" s="229">
        <f>(D615/D612)*E90</f>
        <v>3716.0211893039868</v>
      </c>
      <c r="E670" s="231">
        <f>(E623/E612)*SUM(C670:D670)</f>
        <v>85177.3969098292</v>
      </c>
      <c r="F670" s="231">
        <f>(F624/F612)*E64</f>
        <v>0</v>
      </c>
      <c r="G670" s="229">
        <f>(G625/G612)*E91</f>
        <v>461573.91076240054</v>
      </c>
      <c r="H670" s="231">
        <f>(H628/H612)*E60</f>
        <v>46325.3270554392</v>
      </c>
      <c r="I670" s="229">
        <f>(I629/I612)*E92</f>
        <v>97143.247970446551</v>
      </c>
      <c r="J670" s="229">
        <f>(J630/J612)*E93</f>
        <v>35835.350800760432</v>
      </c>
      <c r="K670" s="229">
        <f>(K644/K612)*E89</f>
        <v>103947.62965407898</v>
      </c>
      <c r="L670" s="229">
        <f>(L647/L612)*E94</f>
        <v>91036.605696443075</v>
      </c>
      <c r="M670" s="212">
        <f t="shared" si="18"/>
        <v>924755</v>
      </c>
      <c r="N670" s="223" t="s">
        <v>620</v>
      </c>
    </row>
    <row r="671" ht="12.65" customHeight="1" s="212" customFormat="1">
      <c r="A671" s="224">
        <v>6100</v>
      </c>
      <c r="B671" s="223" t="s">
        <v>621</v>
      </c>
      <c r="C671" s="229">
        <f>F85</f>
        <v>0</v>
      </c>
      <c r="D671" s="229">
        <f>(D615/D612)*F90</f>
        <v>0</v>
      </c>
      <c r="E671" s="231">
        <f>(E623/E612)*SUM(C671:D671)</f>
        <v>0</v>
      </c>
      <c r="F671" s="231">
        <f>(F624/F612)*F64</f>
        <v>0</v>
      </c>
      <c r="G671" s="229">
        <f>(G625/G612)*F91</f>
        <v>0</v>
      </c>
      <c r="H671" s="231">
        <f>(H628/H612)*F60</f>
        <v>0</v>
      </c>
      <c r="I671" s="229">
        <f>(I629/I612)*F92</f>
        <v>0</v>
      </c>
      <c r="J671" s="229">
        <f>(J630/J612)*F93</f>
        <v>0</v>
      </c>
      <c r="K671" s="229">
        <f>(K644/K612)*F89</f>
        <v>0</v>
      </c>
      <c r="L671" s="229">
        <f>(L647/L612)*F94</f>
        <v>0</v>
      </c>
      <c r="M671" s="212">
        <f t="shared" si="18"/>
        <v>0</v>
      </c>
      <c r="N671" s="223" t="s">
        <v>622</v>
      </c>
    </row>
    <row r="672" ht="12.65" customHeight="1" s="212" customFormat="1">
      <c r="A672" s="224">
        <v>6120</v>
      </c>
      <c r="B672" s="223" t="s">
        <v>623</v>
      </c>
      <c r="C672" s="229">
        <f>G85</f>
        <v>0</v>
      </c>
      <c r="D672" s="229">
        <f>(D615/D612)*G90</f>
        <v>0</v>
      </c>
      <c r="E672" s="231">
        <f>(E623/E612)*SUM(C672:D672)</f>
        <v>0</v>
      </c>
      <c r="F672" s="231">
        <f>(F624/F612)*G64</f>
        <v>0</v>
      </c>
      <c r="G672" s="229">
        <f>(G625/G612)*G91</f>
        <v>0</v>
      </c>
      <c r="H672" s="231">
        <f>(H628/H612)*G60</f>
        <v>0</v>
      </c>
      <c r="I672" s="229">
        <f>(I629/I612)*G92</f>
        <v>0</v>
      </c>
      <c r="J672" s="229">
        <f>(J630/J612)*G93</f>
        <v>0</v>
      </c>
      <c r="K672" s="229">
        <f>(K644/K612)*G89</f>
        <v>0</v>
      </c>
      <c r="L672" s="229">
        <f>(L647/L612)*G94</f>
        <v>0</v>
      </c>
      <c r="M672" s="212">
        <f t="shared" si="18"/>
        <v>0</v>
      </c>
      <c r="N672" s="223" t="s">
        <v>624</v>
      </c>
    </row>
    <row r="673" ht="12.65" customHeight="1" s="212" customFormat="1">
      <c r="A673" s="224">
        <v>6140</v>
      </c>
      <c r="B673" s="223" t="s">
        <v>625</v>
      </c>
      <c r="C673" s="229">
        <f>H85</f>
        <v>0</v>
      </c>
      <c r="D673" s="229">
        <f>(D615/D612)*H90</f>
        <v>0</v>
      </c>
      <c r="E673" s="231">
        <f>(E623/E612)*SUM(C673:D673)</f>
        <v>0</v>
      </c>
      <c r="F673" s="231">
        <f>(F624/F612)*H64</f>
        <v>0</v>
      </c>
      <c r="G673" s="229">
        <f>(G625/G612)*H91</f>
        <v>0</v>
      </c>
      <c r="H673" s="231">
        <f>(H628/H612)*H60</f>
        <v>0</v>
      </c>
      <c r="I673" s="229">
        <f>(I629/I612)*H92</f>
        <v>0</v>
      </c>
      <c r="J673" s="229">
        <f>(J630/J612)*H93</f>
        <v>0</v>
      </c>
      <c r="K673" s="229">
        <f>(K644/K612)*H89</f>
        <v>0</v>
      </c>
      <c r="L673" s="229">
        <f>(L647/L612)*H94</f>
        <v>0</v>
      </c>
      <c r="M673" s="212">
        <f t="shared" si="18"/>
        <v>0</v>
      </c>
      <c r="N673" s="223" t="s">
        <v>626</v>
      </c>
    </row>
    <row r="674" ht="12.65" customHeight="1" s="212" customFormat="1">
      <c r="A674" s="224">
        <v>6150</v>
      </c>
      <c r="B674" s="223" t="s">
        <v>627</v>
      </c>
      <c r="C674" s="229">
        <f>I85</f>
        <v>0</v>
      </c>
      <c r="D674" s="229">
        <f>(D615/D612)*I90</f>
        <v>0</v>
      </c>
      <c r="E674" s="231">
        <f>(E623/E612)*SUM(C674:D674)</f>
        <v>0</v>
      </c>
      <c r="F674" s="231">
        <f>(F624/F612)*I64</f>
        <v>0</v>
      </c>
      <c r="G674" s="229">
        <f>(G625/G612)*I91</f>
        <v>0</v>
      </c>
      <c r="H674" s="231">
        <f>(H628/H612)*I60</f>
        <v>0</v>
      </c>
      <c r="I674" s="229">
        <f>(I629/I612)*I92</f>
        <v>0</v>
      </c>
      <c r="J674" s="229">
        <f>(J630/J612)*I93</f>
        <v>0</v>
      </c>
      <c r="K674" s="229">
        <f>(K644/K612)*I89</f>
        <v>0</v>
      </c>
      <c r="L674" s="229">
        <f>(L647/L612)*I94</f>
        <v>0</v>
      </c>
      <c r="M674" s="212">
        <f t="shared" si="18"/>
        <v>0</v>
      </c>
      <c r="N674" s="223" t="s">
        <v>628</v>
      </c>
    </row>
    <row r="675" ht="12.65" customHeight="1" s="212" customFormat="1">
      <c r="A675" s="224">
        <v>6170</v>
      </c>
      <c r="B675" s="223" t="s">
        <v>125</v>
      </c>
      <c r="C675" s="229">
        <f>J85</f>
        <v>0</v>
      </c>
      <c r="D675" s="229">
        <f>(D615/D612)*J90</f>
        <v>0</v>
      </c>
      <c r="E675" s="231">
        <f>(E623/E612)*SUM(C675:D675)</f>
        <v>0</v>
      </c>
      <c r="F675" s="231">
        <f>(F624/F612)*J64</f>
        <v>0</v>
      </c>
      <c r="G675" s="229">
        <f>(G625/G612)*J91</f>
        <v>0</v>
      </c>
      <c r="H675" s="231">
        <f>(H628/H612)*J60</f>
        <v>0</v>
      </c>
      <c r="I675" s="229">
        <f>(I629/I612)*J92</f>
        <v>0</v>
      </c>
      <c r="J675" s="229">
        <f>(J630/J612)*J93</f>
        <v>0</v>
      </c>
      <c r="K675" s="229">
        <f>(K644/K612)*J89</f>
        <v>0</v>
      </c>
      <c r="L675" s="229">
        <f>(L647/L612)*J94</f>
        <v>0</v>
      </c>
      <c r="M675" s="212">
        <f t="shared" si="18"/>
        <v>0</v>
      </c>
      <c r="N675" s="223" t="s">
        <v>629</v>
      </c>
    </row>
    <row r="676" ht="12.65" customHeight="1" s="212" customFormat="1">
      <c r="A676" s="224">
        <v>6200</v>
      </c>
      <c r="B676" s="223" t="s">
        <v>349</v>
      </c>
      <c r="C676" s="229">
        <f>K85</f>
        <v>3333669</v>
      </c>
      <c r="D676" s="229">
        <f>(D615/D612)*K90</f>
        <v>22135.695192586158</v>
      </c>
      <c r="E676" s="231">
        <f>(E623/E612)*SUM(C676:D676)</f>
        <v>303189.31709957408</v>
      </c>
      <c r="F676" s="231">
        <f>(F624/F612)*K64</f>
        <v>0</v>
      </c>
      <c r="G676" s="229">
        <f>(G625/G612)*K91</f>
        <v>0</v>
      </c>
      <c r="H676" s="231">
        <f>(H628/H612)*K60</f>
        <v>197586.09865571771</v>
      </c>
      <c r="I676" s="229">
        <f>(I629/I612)*K92</f>
        <v>0</v>
      </c>
      <c r="J676" s="229">
        <f>(J630/J612)*K93</f>
        <v>323981.69631420239</v>
      </c>
      <c r="K676" s="229">
        <f>(K644/K612)*K89</f>
        <v>265127.76598061493</v>
      </c>
      <c r="L676" s="229">
        <f>(L647/L612)*K94</f>
        <v>265566.29420676146</v>
      </c>
      <c r="M676" s="212">
        <f t="shared" si="18"/>
        <v>1377587</v>
      </c>
      <c r="N676" s="223" t="s">
        <v>630</v>
      </c>
    </row>
    <row r="677" ht="12.65" customHeight="1" s="212" customFormat="1">
      <c r="A677" s="224">
        <v>6210</v>
      </c>
      <c r="B677" s="223" t="s">
        <v>350</v>
      </c>
      <c r="C677" s="229">
        <f>L85</f>
        <v>1953635</v>
      </c>
      <c r="D677" s="229">
        <f>(D615/D612)*L90</f>
        <v>7730.7327444734046</v>
      </c>
      <c r="E677" s="231">
        <f>(E623/E612)*SUM(C677:D677)</f>
        <v>177204.93029442389</v>
      </c>
      <c r="F677" s="231">
        <f>(F624/F612)*L64</f>
        <v>0</v>
      </c>
      <c r="G677" s="229">
        <f>(G625/G612)*L91</f>
        <v>557693.69336459227</v>
      </c>
      <c r="H677" s="231">
        <f>(H628/H612)*L60</f>
        <v>96425.310389469756</v>
      </c>
      <c r="I677" s="229">
        <f>(I629/I612)*L92</f>
        <v>202033.36255119456</v>
      </c>
      <c r="J677" s="229">
        <f>(J630/J612)*L93</f>
        <v>74552.817017240741</v>
      </c>
      <c r="K677" s="229">
        <f>(K644/K612)*L89</f>
        <v>127932.20217023193</v>
      </c>
      <c r="L677" s="229">
        <f>(L647/L612)*L94</f>
        <v>189273.84687170087</v>
      </c>
      <c r="M677" s="212">
        <f t="shared" si="18"/>
        <v>1432847</v>
      </c>
      <c r="N677" s="223" t="s">
        <v>631</v>
      </c>
    </row>
    <row r="678" ht="12.65" customHeight="1" s="212" customFormat="1">
      <c r="A678" s="224">
        <v>6330</v>
      </c>
      <c r="B678" s="223" t="s">
        <v>632</v>
      </c>
      <c r="C678" s="229">
        <f>M85</f>
        <v>0</v>
      </c>
      <c r="D678" s="229">
        <f>(D615/D612)*M90</f>
        <v>0</v>
      </c>
      <c r="E678" s="231">
        <f>(E623/E612)*SUM(C678:D678)</f>
        <v>0</v>
      </c>
      <c r="F678" s="231">
        <f>(F624/F612)*M64</f>
        <v>0</v>
      </c>
      <c r="G678" s="229">
        <f>(G625/G612)*M91</f>
        <v>0</v>
      </c>
      <c r="H678" s="231">
        <f>(H628/H612)*M60</f>
        <v>0</v>
      </c>
      <c r="I678" s="229">
        <f>(I629/I612)*M92</f>
        <v>0</v>
      </c>
      <c r="J678" s="229">
        <f>(J630/J612)*M93</f>
        <v>0</v>
      </c>
      <c r="K678" s="229">
        <f>(K644/K612)*M89</f>
        <v>0</v>
      </c>
      <c r="L678" s="229">
        <f>(L647/L612)*M94</f>
        <v>0</v>
      </c>
      <c r="M678" s="212">
        <f t="shared" si="18"/>
        <v>0</v>
      </c>
      <c r="N678" s="223" t="s">
        <v>633</v>
      </c>
    </row>
    <row r="679" ht="12.65" customHeight="1" s="212" customFormat="1">
      <c r="A679" s="224">
        <v>6400</v>
      </c>
      <c r="B679" s="223" t="s">
        <v>634</v>
      </c>
      <c r="C679" s="229">
        <f>N85</f>
        <v>0</v>
      </c>
      <c r="D679" s="229">
        <f>(D615/D612)*N90</f>
        <v>0</v>
      </c>
      <c r="E679" s="231">
        <f>(E623/E612)*SUM(C679:D679)</f>
        <v>0</v>
      </c>
      <c r="F679" s="231">
        <f>(F624/F612)*N64</f>
        <v>0</v>
      </c>
      <c r="G679" s="229">
        <f>(G625/G612)*N91</f>
        <v>0</v>
      </c>
      <c r="H679" s="231">
        <f>(H628/H612)*N60</f>
        <v>0</v>
      </c>
      <c r="I679" s="229">
        <f>(I629/I612)*N92</f>
        <v>0</v>
      </c>
      <c r="J679" s="229">
        <f>(J630/J612)*N93</f>
        <v>0</v>
      </c>
      <c r="K679" s="229">
        <f>(K644/K612)*N89</f>
        <v>0</v>
      </c>
      <c r="L679" s="229">
        <f>(L647/L612)*N94</f>
        <v>0</v>
      </c>
      <c r="M679" s="212">
        <f t="shared" si="18"/>
        <v>0</v>
      </c>
      <c r="N679" s="223" t="s">
        <v>635</v>
      </c>
    </row>
    <row r="680" ht="12.65" customHeight="1" s="212" customFormat="1">
      <c r="A680" s="224">
        <v>7010</v>
      </c>
      <c r="B680" s="223" t="s">
        <v>636</v>
      </c>
      <c r="C680" s="229">
        <f>O85</f>
        <v>0</v>
      </c>
      <c r="D680" s="229">
        <f>(D615/D612)*O90</f>
        <v>0</v>
      </c>
      <c r="E680" s="231">
        <f>(E623/E612)*SUM(C680:D680)</f>
        <v>0</v>
      </c>
      <c r="F680" s="231">
        <f>(F624/F612)*O64</f>
        <v>0</v>
      </c>
      <c r="G680" s="229">
        <f>(G625/G612)*O91</f>
        <v>0</v>
      </c>
      <c r="H680" s="231">
        <f>(H628/H612)*O60</f>
        <v>0</v>
      </c>
      <c r="I680" s="229">
        <f>(I629/I612)*O92</f>
        <v>0</v>
      </c>
      <c r="J680" s="229">
        <f>(J630/J612)*O93</f>
        <v>0</v>
      </c>
      <c r="K680" s="229">
        <f>(K644/K612)*O89</f>
        <v>0</v>
      </c>
      <c r="L680" s="229">
        <f>(L647/L612)*O94</f>
        <v>0</v>
      </c>
      <c r="M680" s="212">
        <f t="shared" si="18"/>
        <v>0</v>
      </c>
      <c r="N680" s="223" t="s">
        <v>637</v>
      </c>
    </row>
    <row r="681" ht="12.65" customHeight="1" s="212" customFormat="1">
      <c r="A681" s="224">
        <v>7020</v>
      </c>
      <c r="B681" s="223" t="s">
        <v>638</v>
      </c>
      <c r="C681" s="229">
        <f>P85</f>
        <v>756443</v>
      </c>
      <c r="D681" s="229">
        <f>(D615/D612)*P90</f>
        <v>3543.8503233902884</v>
      </c>
      <c r="E681" s="231">
        <f>(E623/E612)*SUM(C681:D681)</f>
        <v>68663.0823552684</v>
      </c>
      <c r="F681" s="231">
        <f>(F624/F612)*P64</f>
        <v>0</v>
      </c>
      <c r="G681" s="229">
        <f>(G625/G612)*P91</f>
        <v>0</v>
      </c>
      <c r="H681" s="231">
        <f>(H628/H612)*P60</f>
        <v>22098.896758298408</v>
      </c>
      <c r="I681" s="229">
        <f>(I629/I612)*P92</f>
        <v>36397.976454749594</v>
      </c>
      <c r="J681" s="229">
        <f>(J630/J612)*P93</f>
        <v>10456.098906796535</v>
      </c>
      <c r="K681" s="229">
        <f>(K644/K612)*P89</f>
        <v>111168.04047255545</v>
      </c>
      <c r="L681" s="229">
        <f>(L647/L612)*P94</f>
        <v>25545.111579604556</v>
      </c>
      <c r="M681" s="212">
        <f t="shared" si="18"/>
        <v>277873</v>
      </c>
      <c r="N681" s="223" t="s">
        <v>639</v>
      </c>
    </row>
    <row r="682" ht="12.65" customHeight="1" s="212" customFormat="1">
      <c r="A682" s="224">
        <v>7030</v>
      </c>
      <c r="B682" s="223" t="s">
        <v>640</v>
      </c>
      <c r="C682" s="229">
        <f>Q85</f>
        <v>25027</v>
      </c>
      <c r="D682" s="229">
        <f>(D615/D612)*Q90</f>
        <v>933.89651510763588</v>
      </c>
      <c r="E682" s="231">
        <f>(E623/E612)*SUM(C682:D682)</f>
        <v>2345.5079185579611</v>
      </c>
      <c r="F682" s="231">
        <f>(F624/F612)*Q64</f>
        <v>0</v>
      </c>
      <c r="G682" s="229">
        <f>(G625/G612)*Q91</f>
        <v>0</v>
      </c>
      <c r="H682" s="231">
        <f>(H628/H612)*Q60</f>
        <v>754.93125571826852</v>
      </c>
      <c r="I682" s="229">
        <f>(I629/I612)*Q92</f>
        <v>6886.1036536012753</v>
      </c>
      <c r="J682" s="229">
        <f>(J630/J612)*Q93</f>
        <v>0</v>
      </c>
      <c r="K682" s="229">
        <f>(K644/K612)*Q89</f>
        <v>0</v>
      </c>
      <c r="L682" s="229">
        <f>(L647/L612)*Q94</f>
        <v>1885.8807206419472</v>
      </c>
      <c r="M682" s="212">
        <f t="shared" si="18"/>
        <v>12806</v>
      </c>
      <c r="N682" s="223" t="s">
        <v>641</v>
      </c>
    </row>
    <row r="683" ht="12.65" customHeight="1" s="212" customFormat="1">
      <c r="A683" s="224">
        <v>7040</v>
      </c>
      <c r="B683" s="223" t="s">
        <v>133</v>
      </c>
      <c r="C683" s="229">
        <f>R85</f>
        <v>533944</v>
      </c>
      <c r="D683" s="229">
        <f>(D615/D612)*R90</f>
        <v>812.59431412298477</v>
      </c>
      <c r="E683" s="231">
        <f>(E623/E612)*SUM(C683:D683)</f>
        <v>48314.041301884616</v>
      </c>
      <c r="F683" s="231">
        <f>(F624/F612)*R64</f>
        <v>0</v>
      </c>
      <c r="G683" s="229">
        <f>(G625/G612)*R91</f>
        <v>0</v>
      </c>
      <c r="H683" s="231">
        <f>(H628/H612)*R60</f>
        <v>0</v>
      </c>
      <c r="I683" s="229">
        <f>(I629/I612)*R92</f>
        <v>0</v>
      </c>
      <c r="J683" s="229">
        <f>(J630/J612)*R93</f>
        <v>0</v>
      </c>
      <c r="K683" s="229">
        <f>(K644/K612)*R89</f>
        <v>12519.704221054864</v>
      </c>
      <c r="L683" s="229">
        <f>(L647/L612)*R94</f>
        <v>0</v>
      </c>
      <c r="M683" s="212">
        <f t="shared" si="18"/>
        <v>61646</v>
      </c>
      <c r="N683" s="223" t="s">
        <v>642</v>
      </c>
    </row>
    <row r="684" ht="12.65" customHeight="1" s="212" customFormat="1">
      <c r="A684" s="224">
        <v>7050</v>
      </c>
      <c r="B684" s="223" t="s">
        <v>643</v>
      </c>
      <c r="C684" s="229">
        <f>S85</f>
        <v>360973</v>
      </c>
      <c r="D684" s="229">
        <f>(D615/D612)*S90</f>
        <v>1022.5905975480258</v>
      </c>
      <c r="E684" s="231">
        <f>(E623/E612)*SUM(C684:D684)</f>
        <v>32705.477784078535</v>
      </c>
      <c r="F684" s="231">
        <f>(F624/F612)*S64</f>
        <v>0</v>
      </c>
      <c r="G684" s="229">
        <f>(G625/G612)*S91</f>
        <v>0</v>
      </c>
      <c r="H684" s="231">
        <f>(H628/H612)*S60</f>
        <v>15029.995000209163</v>
      </c>
      <c r="I684" s="229">
        <f>(I629/I612)*S92</f>
        <v>8484.6634303301416</v>
      </c>
      <c r="J684" s="229">
        <f>(J630/J612)*S93</f>
        <v>0</v>
      </c>
      <c r="K684" s="229">
        <f>(K644/K612)*S89</f>
        <v>58121.890534625716</v>
      </c>
      <c r="L684" s="229">
        <f>(L647/L612)*S94</f>
        <v>0</v>
      </c>
      <c r="M684" s="212">
        <f t="shared" si="18"/>
        <v>115365</v>
      </c>
      <c r="N684" s="223" t="s">
        <v>644</v>
      </c>
    </row>
    <row r="685" ht="12.65" customHeight="1" s="212" customFormat="1">
      <c r="A685" s="224">
        <v>7060</v>
      </c>
      <c r="B685" s="223" t="s">
        <v>645</v>
      </c>
      <c r="C685" s="229">
        <f>T85</f>
        <v>0</v>
      </c>
      <c r="D685" s="229">
        <f>(D615/D612)*T90</f>
        <v>0</v>
      </c>
      <c r="E685" s="231">
        <f>(E623/E612)*SUM(C685:D685)</f>
        <v>0</v>
      </c>
      <c r="F685" s="231">
        <f>(F624/F612)*T64</f>
        <v>0</v>
      </c>
      <c r="G685" s="229">
        <f>(G625/G612)*T91</f>
        <v>0</v>
      </c>
      <c r="H685" s="231">
        <f>(H628/H612)*T60</f>
        <v>0</v>
      </c>
      <c r="I685" s="229">
        <f>(I629/I612)*T92</f>
        <v>0</v>
      </c>
      <c r="J685" s="229">
        <f>(J630/J612)*T93</f>
        <v>0</v>
      </c>
      <c r="K685" s="229">
        <f>(K644/K612)*T89</f>
        <v>0</v>
      </c>
      <c r="L685" s="229">
        <f>(L647/L612)*T94</f>
        <v>0</v>
      </c>
      <c r="M685" s="212">
        <f t="shared" si="18"/>
        <v>0</v>
      </c>
      <c r="N685" s="223" t="s">
        <v>646</v>
      </c>
    </row>
    <row r="686" ht="12.65" customHeight="1" s="212" customFormat="1">
      <c r="A686" s="224">
        <v>7070</v>
      </c>
      <c r="B686" s="223" t="s">
        <v>136</v>
      </c>
      <c r="C686" s="229">
        <f>U85</f>
        <v>1988731</v>
      </c>
      <c r="D686" s="229">
        <f>(D615/D612)*U90</f>
        <v>2797.7765710975964</v>
      </c>
      <c r="E686" s="231">
        <f>(E623/E612)*SUM(C686:D686)</f>
        <v>179930.09265936713</v>
      </c>
      <c r="F686" s="231">
        <f>(F624/F612)*U64</f>
        <v>0</v>
      </c>
      <c r="G686" s="229">
        <f>(G625/G612)*U91</f>
        <v>0</v>
      </c>
      <c r="H686" s="231">
        <f>(H628/H612)*U60</f>
        <v>56482.583950557731</v>
      </c>
      <c r="I686" s="229">
        <f>(I629/I612)*U92</f>
        <v>17830.089817360444</v>
      </c>
      <c r="J686" s="229">
        <f>(J630/J612)*U93</f>
        <v>0</v>
      </c>
      <c r="K686" s="229">
        <f>(K644/K612)*U89</f>
        <v>313063.75163785811</v>
      </c>
      <c r="L686" s="229">
        <f>(L647/L612)*U94</f>
        <v>8572.1850938270327</v>
      </c>
      <c r="M686" s="212">
        <f t="shared" si="18"/>
        <v>578676</v>
      </c>
      <c r="N686" s="223" t="s">
        <v>647</v>
      </c>
    </row>
    <row r="687" ht="12.65" customHeight="1" s="212" customFormat="1">
      <c r="A687" s="224">
        <v>7110</v>
      </c>
      <c r="B687" s="223" t="s">
        <v>648</v>
      </c>
      <c r="C687" s="229">
        <f>V85</f>
        <v>0</v>
      </c>
      <c r="D687" s="229">
        <f>(D615/D612)*V90</f>
        <v>0</v>
      </c>
      <c r="E687" s="231">
        <f>(E623/E612)*SUM(C687:D687)</f>
        <v>0</v>
      </c>
      <c r="F687" s="231">
        <f>(F624/F612)*V64</f>
        <v>0</v>
      </c>
      <c r="G687" s="229">
        <f>(G625/G612)*V91</f>
        <v>0</v>
      </c>
      <c r="H687" s="231">
        <f>(H628/H612)*V60</f>
        <v>0</v>
      </c>
      <c r="I687" s="229">
        <f>(I629/I612)*V92</f>
        <v>0</v>
      </c>
      <c r="J687" s="229">
        <f>(J630/J612)*V93</f>
        <v>0</v>
      </c>
      <c r="K687" s="229">
        <f>(K644/K612)*V89</f>
        <v>18915.325869859218</v>
      </c>
      <c r="L687" s="229">
        <f>(L647/L612)*V94</f>
        <v>0</v>
      </c>
      <c r="M687" s="212">
        <f t="shared" si="18"/>
        <v>18915</v>
      </c>
      <c r="N687" s="223" t="s">
        <v>649</v>
      </c>
    </row>
    <row r="688" ht="12.65" customHeight="1" s="212" customFormat="1">
      <c r="A688" s="224">
        <v>7120</v>
      </c>
      <c r="B688" s="223" t="s">
        <v>650</v>
      </c>
      <c r="C688" s="229">
        <f>W85</f>
        <v>126883</v>
      </c>
      <c r="D688" s="229">
        <f>(D615/D612)*W90</f>
        <v>239.99575248576116</v>
      </c>
      <c r="E688" s="231">
        <f>(E623/E612)*SUM(C688:D688)</f>
        <v>11485.273360831359</v>
      </c>
      <c r="F688" s="231">
        <f>(F624/F612)*W64</f>
        <v>0</v>
      </c>
      <c r="G688" s="229">
        <f>(G625/G612)*W91</f>
        <v>0</v>
      </c>
      <c r="H688" s="231">
        <f>(H628/H612)*W60</f>
        <v>2264.7937671548057</v>
      </c>
      <c r="I688" s="229">
        <f>(I629/I612)*W92</f>
        <v>1721.5259134003188</v>
      </c>
      <c r="J688" s="229">
        <f>(J630/J612)*W93</f>
        <v>1326.4025704171049</v>
      </c>
      <c r="K688" s="229">
        <f>(K644/K612)*W89</f>
        <v>25363.646213520686</v>
      </c>
      <c r="L688" s="229">
        <f>(L647/L612)*W94</f>
        <v>0</v>
      </c>
      <c r="M688" s="212">
        <f t="shared" si="18"/>
        <v>42402</v>
      </c>
      <c r="N688" s="223" t="s">
        <v>651</v>
      </c>
    </row>
    <row r="689" ht="12.65" customHeight="1" s="212" customFormat="1">
      <c r="A689" s="224">
        <v>7130</v>
      </c>
      <c r="B689" s="223" t="s">
        <v>652</v>
      </c>
      <c r="C689" s="229">
        <f>X85</f>
        <v>646747</v>
      </c>
      <c r="D689" s="229">
        <f>(D615/D612)*X90</f>
        <v>1220.8479582971329</v>
      </c>
      <c r="E689" s="231">
        <f>(E623/E612)*SUM(C689:D689)</f>
        <v>58542.420423451455</v>
      </c>
      <c r="F689" s="231">
        <f>(F624/F612)*X64</f>
        <v>0</v>
      </c>
      <c r="G689" s="229">
        <f>(G625/G612)*X91</f>
        <v>0</v>
      </c>
      <c r="H689" s="231">
        <f>(H628/H612)*X60</f>
        <v>11529.859178242647</v>
      </c>
      <c r="I689" s="229">
        <f>(I629/I612)*X92</f>
        <v>8607.6295670015934</v>
      </c>
      <c r="J689" s="229">
        <f>(J630/J612)*X93</f>
        <v>6762.4049691773762</v>
      </c>
      <c r="K689" s="229">
        <f>(K644/K612)*X89</f>
        <v>129288.80564983617</v>
      </c>
      <c r="L689" s="229">
        <f>(L647/L612)*X94</f>
        <v>0</v>
      </c>
      <c r="M689" s="212">
        <f t="shared" si="18"/>
        <v>215952</v>
      </c>
      <c r="N689" s="223" t="s">
        <v>653</v>
      </c>
    </row>
    <row r="690" ht="12.65" customHeight="1" s="212" customFormat="1">
      <c r="A690" s="224">
        <v>7140</v>
      </c>
      <c r="B690" s="223" t="s">
        <v>654</v>
      </c>
      <c r="C690" s="229">
        <f>Y85</f>
        <v>1727120</v>
      </c>
      <c r="D690" s="229">
        <f>(D615/D612)*Y90</f>
        <v>3259.5075296843324</v>
      </c>
      <c r="E690" s="231">
        <f>(E623/E612)*SUM(C690:D690)</f>
        <v>156335.85052270573</v>
      </c>
      <c r="F690" s="231">
        <f>(F624/F612)*Y64</f>
        <v>0</v>
      </c>
      <c r="G690" s="229">
        <f>(G625/G612)*Y91</f>
        <v>0</v>
      </c>
      <c r="H690" s="231">
        <f>(H628/H612)*Y60</f>
        <v>30746.291141980393</v>
      </c>
      <c r="I690" s="229">
        <f>(I629/I612)*Y92</f>
        <v>23486.532104247206</v>
      </c>
      <c r="J690" s="229">
        <f>(J630/J612)*Y93</f>
        <v>18059.308217221365</v>
      </c>
      <c r="K690" s="229">
        <f>(K644/K612)*Y89</f>
        <v>345264.32078459731</v>
      </c>
      <c r="L690" s="229">
        <f>(L647/L612)*Y94</f>
        <v>0</v>
      </c>
      <c r="M690" s="212">
        <f t="shared" si="18"/>
        <v>577152</v>
      </c>
      <c r="N690" s="223" t="s">
        <v>655</v>
      </c>
    </row>
    <row r="691" ht="12.65" customHeight="1" s="212" customFormat="1">
      <c r="A691" s="224">
        <v>7150</v>
      </c>
      <c r="B691" s="223" t="s">
        <v>656</v>
      </c>
      <c r="C691" s="229">
        <f>Z85</f>
        <v>0</v>
      </c>
      <c r="D691" s="229">
        <f>(D615/D612)*Z90</f>
        <v>0</v>
      </c>
      <c r="E691" s="231">
        <f>(E623/E612)*SUM(C691:D691)</f>
        <v>0</v>
      </c>
      <c r="F691" s="231">
        <f>(F624/F612)*Z64</f>
        <v>0</v>
      </c>
      <c r="G691" s="229">
        <f>(G625/G612)*Z91</f>
        <v>0</v>
      </c>
      <c r="H691" s="231">
        <f>(H628/H612)*Z60</f>
        <v>0</v>
      </c>
      <c r="I691" s="229">
        <f>(I629/I612)*Z92</f>
        <v>0</v>
      </c>
      <c r="J691" s="229">
        <f>(J630/J612)*Z93</f>
        <v>0</v>
      </c>
      <c r="K691" s="229">
        <f>(K644/K612)*Z89</f>
        <v>0</v>
      </c>
      <c r="L691" s="229">
        <f>(L647/L612)*Z94</f>
        <v>0</v>
      </c>
      <c r="M691" s="212">
        <f t="shared" si="18"/>
        <v>0</v>
      </c>
      <c r="N691" s="223" t="s">
        <v>657</v>
      </c>
    </row>
    <row r="692" ht="12.65" customHeight="1" s="212" customFormat="1">
      <c r="A692" s="224">
        <v>7160</v>
      </c>
      <c r="B692" s="223" t="s">
        <v>658</v>
      </c>
      <c r="C692" s="229">
        <f>AA85</f>
        <v>0</v>
      </c>
      <c r="D692" s="229">
        <f>(D615/D612)*AA90</f>
        <v>0</v>
      </c>
      <c r="E692" s="231">
        <f>(E623/E612)*SUM(C692:D692)</f>
        <v>0</v>
      </c>
      <c r="F692" s="231">
        <f>(F624/F612)*AA64</f>
        <v>0</v>
      </c>
      <c r="G692" s="229">
        <f>(G625/G612)*AA91</f>
        <v>0</v>
      </c>
      <c r="H692" s="231">
        <f>(H628/H612)*AA60</f>
        <v>0</v>
      </c>
      <c r="I692" s="229">
        <f>(I629/I612)*AA92</f>
        <v>0</v>
      </c>
      <c r="J692" s="229">
        <f>(J630/J612)*AA93</f>
        <v>0</v>
      </c>
      <c r="K692" s="229">
        <f>(K644/K612)*AA89</f>
        <v>0</v>
      </c>
      <c r="L692" s="229">
        <f>(L647/L612)*AA94</f>
        <v>0</v>
      </c>
      <c r="M692" s="212">
        <f t="shared" si="18"/>
        <v>0</v>
      </c>
      <c r="N692" s="223" t="s">
        <v>659</v>
      </c>
    </row>
    <row r="693" ht="12.65" customHeight="1" s="212" customFormat="1">
      <c r="A693" s="224">
        <v>7170</v>
      </c>
      <c r="B693" s="223" t="s">
        <v>142</v>
      </c>
      <c r="C693" s="229">
        <f>AB85</f>
        <v>1891778</v>
      </c>
      <c r="D693" s="229">
        <f>(D615/D612)*AB90</f>
        <v>1228.6739067477556</v>
      </c>
      <c r="E693" s="231">
        <f>(E623/E612)*SUM(C693:D693)</f>
        <v>171028.84489938564</v>
      </c>
      <c r="F693" s="231">
        <f>(F624/F612)*AB64</f>
        <v>0</v>
      </c>
      <c r="G693" s="229">
        <f>(G625/G612)*AB91</f>
        <v>0</v>
      </c>
      <c r="H693" s="231">
        <f>(H628/H612)*AB60</f>
        <v>6176.7102740585606</v>
      </c>
      <c r="I693" s="229">
        <f>(I629/I612)*AB92</f>
        <v>0</v>
      </c>
      <c r="J693" s="229">
        <f>(J630/J612)*AB93</f>
        <v>0</v>
      </c>
      <c r="K693" s="229">
        <f>(K644/K612)*AB89</f>
        <v>250584.07557180352</v>
      </c>
      <c r="L693" s="229">
        <f>(L647/L612)*AB94</f>
        <v>0</v>
      </c>
      <c r="M693" s="212">
        <f t="shared" si="18"/>
        <v>429018</v>
      </c>
      <c r="N693" s="223" t="s">
        <v>660</v>
      </c>
    </row>
    <row r="694" ht="12.65" customHeight="1" s="212" customFormat="1">
      <c r="A694" s="224">
        <v>7180</v>
      </c>
      <c r="B694" s="223" t="s">
        <v>661</v>
      </c>
      <c r="C694" s="229">
        <f>AC85</f>
        <v>151948</v>
      </c>
      <c r="D694" s="229">
        <f>(D615/D612)*AC90</f>
        <v>225.64818032628631</v>
      </c>
      <c r="E694" s="231">
        <f>(E623/E612)*SUM(C694:D694)</f>
        <v>13748.542797630296</v>
      </c>
      <c r="F694" s="231">
        <f>(F624/F612)*AC64</f>
        <v>0</v>
      </c>
      <c r="G694" s="229">
        <f>(G625/G612)*AC91</f>
        <v>0</v>
      </c>
      <c r="H694" s="231">
        <f>(H628/H612)*AC60</f>
        <v>6725.75118730821</v>
      </c>
      <c r="I694" s="229">
        <f>(I629/I612)*AC92</f>
        <v>0</v>
      </c>
      <c r="J694" s="229">
        <f>(J630/J612)*AC93</f>
        <v>0</v>
      </c>
      <c r="K694" s="229">
        <f>(K644/K612)*AC89</f>
        <v>17850.432941067113</v>
      </c>
      <c r="L694" s="229">
        <f>(L647/L612)*AC94</f>
        <v>0</v>
      </c>
      <c r="M694" s="212">
        <f t="shared" si="18"/>
        <v>38550</v>
      </c>
      <c r="N694" s="223" t="s">
        <v>662</v>
      </c>
    </row>
    <row r="695" ht="12.65" customHeight="1" s="212" customFormat="1">
      <c r="A695" s="224">
        <v>7190</v>
      </c>
      <c r="B695" s="223" t="s">
        <v>144</v>
      </c>
      <c r="C695" s="229">
        <f>AD85</f>
        <v>0</v>
      </c>
      <c r="D695" s="229">
        <f>(D615/D612)*AD90</f>
        <v>0</v>
      </c>
      <c r="E695" s="231">
        <f>(E623/E612)*SUM(C695:D695)</f>
        <v>0</v>
      </c>
      <c r="F695" s="231">
        <f>(F624/F612)*AD64</f>
        <v>0</v>
      </c>
      <c r="G695" s="229">
        <f>(G625/G612)*AD91</f>
        <v>0</v>
      </c>
      <c r="H695" s="231">
        <f>(H628/H612)*AD60</f>
        <v>0</v>
      </c>
      <c r="I695" s="229">
        <f>(I629/I612)*AD92</f>
        <v>0</v>
      </c>
      <c r="J695" s="229">
        <f>(J630/J612)*AD93</f>
        <v>0</v>
      </c>
      <c r="K695" s="229">
        <f>(K644/K612)*AD89</f>
        <v>0</v>
      </c>
      <c r="L695" s="229">
        <f>(L647/L612)*AD94</f>
        <v>0</v>
      </c>
      <c r="M695" s="212">
        <f t="shared" si="18"/>
        <v>0</v>
      </c>
      <c r="N695" s="223" t="s">
        <v>663</v>
      </c>
    </row>
    <row r="696" ht="12.65" customHeight="1" s="212" customFormat="1">
      <c r="A696" s="224">
        <v>7200</v>
      </c>
      <c r="B696" s="223" t="s">
        <v>664</v>
      </c>
      <c r="C696" s="229">
        <f>AE85</f>
        <v>1728839</v>
      </c>
      <c r="D696" s="229">
        <f>(D615/D612)*AE90</f>
        <v>10139.82054252341</v>
      </c>
      <c r="E696" s="231">
        <f>(E623/E612)*SUM(C696:D696)</f>
        <v>157112.77888317415</v>
      </c>
      <c r="F696" s="231">
        <f>(F624/F612)*AE64</f>
        <v>0</v>
      </c>
      <c r="G696" s="229">
        <f>(G625/G612)*AE91</f>
        <v>0</v>
      </c>
      <c r="H696" s="231">
        <f>(H628/H612)*AE60</f>
        <v>90042.709772942559</v>
      </c>
      <c r="I696" s="229">
        <f>(I629/I612)*AE92</f>
        <v>26806.617794376391</v>
      </c>
      <c r="J696" s="229">
        <f>(J630/J612)*AE93</f>
        <v>9033.02631853547</v>
      </c>
      <c r="K696" s="229">
        <f>(K644/K612)*AE89</f>
        <v>219892.45913047684</v>
      </c>
      <c r="L696" s="229">
        <f>(L647/L612)*AE94</f>
        <v>0</v>
      </c>
      <c r="M696" s="212">
        <f t="shared" si="18"/>
        <v>513027</v>
      </c>
      <c r="N696" s="223" t="s">
        <v>665</v>
      </c>
    </row>
    <row r="697" ht="12.65" customHeight="1" s="212" customFormat="1">
      <c r="A697" s="224">
        <v>7220</v>
      </c>
      <c r="B697" s="223" t="s">
        <v>666</v>
      </c>
      <c r="C697" s="229">
        <f>AF85</f>
        <v>0</v>
      </c>
      <c r="D697" s="229">
        <f>(D615/D612)*AF90</f>
        <v>0</v>
      </c>
      <c r="E697" s="231">
        <f>(E623/E612)*SUM(C697:D697)</f>
        <v>0</v>
      </c>
      <c r="F697" s="231">
        <f>(F624/F612)*AF64</f>
        <v>0</v>
      </c>
      <c r="G697" s="229">
        <f>(G625/G612)*AF91</f>
        <v>0</v>
      </c>
      <c r="H697" s="231">
        <f>(H628/H612)*AF60</f>
        <v>0</v>
      </c>
      <c r="I697" s="229">
        <f>(I629/I612)*AF92</f>
        <v>0</v>
      </c>
      <c r="J697" s="229">
        <f>(J630/J612)*AF93</f>
        <v>0</v>
      </c>
      <c r="K697" s="229">
        <f>(K644/K612)*AF89</f>
        <v>0</v>
      </c>
      <c r="L697" s="229">
        <f>(L647/L612)*AF94</f>
        <v>0</v>
      </c>
      <c r="M697" s="212">
        <f t="shared" si="18"/>
        <v>0</v>
      </c>
      <c r="N697" s="223" t="s">
        <v>667</v>
      </c>
    </row>
    <row r="698" ht="12.65" customHeight="1" s="212" customFormat="1">
      <c r="A698" s="224">
        <v>7230</v>
      </c>
      <c r="B698" s="223" t="s">
        <v>668</v>
      </c>
      <c r="C698" s="229">
        <f>AG85</f>
        <v>4586659</v>
      </c>
      <c r="D698" s="229">
        <f>(D615/D612)*AG90</f>
        <v>9271.1402645042963</v>
      </c>
      <c r="E698" s="231">
        <f>(E623/E612)*SUM(C698:D698)</f>
        <v>415231.82879514294</v>
      </c>
      <c r="F698" s="231">
        <f>(F624/F612)*AG64</f>
        <v>0</v>
      </c>
      <c r="G698" s="229">
        <f>(G625/G612)*AG91</f>
        <v>0</v>
      </c>
      <c r="H698" s="231">
        <f>(H628/H612)*AG60</f>
        <v>78238.3301380751</v>
      </c>
      <c r="I698" s="229">
        <f>(I629/I612)*AG92</f>
        <v>153953.60311265709</v>
      </c>
      <c r="J698" s="229">
        <f>(J630/J612)*AG93</f>
        <v>39783.084552713713</v>
      </c>
      <c r="K698" s="229">
        <f>(K644/K612)*AG89</f>
        <v>722684.78749769542</v>
      </c>
      <c r="L698" s="229">
        <f>(L647/L612)*AG94</f>
        <v>116238.82987229456</v>
      </c>
      <c r="M698" s="212">
        <f t="shared" si="18"/>
        <v>1535402</v>
      </c>
      <c r="N698" s="223" t="s">
        <v>669</v>
      </c>
    </row>
    <row r="699" ht="12.65" customHeight="1" s="212" customFormat="1">
      <c r="A699" s="224">
        <v>7240</v>
      </c>
      <c r="B699" s="223" t="s">
        <v>146</v>
      </c>
      <c r="C699" s="229">
        <f>AH85</f>
        <v>0</v>
      </c>
      <c r="D699" s="229">
        <f>(D615/D612)*AH90</f>
        <v>0</v>
      </c>
      <c r="E699" s="231">
        <f>(E623/E612)*SUM(C699:D699)</f>
        <v>0</v>
      </c>
      <c r="F699" s="231">
        <f>(F624/F612)*AH64</f>
        <v>0</v>
      </c>
      <c r="G699" s="229">
        <f>(G625/G612)*AH91</f>
        <v>0</v>
      </c>
      <c r="H699" s="231">
        <f>(H628/H612)*AH60</f>
        <v>0</v>
      </c>
      <c r="I699" s="229">
        <f>(I629/I612)*AH92</f>
        <v>0</v>
      </c>
      <c r="J699" s="229">
        <f>(J630/J612)*AH93</f>
        <v>0</v>
      </c>
      <c r="K699" s="229">
        <f>(K644/K612)*AH89</f>
        <v>0</v>
      </c>
      <c r="L699" s="229">
        <f>(L647/L612)*AH94</f>
        <v>0</v>
      </c>
      <c r="M699" s="212">
        <f t="shared" si="18"/>
        <v>0</v>
      </c>
      <c r="N699" s="223" t="s">
        <v>670</v>
      </c>
    </row>
    <row r="700" ht="12.65" customHeight="1" s="212" customFormat="1">
      <c r="A700" s="224">
        <v>7250</v>
      </c>
      <c r="B700" s="223" t="s">
        <v>671</v>
      </c>
      <c r="C700" s="229">
        <f>AI85</f>
        <v>0</v>
      </c>
      <c r="D700" s="229">
        <f>(D615/D612)*AI90</f>
        <v>0</v>
      </c>
      <c r="E700" s="231">
        <f>(E623/E612)*SUM(C700:D700)</f>
        <v>0</v>
      </c>
      <c r="F700" s="231">
        <f>(F624/F612)*AI64</f>
        <v>0</v>
      </c>
      <c r="G700" s="229">
        <f>(G625/G612)*AI91</f>
        <v>0</v>
      </c>
      <c r="H700" s="231">
        <f>(H628/H612)*AI60</f>
        <v>0</v>
      </c>
      <c r="I700" s="229">
        <f>(I629/I612)*AI92</f>
        <v>0</v>
      </c>
      <c r="J700" s="229">
        <f>(J630/J612)*AI93</f>
        <v>0</v>
      </c>
      <c r="K700" s="229">
        <f>(K644/K612)*AI89</f>
        <v>0</v>
      </c>
      <c r="L700" s="229">
        <f>(L647/L612)*AI94</f>
        <v>0</v>
      </c>
      <c r="M700" s="212">
        <f t="shared" si="18"/>
        <v>0</v>
      </c>
      <c r="N700" s="223" t="s">
        <v>672</v>
      </c>
    </row>
    <row r="701" ht="12.65" customHeight="1" s="212" customFormat="1">
      <c r="A701" s="224">
        <v>7260</v>
      </c>
      <c r="B701" s="223" t="s">
        <v>148</v>
      </c>
      <c r="C701" s="229">
        <f>AJ85</f>
        <v>1680908</v>
      </c>
      <c r="D701" s="229">
        <f>(D615/D612)*AJ90</f>
        <v>8299.4183318853175</v>
      </c>
      <c r="E701" s="231">
        <f>(E623/E612)*SUM(C701:D701)</f>
        <v>152616.04596276634</v>
      </c>
      <c r="F701" s="231">
        <f>(F624/F612)*AJ64</f>
        <v>0</v>
      </c>
      <c r="G701" s="229">
        <f>(G625/G612)*AJ91</f>
        <v>0</v>
      </c>
      <c r="H701" s="231">
        <f>(H628/H612)*AJ60</f>
        <v>86405.313722663646</v>
      </c>
      <c r="I701" s="229">
        <f>(I629/I612)*AJ92</f>
        <v>22502.803010875596</v>
      </c>
      <c r="J701" s="229">
        <f>(J630/J612)*AJ93</f>
        <v>1402.8393287123281</v>
      </c>
      <c r="K701" s="229">
        <f>(K644/K612)*AJ89</f>
        <v>135533.62972469823</v>
      </c>
      <c r="L701" s="229">
        <f>(L647/L612)*AJ94</f>
        <v>79549.877670714865</v>
      </c>
      <c r="M701" s="212">
        <f t="shared" si="18"/>
        <v>486310</v>
      </c>
      <c r="N701" s="223" t="s">
        <v>673</v>
      </c>
    </row>
    <row r="702" ht="12.65" customHeight="1" s="212" customFormat="1">
      <c r="A702" s="224">
        <v>7310</v>
      </c>
      <c r="B702" s="223" t="s">
        <v>674</v>
      </c>
      <c r="C702" s="229">
        <f>AK85</f>
        <v>0</v>
      </c>
      <c r="D702" s="229">
        <f>(D615/D612)*AK90</f>
        <v>0</v>
      </c>
      <c r="E702" s="231">
        <f>(E623/E612)*SUM(C702:D702)</f>
        <v>0</v>
      </c>
      <c r="F702" s="231">
        <f>(F624/F612)*AK64</f>
        <v>0</v>
      </c>
      <c r="G702" s="229">
        <f>(G625/G612)*AK91</f>
        <v>0</v>
      </c>
      <c r="H702" s="231">
        <f>(H628/H612)*AK60</f>
        <v>0</v>
      </c>
      <c r="I702" s="229">
        <f>(I629/I612)*AK92</f>
        <v>0</v>
      </c>
      <c r="J702" s="229">
        <f>(J630/J612)*AK93</f>
        <v>0</v>
      </c>
      <c r="K702" s="229">
        <f>(K644/K612)*AK89</f>
        <v>0</v>
      </c>
      <c r="L702" s="229">
        <f>(L647/L612)*AK94</f>
        <v>0</v>
      </c>
      <c r="M702" s="212">
        <f t="shared" si="18"/>
        <v>0</v>
      </c>
      <c r="N702" s="223" t="s">
        <v>675</v>
      </c>
    </row>
    <row r="703" ht="12.65" customHeight="1" s="212" customFormat="1">
      <c r="A703" s="224">
        <v>7320</v>
      </c>
      <c r="B703" s="223" t="s">
        <v>676</v>
      </c>
      <c r="C703" s="229">
        <f>AL85</f>
        <v>0</v>
      </c>
      <c r="D703" s="229">
        <f>(D615/D612)*AL90</f>
        <v>0</v>
      </c>
      <c r="E703" s="231">
        <f>(E623/E612)*SUM(C703:D703)</f>
        <v>0</v>
      </c>
      <c r="F703" s="231">
        <f>(F624/F612)*AL64</f>
        <v>0</v>
      </c>
      <c r="G703" s="229">
        <f>(G625/G612)*AL91</f>
        <v>0</v>
      </c>
      <c r="H703" s="231">
        <f>(H628/H612)*AL60</f>
        <v>0</v>
      </c>
      <c r="I703" s="229">
        <f>(I629/I612)*AL92</f>
        <v>0</v>
      </c>
      <c r="J703" s="229">
        <f>(J630/J612)*AL93</f>
        <v>0</v>
      </c>
      <c r="K703" s="229">
        <f>(K644/K612)*AL89</f>
        <v>0</v>
      </c>
      <c r="L703" s="229">
        <f>(L647/L612)*AL94</f>
        <v>0</v>
      </c>
      <c r="M703" s="212">
        <f t="shared" si="18"/>
        <v>0</v>
      </c>
      <c r="N703" s="223" t="s">
        <v>677</v>
      </c>
    </row>
    <row r="704" ht="12.65" customHeight="1" s="212" customFormat="1">
      <c r="A704" s="224">
        <v>7330</v>
      </c>
      <c r="B704" s="223" t="s">
        <v>678</v>
      </c>
      <c r="C704" s="229">
        <f>AM85</f>
        <v>0</v>
      </c>
      <c r="D704" s="229">
        <f>(D615/D612)*AM90</f>
        <v>0</v>
      </c>
      <c r="E704" s="231">
        <f>(E623/E612)*SUM(C704:D704)</f>
        <v>0</v>
      </c>
      <c r="F704" s="231">
        <f>(F624/F612)*AM64</f>
        <v>0</v>
      </c>
      <c r="G704" s="229">
        <f>(G625/G612)*AM91</f>
        <v>0</v>
      </c>
      <c r="H704" s="231">
        <f>(H628/H612)*AM60</f>
        <v>0</v>
      </c>
      <c r="I704" s="229">
        <f>(I629/I612)*AM92</f>
        <v>0</v>
      </c>
      <c r="J704" s="229">
        <f>(J630/J612)*AM93</f>
        <v>0</v>
      </c>
      <c r="K704" s="229">
        <f>(K644/K612)*AM89</f>
        <v>0</v>
      </c>
      <c r="L704" s="229">
        <f>(L647/L612)*AM94</f>
        <v>0</v>
      </c>
      <c r="M704" s="212">
        <f t="shared" si="18"/>
        <v>0</v>
      </c>
      <c r="N704" s="223" t="s">
        <v>679</v>
      </c>
    </row>
    <row r="705" ht="12.65" customHeight="1" s="212" customFormat="1">
      <c r="A705" s="224">
        <v>7340</v>
      </c>
      <c r="B705" s="223" t="s">
        <v>680</v>
      </c>
      <c r="C705" s="229">
        <f>AN85</f>
        <v>0</v>
      </c>
      <c r="D705" s="229">
        <f>(D615/D612)*AN90</f>
        <v>0</v>
      </c>
      <c r="E705" s="231">
        <f>(E623/E612)*SUM(C705:D705)</f>
        <v>0</v>
      </c>
      <c r="F705" s="231">
        <f>(F624/F612)*AN64</f>
        <v>0</v>
      </c>
      <c r="G705" s="229">
        <f>(G625/G612)*AN91</f>
        <v>0</v>
      </c>
      <c r="H705" s="231">
        <f>(H628/H612)*AN60</f>
        <v>0</v>
      </c>
      <c r="I705" s="229">
        <f>(I629/I612)*AN92</f>
        <v>0</v>
      </c>
      <c r="J705" s="229">
        <f>(J630/J612)*AN93</f>
        <v>0</v>
      </c>
      <c r="K705" s="229">
        <f>(K644/K612)*AN89</f>
        <v>0</v>
      </c>
      <c r="L705" s="229">
        <f>(L647/L612)*AN94</f>
        <v>0</v>
      </c>
      <c r="M705" s="212">
        <f t="shared" si="18"/>
        <v>0</v>
      </c>
      <c r="N705" s="223" t="s">
        <v>681</v>
      </c>
    </row>
    <row r="706" ht="12.65" customHeight="1" s="212" customFormat="1">
      <c r="A706" s="224">
        <v>7350</v>
      </c>
      <c r="B706" s="223" t="s">
        <v>682</v>
      </c>
      <c r="C706" s="229">
        <f>AO85</f>
        <v>183842</v>
      </c>
      <c r="D706" s="229">
        <f>(D615/D612)*AO90</f>
        <v>727.81320590790619</v>
      </c>
      <c r="E706" s="231">
        <f>(E623/E612)*SUM(C706:D706)</f>
        <v>16675.462580781597</v>
      </c>
      <c r="F706" s="231">
        <f>(F624/F612)*AO64</f>
        <v>0</v>
      </c>
      <c r="G706" s="229">
        <f>(G625/G612)*AO91</f>
        <v>86047.722588249235</v>
      </c>
      <c r="H706" s="231">
        <f>(H628/H612)*AO60</f>
        <v>9127.805182775428</v>
      </c>
      <c r="I706" s="229">
        <f>(I629/I612)*AO92</f>
        <v>19059.751184074958</v>
      </c>
      <c r="J706" s="229">
        <f>(J630/J612)*AO93</f>
        <v>7016.4447835115</v>
      </c>
      <c r="K706" s="229">
        <f>(K644/K612)*AO89</f>
        <v>21926.33505016864</v>
      </c>
      <c r="L706" s="229">
        <f>(L647/L612)*AO94</f>
        <v>17830.14499516023</v>
      </c>
      <c r="M706" s="212">
        <f t="shared" si="18"/>
        <v>178411</v>
      </c>
      <c r="N706" s="223" t="s">
        <v>683</v>
      </c>
    </row>
    <row r="707" ht="12.65" customHeight="1" s="212" customFormat="1">
      <c r="A707" s="224">
        <v>7380</v>
      </c>
      <c r="B707" s="223" t="s">
        <v>684</v>
      </c>
      <c r="C707" s="229">
        <f>AP85</f>
        <v>0</v>
      </c>
      <c r="D707" s="229">
        <f>(D615/D612)*AP90</f>
        <v>0</v>
      </c>
      <c r="E707" s="231">
        <f>(E623/E612)*SUM(C707:D707)</f>
        <v>0</v>
      </c>
      <c r="F707" s="231">
        <f>(F624/F612)*AP64</f>
        <v>0</v>
      </c>
      <c r="G707" s="229">
        <f>(G625/G612)*AP91</f>
        <v>0</v>
      </c>
      <c r="H707" s="231">
        <f>(H628/H612)*AP60</f>
        <v>0</v>
      </c>
      <c r="I707" s="229">
        <f>(I629/I612)*AP92</f>
        <v>0</v>
      </c>
      <c r="J707" s="229">
        <f>(J630/J612)*AP93</f>
        <v>0</v>
      </c>
      <c r="K707" s="229">
        <f>(K644/K612)*AP89</f>
        <v>0</v>
      </c>
      <c r="L707" s="229">
        <f>(L647/L612)*AP94</f>
        <v>0</v>
      </c>
      <c r="M707" s="212">
        <f t="shared" si="18"/>
        <v>0</v>
      </c>
      <c r="N707" s="223" t="s">
        <v>685</v>
      </c>
    </row>
    <row r="708" ht="12.65" customHeight="1" s="212" customFormat="1">
      <c r="A708" s="224">
        <v>7390</v>
      </c>
      <c r="B708" s="223" t="s">
        <v>686</v>
      </c>
      <c r="C708" s="229">
        <f>AQ85</f>
        <v>0</v>
      </c>
      <c r="D708" s="229">
        <f>(D615/D612)*AQ90</f>
        <v>0</v>
      </c>
      <c r="E708" s="231">
        <f>(E623/E612)*SUM(C708:D708)</f>
        <v>0</v>
      </c>
      <c r="F708" s="231">
        <f>(F624/F612)*AQ64</f>
        <v>0</v>
      </c>
      <c r="G708" s="229">
        <f>(G625/G612)*AQ91</f>
        <v>0</v>
      </c>
      <c r="H708" s="231">
        <f>(H628/H612)*AQ60</f>
        <v>0</v>
      </c>
      <c r="I708" s="229">
        <f>(I629/I612)*AQ92</f>
        <v>0</v>
      </c>
      <c r="J708" s="229">
        <f>(J630/J612)*AQ93</f>
        <v>0</v>
      </c>
      <c r="K708" s="229">
        <f>(K644/K612)*AQ89</f>
        <v>0</v>
      </c>
      <c r="L708" s="229">
        <f>(L647/L612)*AQ94</f>
        <v>0</v>
      </c>
      <c r="M708" s="212">
        <f t="shared" si="18"/>
        <v>0</v>
      </c>
      <c r="N708" s="223" t="s">
        <v>687</v>
      </c>
    </row>
    <row r="709" ht="12.65" customHeight="1" s="212" customFormat="1">
      <c r="A709" s="224">
        <v>7400</v>
      </c>
      <c r="B709" s="223" t="s">
        <v>688</v>
      </c>
      <c r="C709" s="229">
        <f>AR85</f>
        <v>0</v>
      </c>
      <c r="D709" s="229">
        <f>(D615/D612)*AR90</f>
        <v>0</v>
      </c>
      <c r="E709" s="231">
        <f>(E623/E612)*SUM(C709:D709)</f>
        <v>0</v>
      </c>
      <c r="F709" s="231">
        <f>(F624/F612)*AR64</f>
        <v>0</v>
      </c>
      <c r="G709" s="229">
        <f>(G625/G612)*AR91</f>
        <v>0</v>
      </c>
      <c r="H709" s="231">
        <f>(H628/H612)*AR60</f>
        <v>0</v>
      </c>
      <c r="I709" s="229">
        <f>(I629/I612)*AR92</f>
        <v>0</v>
      </c>
      <c r="J709" s="229">
        <f>(J630/J612)*AR93</f>
        <v>0</v>
      </c>
      <c r="K709" s="229">
        <f>(K644/K612)*AR89</f>
        <v>0</v>
      </c>
      <c r="L709" s="229">
        <f>(L647/L612)*AR94</f>
        <v>0</v>
      </c>
      <c r="M709" s="212">
        <f t="shared" si="18"/>
        <v>0</v>
      </c>
      <c r="N709" s="223" t="s">
        <v>689</v>
      </c>
    </row>
    <row r="710" ht="12.65" customHeight="1" s="212" customFormat="1">
      <c r="A710" s="224">
        <v>7410</v>
      </c>
      <c r="B710" s="223" t="s">
        <v>156</v>
      </c>
      <c r="C710" s="229">
        <f>AS85</f>
        <v>0</v>
      </c>
      <c r="D710" s="229">
        <f>(D615/D612)*AS90</f>
        <v>0</v>
      </c>
      <c r="E710" s="231">
        <f>(E623/E612)*SUM(C710:D710)</f>
        <v>0</v>
      </c>
      <c r="F710" s="231">
        <f>(F624/F612)*AS64</f>
        <v>0</v>
      </c>
      <c r="G710" s="229">
        <f>(G625/G612)*AS91</f>
        <v>0</v>
      </c>
      <c r="H710" s="231">
        <f>(H628/H612)*AS60</f>
        <v>0</v>
      </c>
      <c r="I710" s="229">
        <f>(I629/I612)*AS92</f>
        <v>0</v>
      </c>
      <c r="J710" s="229">
        <f>(J630/J612)*AS93</f>
        <v>0</v>
      </c>
      <c r="K710" s="229">
        <f>(K644/K612)*AS89</f>
        <v>0</v>
      </c>
      <c r="L710" s="229">
        <f>(L647/L612)*AS94</f>
        <v>0</v>
      </c>
      <c r="M710" s="212">
        <f t="shared" si="18"/>
        <v>0</v>
      </c>
      <c r="N710" s="223" t="s">
        <v>690</v>
      </c>
    </row>
    <row r="711" ht="12.65" customHeight="1" s="212" customFormat="1">
      <c r="A711" s="224">
        <v>7420</v>
      </c>
      <c r="B711" s="223" t="s">
        <v>691</v>
      </c>
      <c r="C711" s="229">
        <f>AT85</f>
        <v>0</v>
      </c>
      <c r="D711" s="229">
        <f>(D615/D612)*AT90</f>
        <v>0</v>
      </c>
      <c r="E711" s="231">
        <f>(E623/E612)*SUM(C711:D711)</f>
        <v>0</v>
      </c>
      <c r="F711" s="231">
        <f>(F624/F612)*AT64</f>
        <v>0</v>
      </c>
      <c r="G711" s="229">
        <f>(G625/G612)*AT91</f>
        <v>0</v>
      </c>
      <c r="H711" s="231">
        <f>(H628/H612)*AT60</f>
        <v>0</v>
      </c>
      <c r="I711" s="229">
        <f>(I629/I612)*AT92</f>
        <v>0</v>
      </c>
      <c r="J711" s="229">
        <f>(J630/J612)*AT93</f>
        <v>0</v>
      </c>
      <c r="K711" s="229">
        <f>(K644/K612)*AT89</f>
        <v>0</v>
      </c>
      <c r="L711" s="229">
        <f>(L647/L612)*AT94</f>
        <v>0</v>
      </c>
      <c r="M711" s="212">
        <f t="shared" si="18"/>
        <v>0</v>
      </c>
      <c r="N711" s="223" t="s">
        <v>692</v>
      </c>
    </row>
    <row r="712" ht="12.65" customHeight="1" s="212" customFormat="1">
      <c r="A712" s="224">
        <v>7430</v>
      </c>
      <c r="B712" s="223" t="s">
        <v>693</v>
      </c>
      <c r="C712" s="229">
        <f>AU85</f>
        <v>0</v>
      </c>
      <c r="D712" s="229">
        <f>(D615/D612)*AU90</f>
        <v>0</v>
      </c>
      <c r="E712" s="231">
        <f>(E623/E612)*SUM(C712:D712)</f>
        <v>0</v>
      </c>
      <c r="F712" s="231">
        <f>(F624/F612)*AU64</f>
        <v>0</v>
      </c>
      <c r="G712" s="229">
        <f>(G625/G612)*AU91</f>
        <v>0</v>
      </c>
      <c r="H712" s="231">
        <f>(H628/H612)*AU60</f>
        <v>0</v>
      </c>
      <c r="I712" s="229">
        <f>(I629/I612)*AU92</f>
        <v>0</v>
      </c>
      <c r="J712" s="229">
        <f>(J630/J612)*AU93</f>
        <v>0</v>
      </c>
      <c r="K712" s="229">
        <f>(K644/K612)*AU89</f>
        <v>0</v>
      </c>
      <c r="L712" s="229">
        <f>(L647/L612)*AU94</f>
        <v>0</v>
      </c>
      <c r="M712" s="212">
        <f t="shared" si="18"/>
        <v>0</v>
      </c>
      <c r="N712" s="223" t="s">
        <v>694</v>
      </c>
    </row>
    <row r="713" ht="12.65" customHeight="1" s="212" customFormat="1">
      <c r="A713" s="224">
        <v>7490</v>
      </c>
      <c r="B713" s="223" t="s">
        <v>695</v>
      </c>
      <c r="C713" s="229">
        <f>AV85</f>
        <v>140534</v>
      </c>
      <c r="D713" s="229">
        <f>(D615/D612)*AV90</f>
        <v>1166.0663191427743</v>
      </c>
      <c r="E713" s="231">
        <f>(E623/E612)*SUM(C713:D713)</f>
        <v>12802.27851215868</v>
      </c>
      <c r="F713" s="231">
        <f>(F624/F612)*AV64</f>
        <v>0</v>
      </c>
      <c r="G713" s="229">
        <f>(G625/G612)*AV91</f>
        <v>0</v>
      </c>
      <c r="H713" s="231">
        <f>(H628/H612)*AV60</f>
        <v>0</v>
      </c>
      <c r="I713" s="229">
        <f>(I629/I612)*AV92</f>
        <v>0</v>
      </c>
      <c r="J713" s="229">
        <f>(J630/J612)*AV93</f>
        <v>0</v>
      </c>
      <c r="K713" s="229">
        <f>(K644/K612)*AV89</f>
        <v>26242.743198503569</v>
      </c>
      <c r="L713" s="229">
        <f>(L647/L612)*AV94</f>
        <v>0</v>
      </c>
      <c r="M713" s="212">
        <f t="shared" si="18"/>
        <v>40211</v>
      </c>
      <c r="N713" s="225" t="s">
        <v>696</v>
      </c>
    </row>
    <row r="714" ht="12.65" customHeight="1" s="212" customFormat="1"/>
    <row r="715" ht="12.65" customHeight="1" s="212" customFormat="1">
      <c r="C715" s="226">
        <f>SUM(C614:C647)+SUM(C668:C713)</f>
        <v>31613644</v>
      </c>
      <c r="D715" s="212">
        <f>SUM(D616:D647)+SUM(D668:D713)</f>
        <v>108092</v>
      </c>
      <c r="E715" s="212">
        <f>SUM(E624:E647)+SUM(E668:E713)</f>
        <v>2619550.3745535286</v>
      </c>
      <c r="F715" s="212">
        <f>SUM(F625:F648)+SUM(F668:F713)</f>
        <v>0</v>
      </c>
      <c r="G715" s="212">
        <f>SUM(G626:G647)+SUM(G668:G713)</f>
        <v>1325408.4899828739</v>
      </c>
      <c r="H715" s="212">
        <f>SUM(H629:H647)+SUM(H668:H713)</f>
        <v>987587.34270780766</v>
      </c>
      <c r="I715" s="212">
        <f>SUM(I630:I647)+SUM(I668:I713)</f>
        <v>672009.93690948153</v>
      </c>
      <c r="J715" s="212">
        <f>SUM(J631:J647)+SUM(J668:J713)</f>
        <v>528209.47377928894</v>
      </c>
      <c r="K715" s="212">
        <f>SUM(K668:K713)</f>
        <v>2905427.5463032466</v>
      </c>
      <c r="L715" s="212">
        <f>SUM(L668:L713)</f>
        <v>795498.77670714865</v>
      </c>
      <c r="M715" s="212">
        <f>SUM(M668:M713)</f>
        <v>8856905</v>
      </c>
      <c r="N715" s="223" t="s">
        <v>697</v>
      </c>
    </row>
    <row r="716" ht="12.65" customHeight="1" s="212" customFormat="1">
      <c r="C716" s="226">
        <f>CE85</f>
        <v>31613644</v>
      </c>
      <c r="D716" s="212">
        <f>D615</f>
        <v>108092</v>
      </c>
      <c r="E716" s="212">
        <f>E623</f>
        <v>2619550.3745535281</v>
      </c>
      <c r="F716" s="212">
        <f>F624</f>
        <v>0</v>
      </c>
      <c r="G716" s="212">
        <f>G625</f>
        <v>1325408.4899828737</v>
      </c>
      <c r="H716" s="212">
        <f>H628</f>
        <v>987587.34270780766</v>
      </c>
      <c r="I716" s="212">
        <f>I629</f>
        <v>672009.93690948153</v>
      </c>
      <c r="J716" s="212">
        <f>J630</f>
        <v>528209.47377928894</v>
      </c>
      <c r="K716" s="212">
        <f>K644</f>
        <v>2905427.5463032466</v>
      </c>
      <c r="L716" s="212">
        <f>L647</f>
        <v>795498.77670714865</v>
      </c>
      <c r="M716" s="212">
        <f>C648</f>
        <v>8856907</v>
      </c>
      <c r="N716" s="223" t="s">
        <v>698</v>
      </c>
    </row>
  </sheetData>
  <sheetProtection algorithmName="SHA-512" hashValue="051oX/tvy/Rq6bs5cr/2HQfz/OPbiz9Ni+qZAFJvcDcZovMU+q5u5bwbNl/mWmt8yPnM7XlHS3c0SfdGiZ5Y+g==" saltValue="qhoTbgXujbMG6Ns/apmw0g==" spinCount="100000" sheet="1" objects="1" scenarios="1" password="88b3"/>
  <mergeCells>
    <mergeCell ref="B236:C236"/>
  </mergeCells>
  <hyperlinks>
    <hyperlink ref="C30" r:id="rId8"/>
    <hyperlink ref="F42" r:id="rId9"/>
    <hyperlink ref="A43" r:id="rId10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C179"/>
  <sheetViews>
    <sheetView zoomScaleNormal="100" workbookViewId="0">
      <selection activeCell="C71" sqref="C71"/>
    </sheetView>
  </sheetViews>
  <sheetFormatPr defaultColWidth="57.4140625" defaultRowHeight="14.5" x14ac:dyDescent="0.35"/>
  <cols>
    <col min="1" max="1" width="5.75" customWidth="1" style="11"/>
    <col min="2" max="2" width="55.75" customWidth="1" style="11"/>
    <col min="3" max="3" width="22" customWidth="1" style="11"/>
    <col min="4" max="4" width="5.6640625" customWidth="1" style="11"/>
    <col min="5" max="6" width="57.4140625" customWidth="1" style="11"/>
    <col min="7" max="16384" width="57.4140625" customWidth="1" style="11"/>
  </cols>
  <sheetData>
    <row r="1" ht="20.15" customHeight="1">
      <c r="A1" s="177" t="s">
        <v>908</v>
      </c>
      <c r="B1" s="178"/>
      <c r="C1" s="178"/>
    </row>
    <row r="2" ht="20.15" customHeight="1">
      <c r="A2" s="177"/>
      <c r="B2" s="178"/>
      <c r="C2" s="103" t="s">
        <v>909</v>
      </c>
    </row>
    <row r="3" ht="20.15" customHeight="1">
      <c r="A3" s="129" t="str">
        <f>"Hospital: "&amp;data!C98</f>
        <v>Hospital: NORTH VALLEY HOSPITAL OCPHD#4</v>
      </c>
      <c r="B3" s="179"/>
      <c r="C3" s="151" t="str">
        <f>"FYE: "&amp;data!C96</f>
        <v>FYE: 12/31/2022</v>
      </c>
    </row>
    <row r="4" ht="20.15" customHeight="1">
      <c r="A4" s="180"/>
      <c r="B4" s="181" t="s">
        <v>910</v>
      </c>
      <c r="C4" s="182"/>
    </row>
    <row r="5" ht="20.15" customHeight="1">
      <c r="A5" s="183">
        <v>1</v>
      </c>
      <c r="B5" s="184" t="s">
        <v>424</v>
      </c>
      <c r="C5" s="184"/>
    </row>
    <row r="6" ht="20.15" customHeight="1">
      <c r="A6" s="183">
        <v>2</v>
      </c>
      <c r="B6" s="185" t="s">
        <v>425</v>
      </c>
      <c r="C6" s="185">
        <f>data!C266</f>
        <v>6804703</v>
      </c>
    </row>
    <row r="7" ht="20.15" customHeight="1">
      <c r="A7" s="183">
        <v>3</v>
      </c>
      <c r="B7" s="185" t="s">
        <v>426</v>
      </c>
      <c r="C7" s="185">
        <f>data!C267</f>
        <v>0</v>
      </c>
    </row>
    <row r="8" ht="20.15" customHeight="1">
      <c r="A8" s="183">
        <v>4</v>
      </c>
      <c r="B8" s="185" t="s">
        <v>427</v>
      </c>
      <c r="C8" s="185">
        <f>data!C268</f>
        <v>9716883</v>
      </c>
    </row>
    <row r="9" ht="20.15" customHeight="1">
      <c r="A9" s="183">
        <v>5</v>
      </c>
      <c r="B9" s="185" t="s">
        <v>911</v>
      </c>
      <c r="C9" s="185">
        <f>data!C269</f>
        <v>5252329</v>
      </c>
    </row>
    <row r="10" ht="20.15" customHeight="1">
      <c r="A10" s="183">
        <v>6</v>
      </c>
      <c r="B10" s="185" t="s">
        <v>912</v>
      </c>
      <c r="C10" s="185">
        <f>data!C270</f>
        <v>0</v>
      </c>
    </row>
    <row r="11" ht="20.15" customHeight="1">
      <c r="A11" s="183">
        <v>7</v>
      </c>
      <c r="B11" s="185" t="s">
        <v>913</v>
      </c>
      <c r="C11" s="185">
        <f>data!C271</f>
        <v>595259</v>
      </c>
    </row>
    <row r="12" ht="20.15" customHeight="1">
      <c r="A12" s="183">
        <v>8</v>
      </c>
      <c r="B12" s="185" t="s">
        <v>431</v>
      </c>
      <c r="C12" s="185">
        <f>data!C272</f>
        <v>0</v>
      </c>
    </row>
    <row r="13" ht="20.15" customHeight="1">
      <c r="A13" s="183">
        <v>9</v>
      </c>
      <c r="B13" s="185" t="s">
        <v>432</v>
      </c>
      <c r="C13" s="185">
        <f>data!C273</f>
        <v>563730</v>
      </c>
    </row>
    <row r="14" ht="20.15" customHeight="1">
      <c r="A14" s="183">
        <v>10</v>
      </c>
      <c r="B14" s="185" t="s">
        <v>433</v>
      </c>
      <c r="C14" s="185">
        <f>data!C274</f>
        <v>336076</v>
      </c>
    </row>
    <row r="15" ht="20.15" customHeight="1">
      <c r="A15" s="183">
        <v>11</v>
      </c>
      <c r="B15" s="185" t="s">
        <v>914</v>
      </c>
      <c r="C15" s="185">
        <f>data!C275</f>
        <v>0</v>
      </c>
    </row>
    <row r="16" ht="20.15" customHeight="1">
      <c r="A16" s="183">
        <v>12</v>
      </c>
      <c r="B16" s="185" t="s">
        <v>915</v>
      </c>
      <c r="C16" s="185">
        <f>data!D276</f>
        <v>12764322</v>
      </c>
    </row>
    <row r="17" ht="20.15" customHeight="1">
      <c r="A17" s="183">
        <v>13</v>
      </c>
      <c r="B17" s="185"/>
      <c r="C17" s="185"/>
    </row>
    <row r="18" ht="20.15" customHeight="1">
      <c r="A18" s="183">
        <v>14</v>
      </c>
      <c r="B18" s="186" t="s">
        <v>916</v>
      </c>
      <c r="C18" s="184"/>
    </row>
    <row r="19" ht="20.15" customHeight="1">
      <c r="A19" s="183">
        <v>15</v>
      </c>
      <c r="B19" s="185" t="s">
        <v>425</v>
      </c>
      <c r="C19" s="185">
        <f>data!C278</f>
        <v>1089430</v>
      </c>
    </row>
    <row r="20" ht="20.15" customHeight="1">
      <c r="A20" s="183">
        <v>16</v>
      </c>
      <c r="B20" s="185" t="s">
        <v>426</v>
      </c>
      <c r="C20" s="185">
        <f>data!C279</f>
        <v>0</v>
      </c>
    </row>
    <row r="21" ht="20.15" customHeight="1">
      <c r="A21" s="183">
        <v>17</v>
      </c>
      <c r="B21" s="185" t="s">
        <v>437</v>
      </c>
      <c r="C21" s="185">
        <f>data!C280</f>
        <v>0</v>
      </c>
    </row>
    <row r="22" ht="20.15" customHeight="1">
      <c r="A22" s="183">
        <v>18</v>
      </c>
      <c r="B22" s="185" t="s">
        <v>917</v>
      </c>
      <c r="C22" s="185">
        <f>data!D281</f>
        <v>1089430</v>
      </c>
    </row>
    <row r="23" ht="20.15" customHeight="1">
      <c r="A23" s="183">
        <v>19</v>
      </c>
      <c r="B23" s="187"/>
      <c r="C23" s="185"/>
    </row>
    <row r="24" ht="20.15" customHeight="1">
      <c r="A24" s="183">
        <v>20</v>
      </c>
      <c r="B24" s="186" t="s">
        <v>918</v>
      </c>
      <c r="C24" s="184"/>
    </row>
    <row r="25" ht="20.15" customHeight="1">
      <c r="A25" s="183">
        <v>21</v>
      </c>
      <c r="B25" s="185" t="s">
        <v>394</v>
      </c>
      <c r="C25" s="185">
        <f>data!C283</f>
        <v>358540</v>
      </c>
    </row>
    <row r="26" ht="20.15" customHeight="1">
      <c r="A26" s="183">
        <v>22</v>
      </c>
      <c r="B26" s="185" t="s">
        <v>395</v>
      </c>
      <c r="C26" s="185">
        <f>data!C284</f>
        <v>719936</v>
      </c>
    </row>
    <row r="27" ht="20.15" customHeight="1">
      <c r="A27" s="183">
        <v>23</v>
      </c>
      <c r="B27" s="185" t="s">
        <v>396</v>
      </c>
      <c r="C27" s="185">
        <f>data!C285</f>
        <v>14372998</v>
      </c>
    </row>
    <row r="28" ht="20.15" customHeight="1">
      <c r="A28" s="183">
        <v>24</v>
      </c>
      <c r="B28" s="185" t="s">
        <v>919</v>
      </c>
      <c r="C28" s="185">
        <f>data!C286</f>
        <v>0</v>
      </c>
    </row>
    <row r="29" ht="20.15" customHeight="1">
      <c r="A29" s="183">
        <v>25</v>
      </c>
      <c r="B29" s="185" t="s">
        <v>398</v>
      </c>
      <c r="C29" s="185">
        <f>data!C287</f>
        <v>7342811</v>
      </c>
    </row>
    <row r="30" ht="20.15" customHeight="1">
      <c r="A30" s="183">
        <v>26</v>
      </c>
      <c r="B30" s="185" t="s">
        <v>442</v>
      </c>
      <c r="C30" s="185">
        <f>data!C288</f>
        <v>9096175</v>
      </c>
    </row>
    <row r="31" ht="20.15" customHeight="1">
      <c r="A31" s="183">
        <v>27</v>
      </c>
      <c r="B31" s="185" t="s">
        <v>401</v>
      </c>
      <c r="C31" s="185">
        <f>data!C289</f>
        <v>0</v>
      </c>
    </row>
    <row r="32" ht="20.15" customHeight="1">
      <c r="A32" s="183">
        <v>28</v>
      </c>
      <c r="B32" s="185" t="s">
        <v>402</v>
      </c>
      <c r="C32" s="185">
        <f>data!C290</f>
        <v>1505130</v>
      </c>
    </row>
    <row r="33" ht="20.15" customHeight="1">
      <c r="A33" s="183">
        <v>29</v>
      </c>
      <c r="B33" s="185" t="s">
        <v>615</v>
      </c>
      <c r="C33" s="185">
        <f>data!C291</f>
        <v>0</v>
      </c>
    </row>
    <row r="34" ht="20.15" customHeight="1">
      <c r="A34" s="183">
        <v>30</v>
      </c>
      <c r="B34" s="185" t="s">
        <v>920</v>
      </c>
      <c r="C34" s="185">
        <f>data!C292</f>
        <v>20740002</v>
      </c>
    </row>
    <row r="35" ht="20.15" customHeight="1">
      <c r="A35" s="183">
        <v>31</v>
      </c>
      <c r="B35" s="185" t="s">
        <v>921</v>
      </c>
      <c r="C35" s="185">
        <f>data!D293</f>
        <v>12655588</v>
      </c>
    </row>
    <row r="36" ht="20.15" customHeight="1">
      <c r="A36" s="183">
        <v>32</v>
      </c>
      <c r="B36" s="187"/>
      <c r="C36" s="185"/>
    </row>
    <row r="37" ht="20.15" customHeight="1">
      <c r="A37" s="183">
        <v>33</v>
      </c>
      <c r="B37" s="186" t="s">
        <v>922</v>
      </c>
      <c r="C37" s="184"/>
    </row>
    <row r="38" ht="20.15" customHeight="1">
      <c r="A38" s="183">
        <v>34</v>
      </c>
      <c r="B38" s="185" t="s">
        <v>923</v>
      </c>
      <c r="C38" s="185">
        <f>data!C295</f>
        <v>0</v>
      </c>
    </row>
    <row r="39" ht="20.15" customHeight="1">
      <c r="A39" s="183">
        <v>35</v>
      </c>
      <c r="B39" s="185" t="s">
        <v>924</v>
      </c>
      <c r="C39" s="185">
        <f>data!C296</f>
        <v>0</v>
      </c>
    </row>
    <row r="40" ht="20.15" customHeight="1">
      <c r="A40" s="183">
        <v>36</v>
      </c>
      <c r="B40" s="185" t="s">
        <v>449</v>
      </c>
      <c r="C40" s="185">
        <f>data!C297</f>
        <v>0</v>
      </c>
    </row>
    <row r="41" ht="20.15" customHeight="1">
      <c r="A41" s="183">
        <v>37</v>
      </c>
      <c r="B41" s="185" t="s">
        <v>437</v>
      </c>
      <c r="C41" s="185">
        <f>data!C298</f>
        <v>5360</v>
      </c>
    </row>
    <row r="42" ht="20.15" customHeight="1">
      <c r="A42" s="183">
        <v>38</v>
      </c>
      <c r="B42" s="185" t="s">
        <v>925</v>
      </c>
      <c r="C42" s="185">
        <f>data!D299</f>
        <v>5360</v>
      </c>
    </row>
    <row r="43" ht="20.15" customHeight="1">
      <c r="A43" s="183">
        <v>39</v>
      </c>
      <c r="B43" s="187"/>
      <c r="C43" s="185"/>
    </row>
    <row r="44" ht="20.15" customHeight="1">
      <c r="A44" s="183">
        <v>40</v>
      </c>
      <c r="B44" s="186" t="s">
        <v>926</v>
      </c>
      <c r="C44" s="184"/>
    </row>
    <row r="45" ht="20.15" customHeight="1">
      <c r="A45" s="183">
        <v>41</v>
      </c>
      <c r="B45" s="185" t="s">
        <v>452</v>
      </c>
      <c r="C45" s="185">
        <f>data!C302</f>
        <v>0</v>
      </c>
    </row>
    <row r="46" ht="20.15" customHeight="1">
      <c r="A46" s="183">
        <v>42</v>
      </c>
      <c r="B46" s="185" t="s">
        <v>453</v>
      </c>
      <c r="C46" s="185">
        <f>data!C303</f>
        <v>0</v>
      </c>
    </row>
    <row r="47" ht="20.15" customHeight="1">
      <c r="A47" s="183">
        <v>43</v>
      </c>
      <c r="B47" s="185" t="s">
        <v>927</v>
      </c>
      <c r="C47" s="185">
        <f>data!C304</f>
        <v>0</v>
      </c>
    </row>
    <row r="48" ht="20.15" customHeight="1">
      <c r="A48" s="183">
        <v>44</v>
      </c>
      <c r="B48" s="185" t="s">
        <v>455</v>
      </c>
      <c r="C48" s="185">
        <f>data!C305</f>
        <v>0</v>
      </c>
    </row>
    <row r="49" ht="20.15" customHeight="1">
      <c r="A49" s="183">
        <v>45</v>
      </c>
      <c r="B49" s="185" t="s">
        <v>928</v>
      </c>
      <c r="C49" s="185">
        <f>data!D306</f>
        <v>0</v>
      </c>
    </row>
    <row r="50" ht="20.15" customHeight="1">
      <c r="A50" s="188">
        <v>46</v>
      </c>
      <c r="B50" s="189" t="s">
        <v>929</v>
      </c>
      <c r="C50" s="185">
        <f>data!D308</f>
        <v>26514700</v>
      </c>
    </row>
    <row r="51" ht="20.15" customHeight="1"/>
    <row r="52" ht="20.15" customHeight="1"/>
    <row r="53" ht="20.15" customHeight="1">
      <c r="A53" s="177" t="s">
        <v>930</v>
      </c>
      <c r="B53" s="178"/>
      <c r="C53" s="178"/>
    </row>
    <row r="54" ht="20.15" customHeight="1">
      <c r="A54" s="177"/>
      <c r="B54" s="178"/>
      <c r="C54" s="103" t="s">
        <v>931</v>
      </c>
    </row>
    <row r="55" ht="20.15" customHeight="1">
      <c r="A55" s="129" t="str">
        <f>"Hospital: "&amp;data!C98</f>
        <v>Hospital: NORTH VALLEY HOSPITAL OCPHD#4</v>
      </c>
      <c r="B55" s="179"/>
      <c r="C55" s="151" t="str">
        <f>"FYE: "&amp;data!C96</f>
        <v>FYE: 12/31/2022</v>
      </c>
    </row>
    <row r="56" ht="20.15" customHeight="1">
      <c r="A56" s="190"/>
      <c r="B56" s="191" t="s">
        <v>932</v>
      </c>
      <c r="C56" s="182"/>
    </row>
    <row r="57" ht="20.15" customHeight="1">
      <c r="A57" s="192">
        <v>1</v>
      </c>
      <c r="B57" s="177" t="s">
        <v>459</v>
      </c>
      <c r="C57" s="193"/>
    </row>
    <row r="58" ht="20.15" customHeight="1">
      <c r="A58" s="183">
        <v>2</v>
      </c>
      <c r="B58" s="185" t="s">
        <v>460</v>
      </c>
      <c r="C58" s="185">
        <f>data!C314</f>
        <v>0</v>
      </c>
    </row>
    <row r="59" ht="20.15" customHeight="1">
      <c r="A59" s="183">
        <v>3</v>
      </c>
      <c r="B59" s="185" t="s">
        <v>933</v>
      </c>
      <c r="C59" s="185">
        <f>data!C315</f>
        <v>938800</v>
      </c>
    </row>
    <row r="60" ht="20.15" customHeight="1">
      <c r="A60" s="183">
        <v>4</v>
      </c>
      <c r="B60" s="185" t="s">
        <v>934</v>
      </c>
      <c r="C60" s="185">
        <f>data!C316</f>
        <v>1203209</v>
      </c>
    </row>
    <row r="61" ht="20.15" customHeight="1">
      <c r="A61" s="183">
        <v>5</v>
      </c>
      <c r="B61" s="185" t="s">
        <v>463</v>
      </c>
      <c r="C61" s="185">
        <f>data!C317</f>
        <v>18202</v>
      </c>
    </row>
    <row r="62" ht="20.15" customHeight="1">
      <c r="A62" s="183">
        <v>6</v>
      </c>
      <c r="B62" s="185" t="s">
        <v>935</v>
      </c>
      <c r="C62" s="185">
        <f>data!C318</f>
        <v>292336</v>
      </c>
    </row>
    <row r="63" ht="20.15" customHeight="1">
      <c r="A63" s="183">
        <v>7</v>
      </c>
      <c r="B63" s="185" t="s">
        <v>936</v>
      </c>
      <c r="C63" s="185">
        <f>data!C319</f>
        <v>326572</v>
      </c>
    </row>
    <row r="64" ht="20.15" customHeight="1">
      <c r="A64" s="183">
        <v>8</v>
      </c>
      <c r="B64" s="185" t="s">
        <v>466</v>
      </c>
      <c r="C64" s="185">
        <f>data!C320</f>
        <v>182912</v>
      </c>
    </row>
    <row r="65" ht="20.15" customHeight="1">
      <c r="A65" s="183">
        <v>9</v>
      </c>
      <c r="B65" s="185" t="s">
        <v>467</v>
      </c>
      <c r="C65" s="185">
        <f>data!C321</f>
        <v>0</v>
      </c>
    </row>
    <row r="66" ht="20.15" customHeight="1">
      <c r="A66" s="183">
        <v>10</v>
      </c>
      <c r="B66" s="185" t="s">
        <v>468</v>
      </c>
      <c r="C66" s="185">
        <f>data!C322</f>
        <v>4946</v>
      </c>
    </row>
    <row r="67" ht="20.15" customHeight="1">
      <c r="A67" s="183">
        <v>11</v>
      </c>
      <c r="B67" s="185" t="s">
        <v>937</v>
      </c>
      <c r="C67" s="185">
        <f>data!C323</f>
        <v>515018</v>
      </c>
    </row>
    <row r="68" ht="20.15" customHeight="1">
      <c r="A68" s="183">
        <v>12</v>
      </c>
      <c r="B68" s="185" t="s">
        <v>938</v>
      </c>
      <c r="C68" s="185">
        <f>data!D324</f>
        <v>3481995</v>
      </c>
    </row>
    <row r="69" ht="20.15" customHeight="1">
      <c r="A69" s="183">
        <v>13</v>
      </c>
      <c r="B69" s="187"/>
      <c r="C69" s="185"/>
    </row>
    <row r="70" ht="20.15" customHeight="1">
      <c r="A70" s="183">
        <v>14</v>
      </c>
      <c r="B70" s="186" t="s">
        <v>939</v>
      </c>
      <c r="C70" s="184"/>
    </row>
    <row r="71" ht="20.15" customHeight="1">
      <c r="A71" s="183">
        <v>15</v>
      </c>
      <c r="B71" s="185" t="s">
        <v>472</v>
      </c>
      <c r="C71" s="185">
        <f>data!C326</f>
        <v>0</v>
      </c>
    </row>
    <row r="72" ht="20.15" customHeight="1">
      <c r="A72" s="183">
        <v>16</v>
      </c>
      <c r="B72" s="185" t="s">
        <v>940</v>
      </c>
      <c r="C72" s="185">
        <f>data!C327</f>
        <v>0</v>
      </c>
    </row>
    <row r="73" ht="20.15" customHeight="1">
      <c r="A73" s="183">
        <v>17</v>
      </c>
      <c r="B73" s="185" t="s">
        <v>474</v>
      </c>
      <c r="C73" s="185">
        <f>data!C328</f>
        <v>883237</v>
      </c>
    </row>
    <row r="74" ht="20.15" customHeight="1">
      <c r="A74" s="183">
        <v>18</v>
      </c>
      <c r="B74" s="185" t="s">
        <v>941</v>
      </c>
      <c r="C74" s="185">
        <f>data!D329</f>
        <v>883237</v>
      </c>
    </row>
    <row r="75" ht="20.15" customHeight="1">
      <c r="A75" s="183">
        <v>19</v>
      </c>
      <c r="B75" s="187"/>
      <c r="C75" s="185"/>
    </row>
    <row r="76" ht="20.15" customHeight="1">
      <c r="A76" s="183">
        <v>20</v>
      </c>
      <c r="B76" s="186" t="s">
        <v>476</v>
      </c>
      <c r="C76" s="184"/>
    </row>
    <row r="77" ht="20.15" customHeight="1">
      <c r="A77" s="183">
        <v>21</v>
      </c>
      <c r="B77" s="185" t="s">
        <v>477</v>
      </c>
      <c r="C77" s="185">
        <f>data!C331</f>
        <v>0</v>
      </c>
    </row>
    <row r="78" ht="20.15" customHeight="1">
      <c r="A78" s="183">
        <v>22</v>
      </c>
      <c r="B78" s="185" t="s">
        <v>942</v>
      </c>
      <c r="C78" s="185">
        <f>data!C332</f>
        <v>0</v>
      </c>
    </row>
    <row r="79" ht="20.15" customHeight="1">
      <c r="A79" s="183">
        <v>23</v>
      </c>
      <c r="B79" s="185" t="s">
        <v>479</v>
      </c>
      <c r="C79" s="185">
        <f>data!C333</f>
        <v>6753927</v>
      </c>
    </row>
    <row r="80" ht="20.15" customHeight="1">
      <c r="A80" s="183">
        <v>24</v>
      </c>
      <c r="B80" s="185" t="s">
        <v>943</v>
      </c>
      <c r="C80" s="185">
        <f>data!C334</f>
        <v>805982</v>
      </c>
    </row>
    <row r="81" ht="20.15" customHeight="1">
      <c r="A81" s="183">
        <v>25</v>
      </c>
      <c r="B81" s="185" t="s">
        <v>481</v>
      </c>
      <c r="C81" s="185">
        <f>data!C335</f>
        <v>0</v>
      </c>
    </row>
    <row r="82" ht="20.15" customHeight="1">
      <c r="A82" s="183">
        <v>26</v>
      </c>
      <c r="B82" s="185" t="s">
        <v>944</v>
      </c>
      <c r="C82" s="185">
        <f>data!C336</f>
        <v>0</v>
      </c>
    </row>
    <row r="83" ht="20.15" customHeight="1">
      <c r="A83" s="183">
        <v>27</v>
      </c>
      <c r="B83" s="185" t="s">
        <v>483</v>
      </c>
      <c r="C83" s="185">
        <f>data!C337</f>
        <v>0</v>
      </c>
    </row>
    <row r="84" ht="20.15" customHeight="1">
      <c r="A84" s="183">
        <v>28</v>
      </c>
      <c r="B84" s="185" t="s">
        <v>484</v>
      </c>
      <c r="C84" s="185">
        <f>data!C338</f>
        <v>0</v>
      </c>
    </row>
    <row r="85" ht="20.15" customHeight="1">
      <c r="A85" s="183">
        <v>29</v>
      </c>
      <c r="B85" s="185" t="s">
        <v>615</v>
      </c>
      <c r="C85" s="185">
        <f>data!D339</f>
        <v>7559909</v>
      </c>
    </row>
    <row r="86" ht="20.15" customHeight="1">
      <c r="A86" s="183">
        <v>30</v>
      </c>
      <c r="B86" s="185" t="s">
        <v>945</v>
      </c>
      <c r="C86" s="185">
        <f>data!D340</f>
        <v>515018</v>
      </c>
    </row>
    <row r="87" ht="20.15" customHeight="1">
      <c r="A87" s="183">
        <v>31</v>
      </c>
      <c r="B87" s="185" t="s">
        <v>946</v>
      </c>
      <c r="C87" s="185">
        <f>data!D341</f>
        <v>7044891</v>
      </c>
    </row>
    <row r="88" ht="20.15" customHeight="1">
      <c r="A88" s="183">
        <v>32</v>
      </c>
      <c r="B88" s="187"/>
      <c r="C88" s="185"/>
    </row>
    <row r="89" ht="20.15" customHeight="1">
      <c r="A89" s="183">
        <v>33</v>
      </c>
      <c r="B89" s="194" t="s">
        <v>947</v>
      </c>
      <c r="C89" s="185">
        <f>data!C343</f>
        <v>14589559</v>
      </c>
    </row>
    <row r="90" ht="20.15" customHeight="1">
      <c r="A90" s="183">
        <v>34</v>
      </c>
      <c r="B90" s="185"/>
      <c r="C90" s="185"/>
    </row>
    <row r="91" ht="20.15" customHeight="1">
      <c r="A91" s="183">
        <v>35</v>
      </c>
      <c r="B91" s="186" t="s">
        <v>948</v>
      </c>
      <c r="C91" s="184"/>
    </row>
    <row r="92" ht="20.15" customHeight="1">
      <c r="A92" s="183">
        <v>36</v>
      </c>
      <c r="B92" s="185" t="s">
        <v>488</v>
      </c>
      <c r="C92" s="185">
        <f>data!C345</f>
        <v>0</v>
      </c>
    </row>
    <row r="93" ht="20.15" customHeight="1">
      <c r="A93" s="183">
        <v>37</v>
      </c>
      <c r="B93" s="187"/>
      <c r="C93" s="185"/>
    </row>
    <row r="94" ht="20.15" customHeight="1">
      <c r="A94" s="183">
        <v>38</v>
      </c>
      <c r="B94" s="185" t="s">
        <v>489</v>
      </c>
      <c r="C94" s="185">
        <f>data!C346</f>
        <v>0</v>
      </c>
    </row>
    <row r="95" ht="20.15" customHeight="1">
      <c r="A95" s="183">
        <v>39</v>
      </c>
      <c r="B95" s="187"/>
      <c r="C95" s="185"/>
    </row>
    <row r="96" ht="20.15" customHeight="1">
      <c r="A96" s="183">
        <v>40</v>
      </c>
      <c r="B96" s="185" t="s">
        <v>949</v>
      </c>
      <c r="C96" s="185">
        <f>data!C347</f>
        <v>0</v>
      </c>
    </row>
    <row r="97" ht="20.15" customHeight="1">
      <c r="A97" s="183">
        <v>41</v>
      </c>
      <c r="B97" s="187"/>
      <c r="C97" s="185"/>
    </row>
    <row r="98" ht="20.15" customHeight="1">
      <c r="A98" s="183">
        <v>42</v>
      </c>
      <c r="B98" s="185" t="s">
        <v>950</v>
      </c>
      <c r="C98" s="185">
        <f>data!C348</f>
        <v>0</v>
      </c>
    </row>
    <row r="99" ht="20.15" customHeight="1">
      <c r="A99" s="183">
        <v>43</v>
      </c>
      <c r="B99" s="185" t="s">
        <v>951</v>
      </c>
      <c r="C99" s="185"/>
    </row>
    <row r="100" ht="20.15" customHeight="1">
      <c r="A100" s="183">
        <v>44</v>
      </c>
      <c r="B100" s="187"/>
      <c r="C100" s="185"/>
    </row>
    <row r="101" ht="20.15" customHeight="1">
      <c r="A101" s="183">
        <v>45</v>
      </c>
      <c r="B101" s="185" t="s">
        <v>952</v>
      </c>
      <c r="C101" s="185">
        <f>data!C349</f>
        <v>0</v>
      </c>
    </row>
    <row r="102" ht="20.15" customHeight="1">
      <c r="A102" s="183">
        <v>46</v>
      </c>
      <c r="B102" s="185" t="s">
        <v>953</v>
      </c>
      <c r="C102" s="185">
        <f>data!C343+data!C345+data!C346+data!C347+data!C348-data!C349</f>
        <v>14589559</v>
      </c>
    </row>
    <row r="103" ht="20.15" customHeight="1">
      <c r="A103" s="183">
        <v>47</v>
      </c>
      <c r="B103" s="185" t="s">
        <v>954</v>
      </c>
      <c r="C103" s="185">
        <f>data!D352</f>
        <v>26514700</v>
      </c>
    </row>
    <row r="104" ht="20.15" customHeight="1"/>
    <row r="105" ht="20.15" customHeight="1"/>
    <row r="106" ht="20.15" customHeight="1">
      <c r="A106" s="177" t="s">
        <v>955</v>
      </c>
      <c r="B106" s="178"/>
      <c r="C106" s="178"/>
    </row>
    <row r="107" ht="20.15" customHeight="1">
      <c r="A107" s="179"/>
      <c r="C107" s="103" t="s">
        <v>956</v>
      </c>
    </row>
    <row r="108" ht="20.15" customHeight="1">
      <c r="A108" s="129" t="str">
        <f>"Hospital: "&amp;data!C98</f>
        <v>Hospital: NORTH VALLEY HOSPITAL OCPHD#4</v>
      </c>
      <c r="B108" s="179"/>
      <c r="C108" s="151" t="str">
        <f>"FYE: "&amp;data!C96</f>
        <v>FYE: 12/31/2022</v>
      </c>
    </row>
    <row r="109" ht="20.15" customHeight="1">
      <c r="A109" s="180"/>
      <c r="B109" s="195"/>
      <c r="C109" s="196"/>
    </row>
    <row r="110" ht="20.15" customHeight="1">
      <c r="A110" s="183">
        <v>1</v>
      </c>
      <c r="B110" s="186" t="s">
        <v>957</v>
      </c>
      <c r="C110" s="184"/>
    </row>
    <row r="111" ht="20.15" customHeight="1">
      <c r="A111" s="183">
        <v>2</v>
      </c>
      <c r="B111" s="185" t="s">
        <v>497</v>
      </c>
      <c r="C111" s="185">
        <f>data!C358</f>
        <v>11991060</v>
      </c>
    </row>
    <row r="112" ht="20.15" customHeight="1">
      <c r="A112" s="183">
        <v>3</v>
      </c>
      <c r="B112" s="185" t="s">
        <v>498</v>
      </c>
      <c r="C112" s="185">
        <f>data!C359</f>
        <v>38565734</v>
      </c>
    </row>
    <row r="113" ht="20.15" customHeight="1">
      <c r="A113" s="183">
        <v>4</v>
      </c>
      <c r="B113" s="185" t="s">
        <v>958</v>
      </c>
      <c r="C113" s="185">
        <f>data!D360</f>
        <v>50556794</v>
      </c>
    </row>
    <row r="114" ht="20.15" customHeight="1">
      <c r="A114" s="183">
        <v>5</v>
      </c>
      <c r="B114" s="187"/>
      <c r="C114" s="185"/>
    </row>
    <row r="115" ht="20.15" customHeight="1">
      <c r="A115" s="183">
        <v>6</v>
      </c>
      <c r="B115" s="186" t="s">
        <v>959</v>
      </c>
      <c r="C115" s="184"/>
    </row>
    <row r="116" ht="20.15" customHeight="1">
      <c r="A116" s="183">
        <v>7</v>
      </c>
      <c r="B116" s="197" t="s">
        <v>960</v>
      </c>
      <c r="C116" s="198">
        <f>data!C362</f>
        <v>1531049</v>
      </c>
    </row>
    <row r="117" ht="20.15" customHeight="1">
      <c r="A117" s="183">
        <v>8</v>
      </c>
      <c r="B117" s="185" t="s">
        <v>501</v>
      </c>
      <c r="C117" s="198">
        <f>data!C363</f>
        <v>18425014</v>
      </c>
    </row>
    <row r="118" ht="20.15" customHeight="1">
      <c r="A118" s="183">
        <v>9</v>
      </c>
      <c r="B118" s="185" t="s">
        <v>961</v>
      </c>
      <c r="C118" s="198">
        <f>data!C364</f>
        <v>469544</v>
      </c>
    </row>
    <row r="119" ht="20.15" customHeight="1">
      <c r="A119" s="183">
        <v>10</v>
      </c>
      <c r="B119" s="185" t="s">
        <v>962</v>
      </c>
      <c r="C119" s="198">
        <f>data!C365</f>
        <v>0</v>
      </c>
    </row>
    <row r="120" ht="20.15" customHeight="1">
      <c r="A120" s="183">
        <v>11</v>
      </c>
      <c r="B120" s="185" t="s">
        <v>906</v>
      </c>
      <c r="C120" s="198">
        <f>data!D366</f>
        <v>20425607</v>
      </c>
    </row>
    <row r="121" ht="20.15" customHeight="1">
      <c r="A121" s="183">
        <v>12</v>
      </c>
      <c r="B121" s="185" t="s">
        <v>963</v>
      </c>
      <c r="C121" s="198">
        <f>data!D367</f>
        <v>30131187</v>
      </c>
    </row>
    <row r="122" ht="20.15" customHeight="1">
      <c r="A122" s="183">
        <v>13</v>
      </c>
      <c r="B122" s="187"/>
      <c r="C122" s="185"/>
    </row>
    <row r="123" ht="20.15" customHeight="1">
      <c r="A123" s="183">
        <v>14</v>
      </c>
      <c r="B123" s="186" t="s">
        <v>505</v>
      </c>
      <c r="C123" s="184"/>
    </row>
    <row r="124" ht="20.15" customHeight="1">
      <c r="A124" s="183">
        <v>15</v>
      </c>
      <c r="B124" s="199" t="s">
        <v>506</v>
      </c>
      <c r="C124" s="200"/>
    </row>
    <row r="125" ht="20.15" customHeight="1">
      <c r="A125" s="204" t="s">
        <v>964</v>
      </c>
      <c r="B125" s="201" t="s">
        <v>507</v>
      </c>
      <c r="C125" s="200">
        <f>data!C370</f>
        <v>0</v>
      </c>
    </row>
    <row r="126" ht="20.15" customHeight="1">
      <c r="A126" s="204" t="s">
        <v>965</v>
      </c>
      <c r="B126" s="201" t="s">
        <v>508</v>
      </c>
      <c r="C126" s="200">
        <f>data!C371</f>
        <v>0</v>
      </c>
    </row>
    <row r="127" ht="20.15" customHeight="1">
      <c r="A127" s="204" t="s">
        <v>966</v>
      </c>
      <c r="B127" s="201" t="s">
        <v>509</v>
      </c>
      <c r="C127" s="200">
        <f>data!C372</f>
        <v>0</v>
      </c>
    </row>
    <row r="128" ht="20.15" customHeight="1">
      <c r="A128" s="204" t="s">
        <v>967</v>
      </c>
      <c r="B128" s="201" t="s">
        <v>510</v>
      </c>
      <c r="C128" s="200">
        <f>data!C373</f>
        <v>0</v>
      </c>
    </row>
    <row r="129" ht="20.15" customHeight="1">
      <c r="A129" s="204" t="s">
        <v>968</v>
      </c>
      <c r="B129" s="201" t="s">
        <v>511</v>
      </c>
      <c r="C129" s="200">
        <f>data!C374</f>
        <v>0</v>
      </c>
    </row>
    <row r="130" ht="20.15" customHeight="1">
      <c r="A130" s="204" t="s">
        <v>969</v>
      </c>
      <c r="B130" s="201" t="s">
        <v>512</v>
      </c>
      <c r="C130" s="200">
        <f>data!C375</f>
        <v>0</v>
      </c>
    </row>
    <row r="131" ht="20.15" customHeight="1">
      <c r="A131" s="204" t="s">
        <v>970</v>
      </c>
      <c r="B131" s="201" t="s">
        <v>513</v>
      </c>
      <c r="C131" s="200">
        <f>data!C376</f>
        <v>0</v>
      </c>
    </row>
    <row r="132" ht="20.15" customHeight="1">
      <c r="A132" s="204" t="s">
        <v>971</v>
      </c>
      <c r="B132" s="201" t="s">
        <v>514</v>
      </c>
      <c r="C132" s="200">
        <f>data!C377</f>
        <v>0</v>
      </c>
    </row>
    <row r="133" ht="20.15" customHeight="1">
      <c r="A133" s="204" t="s">
        <v>972</v>
      </c>
      <c r="B133" s="201" t="s">
        <v>515</v>
      </c>
      <c r="C133" s="200">
        <f>data!C378</f>
        <v>0</v>
      </c>
    </row>
    <row r="134" ht="20.15" customHeight="1">
      <c r="A134" s="204" t="s">
        <v>973</v>
      </c>
      <c r="B134" s="201" t="s">
        <v>516</v>
      </c>
      <c r="C134" s="200">
        <f>data!C379</f>
        <v>0</v>
      </c>
    </row>
    <row r="135" ht="20.15" customHeight="1">
      <c r="A135" s="204" t="s">
        <v>974</v>
      </c>
      <c r="B135" s="201" t="s">
        <v>517</v>
      </c>
      <c r="C135" s="200">
        <f>data!C380</f>
        <v>1625298</v>
      </c>
    </row>
    <row r="136" ht="20.15" customHeight="1">
      <c r="A136" s="183">
        <v>16</v>
      </c>
      <c r="B136" s="185" t="s">
        <v>519</v>
      </c>
      <c r="C136" s="200">
        <f>data!C381</f>
        <v>0</v>
      </c>
    </row>
    <row r="137" ht="20.15" customHeight="1">
      <c r="A137" s="183">
        <v>17</v>
      </c>
      <c r="B137" s="185" t="s">
        <v>975</v>
      </c>
      <c r="C137" s="198">
        <f>data!D383</f>
        <v>2935226</v>
      </c>
    </row>
    <row r="138" ht="20.15" customHeight="1">
      <c r="A138" s="183">
        <v>18</v>
      </c>
      <c r="B138" s="185" t="s">
        <v>976</v>
      </c>
      <c r="C138" s="198">
        <f>data!D384</f>
        <v>33066413</v>
      </c>
    </row>
    <row r="139" ht="20.15" customHeight="1">
      <c r="A139" s="183">
        <v>19</v>
      </c>
      <c r="B139" s="187"/>
      <c r="C139" s="185"/>
    </row>
    <row r="140" ht="20.15" customHeight="1">
      <c r="A140" s="183">
        <v>20</v>
      </c>
      <c r="B140" s="186" t="s">
        <v>977</v>
      </c>
      <c r="C140" s="184"/>
    </row>
    <row r="141" ht="20.15" customHeight="1">
      <c r="A141" s="183">
        <v>21</v>
      </c>
      <c r="B141" s="185" t="s">
        <v>523</v>
      </c>
      <c r="C141" s="198">
        <f>data!C389</f>
        <v>13865241</v>
      </c>
    </row>
    <row r="142" ht="20.15" customHeight="1">
      <c r="A142" s="183">
        <v>22</v>
      </c>
      <c r="B142" s="185" t="s">
        <v>11</v>
      </c>
      <c r="C142" s="198">
        <f>data!C390</f>
        <v>3738500</v>
      </c>
    </row>
    <row r="143" ht="20.15" customHeight="1">
      <c r="A143" s="183">
        <v>23</v>
      </c>
      <c r="B143" s="185" t="s">
        <v>264</v>
      </c>
      <c r="C143" s="198">
        <f>data!C391</f>
        <v>4161305</v>
      </c>
    </row>
    <row r="144" ht="20.15" customHeight="1">
      <c r="A144" s="183">
        <v>24</v>
      </c>
      <c r="B144" s="185" t="s">
        <v>265</v>
      </c>
      <c r="C144" s="198">
        <f>data!C392</f>
        <v>3866271</v>
      </c>
    </row>
    <row r="145" ht="20.15" customHeight="1">
      <c r="A145" s="183">
        <v>25</v>
      </c>
      <c r="B145" s="185" t="s">
        <v>978</v>
      </c>
      <c r="C145" s="198">
        <f>data!C393</f>
        <v>479269</v>
      </c>
    </row>
    <row r="146" ht="20.15" customHeight="1">
      <c r="A146" s="183">
        <v>26</v>
      </c>
      <c r="B146" s="185" t="s">
        <v>979</v>
      </c>
      <c r="C146" s="198">
        <f>data!C394</f>
        <v>3756141</v>
      </c>
    </row>
    <row r="147" ht="20.15" customHeight="1">
      <c r="A147" s="183">
        <v>27</v>
      </c>
      <c r="B147" s="185" t="s">
        <v>16</v>
      </c>
      <c r="C147" s="198">
        <f>data!C395</f>
        <v>1336134</v>
      </c>
    </row>
    <row r="148" ht="20.15" customHeight="1">
      <c r="A148" s="183">
        <v>28</v>
      </c>
      <c r="B148" s="185" t="s">
        <v>980</v>
      </c>
      <c r="C148" s="198">
        <f>data!C396</f>
        <v>522560</v>
      </c>
    </row>
    <row r="149" ht="20.15" customHeight="1">
      <c r="A149" s="183">
        <v>29</v>
      </c>
      <c r="B149" s="185" t="s">
        <v>528</v>
      </c>
      <c r="C149" s="198">
        <f>data!C397</f>
        <v>334754</v>
      </c>
    </row>
    <row r="150" ht="20.15" customHeight="1">
      <c r="A150" s="183">
        <v>30</v>
      </c>
      <c r="B150" s="185" t="s">
        <v>981</v>
      </c>
      <c r="C150" s="198">
        <f>data!C398</f>
        <v>284513</v>
      </c>
    </row>
    <row r="151" ht="20.15" customHeight="1">
      <c r="A151" s="183">
        <v>31</v>
      </c>
      <c r="B151" s="185" t="s">
        <v>530</v>
      </c>
      <c r="C151" s="198">
        <f>data!C399</f>
        <v>262347</v>
      </c>
    </row>
    <row r="152" ht="20.15" customHeight="1">
      <c r="A152" s="183">
        <v>32</v>
      </c>
      <c r="B152" s="185" t="s">
        <v>269</v>
      </c>
      <c r="C152" s="198"/>
    </row>
    <row r="153" ht="20.15" customHeight="1">
      <c r="A153" s="204" t="s">
        <v>982</v>
      </c>
      <c r="B153" s="202" t="s">
        <v>270</v>
      </c>
      <c r="C153" s="198">
        <f>data!C401</f>
        <v>0</v>
      </c>
    </row>
    <row r="154" ht="20.15" customHeight="1">
      <c r="A154" s="204" t="s">
        <v>983</v>
      </c>
      <c r="B154" s="202" t="s">
        <v>271</v>
      </c>
      <c r="C154" s="198">
        <f>data!C402</f>
        <v>0</v>
      </c>
    </row>
    <row r="155" ht="20.15" customHeight="1">
      <c r="A155" s="204" t="s">
        <v>984</v>
      </c>
      <c r="B155" s="202" t="s">
        <v>985</v>
      </c>
      <c r="C155" s="198">
        <f>data!C403</f>
        <v>0</v>
      </c>
    </row>
    <row r="156" ht="20.15" customHeight="1">
      <c r="A156" s="204" t="s">
        <v>986</v>
      </c>
      <c r="B156" s="202" t="s">
        <v>273</v>
      </c>
      <c r="C156" s="198">
        <f>data!C404</f>
        <v>0</v>
      </c>
    </row>
    <row r="157" ht="20.15" customHeight="1">
      <c r="A157" s="204" t="s">
        <v>987</v>
      </c>
      <c r="B157" s="202" t="s">
        <v>274</v>
      </c>
      <c r="C157" s="198">
        <f>data!C405</f>
        <v>0</v>
      </c>
    </row>
    <row r="158" ht="20.15" customHeight="1">
      <c r="A158" s="204" t="s">
        <v>988</v>
      </c>
      <c r="B158" s="202" t="s">
        <v>275</v>
      </c>
      <c r="C158" s="198">
        <f>data!C406</f>
        <v>0</v>
      </c>
    </row>
    <row r="159" ht="20.15" customHeight="1">
      <c r="A159" s="204" t="s">
        <v>989</v>
      </c>
      <c r="B159" s="202" t="s">
        <v>276</v>
      </c>
      <c r="C159" s="198">
        <f>data!C407</f>
        <v>0</v>
      </c>
    </row>
    <row r="160" ht="20.15" customHeight="1">
      <c r="A160" s="204" t="s">
        <v>990</v>
      </c>
      <c r="B160" s="202" t="s">
        <v>277</v>
      </c>
      <c r="C160" s="198">
        <f>data!C408</f>
        <v>398264</v>
      </c>
    </row>
    <row r="161" ht="20.15" customHeight="1">
      <c r="A161" s="204" t="s">
        <v>991</v>
      </c>
      <c r="B161" s="202" t="s">
        <v>278</v>
      </c>
      <c r="C161" s="198">
        <f>data!C409</f>
        <v>0</v>
      </c>
    </row>
    <row r="162" ht="20.15" customHeight="1">
      <c r="A162" s="204" t="s">
        <v>992</v>
      </c>
      <c r="B162" s="202" t="s">
        <v>279</v>
      </c>
      <c r="C162" s="198">
        <f>data!C410</f>
        <v>42299</v>
      </c>
    </row>
    <row r="163" ht="20.15" customHeight="1">
      <c r="A163" s="204" t="s">
        <v>993</v>
      </c>
      <c r="B163" s="202" t="s">
        <v>280</v>
      </c>
      <c r="C163" s="198">
        <f>data!C411</f>
        <v>66140</v>
      </c>
    </row>
    <row r="164" ht="20.15" customHeight="1">
      <c r="A164" s="204" t="s">
        <v>994</v>
      </c>
      <c r="B164" s="202" t="s">
        <v>281</v>
      </c>
      <c r="C164" s="198">
        <f>data!C412</f>
        <v>0</v>
      </c>
    </row>
    <row r="165" ht="20.15" customHeight="1">
      <c r="A165" s="204" t="s">
        <v>995</v>
      </c>
      <c r="B165" s="202" t="s">
        <v>282</v>
      </c>
      <c r="C165" s="198">
        <f>data!C413</f>
        <v>0</v>
      </c>
    </row>
    <row r="166" ht="20.15" customHeight="1">
      <c r="A166" s="204" t="s">
        <v>996</v>
      </c>
      <c r="B166" s="202" t="s">
        <v>997</v>
      </c>
      <c r="C166" s="198">
        <f>data!C414</f>
        <v>241009</v>
      </c>
    </row>
    <row r="167" ht="20.15" customHeight="1">
      <c r="A167" s="183">
        <v>34</v>
      </c>
      <c r="B167" s="185" t="s">
        <v>998</v>
      </c>
      <c r="C167" s="198">
        <f>data!D416</f>
        <v>33354747</v>
      </c>
    </row>
    <row r="168" ht="20.15" customHeight="1">
      <c r="A168" s="183">
        <v>35</v>
      </c>
      <c r="B168" s="185" t="s">
        <v>999</v>
      </c>
      <c r="C168" s="198">
        <f>data!D417</f>
        <v>-288334</v>
      </c>
    </row>
    <row r="169" ht="20.15" customHeight="1">
      <c r="A169" s="183">
        <v>36</v>
      </c>
      <c r="B169" s="187"/>
      <c r="C169" s="185"/>
    </row>
    <row r="170" ht="20.15" customHeight="1">
      <c r="A170" s="183">
        <v>37</v>
      </c>
      <c r="B170" s="185" t="s">
        <v>1000</v>
      </c>
      <c r="C170" s="198">
        <f>data!D420</f>
        <v>0</v>
      </c>
    </row>
    <row r="171" ht="20.15" customHeight="1">
      <c r="A171" s="183">
        <v>38</v>
      </c>
      <c r="B171" s="187"/>
      <c r="C171" s="185"/>
    </row>
    <row r="172" ht="20.15" customHeight="1">
      <c r="A172" s="183">
        <v>39</v>
      </c>
      <c r="B172" s="185" t="s">
        <v>1001</v>
      </c>
      <c r="C172" s="185">
        <f>data!D421</f>
        <v>-288334</v>
      </c>
    </row>
    <row r="173" ht="20.15" customHeight="1">
      <c r="A173" s="183">
        <v>40</v>
      </c>
      <c r="B173" s="187"/>
      <c r="C173" s="185"/>
    </row>
    <row r="174" ht="20.15" customHeight="1">
      <c r="A174" s="183">
        <v>41</v>
      </c>
      <c r="B174" s="185" t="s">
        <v>1002</v>
      </c>
      <c r="C174" s="198">
        <f>data!C422</f>
        <v>0</v>
      </c>
    </row>
    <row r="175" ht="20.15" customHeight="1">
      <c r="A175" s="183">
        <v>42</v>
      </c>
      <c r="B175" s="185" t="s">
        <v>1003</v>
      </c>
      <c r="C175" s="198">
        <f>data!C423</f>
        <v>0</v>
      </c>
    </row>
    <row r="176" ht="20.15" customHeight="1">
      <c r="A176" s="183">
        <v>43</v>
      </c>
      <c r="B176" s="187"/>
      <c r="C176" s="185"/>
    </row>
    <row r="177" ht="20.15" customHeight="1">
      <c r="A177" s="183">
        <v>44</v>
      </c>
      <c r="B177" s="185" t="s">
        <v>1004</v>
      </c>
      <c r="C177" s="198">
        <f>data!D424</f>
        <v>-288334</v>
      </c>
    </row>
    <row r="178" ht="20.15" customHeight="1">
      <c r="A178" s="188">
        <v>45</v>
      </c>
      <c r="B178" s="187" t="s">
        <v>1005</v>
      </c>
      <c r="C178" s="185"/>
    </row>
    <row r="179" ht="20.15" customHeight="1">
      <c r="A179" s="205"/>
      <c r="B179" s="203"/>
      <c r="C179" s="189"/>
    </row>
  </sheetData>
  <phoneticPr fontId="0" type="noConversion"/>
  <printOptions horizontalCentered="1" verticalCentered="1" gridLines="1" gridLinesSet="0"/>
  <pageMargins left="0" right="0" top="0" bottom="0" header="0" footer="0"/>
  <pageSetup scale="72" fitToHeight="3" orientation="portrait"/>
  <headerFooter alignWithMargins="0"/>
  <rowBreaks count="3" manualBreakCount="3">
    <brk id="52" max="1048575" man="1"/>
    <brk id="104" max="1048575" man="1"/>
    <brk id="15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62CA7-A4CC-4E3E-A477-14A9ACB5712B}">
  <sheetPr codeName="Sheet11"/>
  <dimension ref="A1:N384"/>
  <sheetViews>
    <sheetView showGridLines="0" topLeftCell="A292" zoomScale="65" workbookViewId="0">
      <selection activeCell="J363" sqref="J363"/>
    </sheetView>
  </sheetViews>
  <sheetFormatPr defaultColWidth="8.9140625" defaultRowHeight="20.149999999999999" customHeight="1" x14ac:dyDescent="0.35"/>
  <cols>
    <col min="1" max="1" width="5.75" customWidth="1" style="248"/>
    <col min="2" max="2" width="22.4140625" customWidth="1" style="248"/>
    <col min="3" max="8" width="13.75" customWidth="1" style="248"/>
    <col min="9" max="9" width="15.75" customWidth="1" style="248"/>
    <col min="10" max="10" width="8.9140625" customWidth="1" style="248"/>
    <col min="11" max="16384" width="8.9140625" customWidth="1" style="248"/>
  </cols>
  <sheetData>
    <row r="1" ht="20.15" customHeight="1">
      <c r="A1" s="246" t="s">
        <v>1006</v>
      </c>
      <c r="B1" s="247"/>
      <c r="C1" s="247"/>
      <c r="D1" s="247"/>
      <c r="E1" s="247"/>
      <c r="F1" s="247"/>
      <c r="G1" s="247"/>
      <c r="H1" s="247"/>
    </row>
    <row r="2" ht="20.15" customHeight="1">
      <c r="A2" s="249"/>
      <c r="I2" s="250" t="s">
        <v>1007</v>
      </c>
    </row>
    <row r="3" ht="20.15" customHeight="1">
      <c r="A3" s="249"/>
      <c r="I3" s="249"/>
    </row>
    <row r="4" ht="20.15" customHeight="1">
      <c r="A4" s="251" t="str">
        <f>"Hospital: "&amp;data!C98</f>
        <v>Hospital: NORTH VALLEY HOSPITAL OCPHD#4</v>
      </c>
      <c r="G4" s="252"/>
      <c r="H4" s="251" t="str">
        <f>"FYE: "&amp;data!C96</f>
        <v>FYE: 12/31/2022</v>
      </c>
    </row>
    <row r="5" ht="20.15" customHeight="1">
      <c r="A5" s="245">
        <v>1</v>
      </c>
      <c r="B5" s="253" t="s">
        <v>236</v>
      </c>
      <c r="C5" s="254" t="s">
        <v>36</v>
      </c>
      <c r="D5" s="255" t="s">
        <v>37</v>
      </c>
      <c r="E5" s="255" t="s">
        <v>38</v>
      </c>
      <c r="F5" s="255" t="s">
        <v>39</v>
      </c>
      <c r="G5" s="255" t="s">
        <v>40</v>
      </c>
      <c r="H5" s="255" t="s">
        <v>41</v>
      </c>
      <c r="I5" s="255" t="s">
        <v>42</v>
      </c>
    </row>
    <row r="6" ht="20.15" customHeight="1">
      <c r="A6" s="256">
        <v>2</v>
      </c>
      <c r="B6" s="257" t="s">
        <v>1008</v>
      </c>
      <c r="C6" s="258" t="s">
        <v>118</v>
      </c>
      <c r="D6" s="259" t="s">
        <v>1009</v>
      </c>
      <c r="E6" s="259" t="s">
        <v>120</v>
      </c>
      <c r="F6" s="259" t="s">
        <v>121</v>
      </c>
      <c r="G6" s="259" t="s">
        <v>122</v>
      </c>
      <c r="H6" s="259" t="s">
        <v>123</v>
      </c>
      <c r="I6" s="259" t="s">
        <v>124</v>
      </c>
    </row>
    <row r="7" ht="20.15" customHeight="1">
      <c r="A7" s="256"/>
      <c r="B7" s="257"/>
      <c r="C7" s="259" t="s">
        <v>190</v>
      </c>
      <c r="D7" s="259" t="s">
        <v>1010</v>
      </c>
      <c r="E7" s="259" t="s">
        <v>190</v>
      </c>
      <c r="F7" s="259" t="s">
        <v>1011</v>
      </c>
      <c r="G7" s="259" t="s">
        <v>192</v>
      </c>
      <c r="H7" s="259" t="s">
        <v>190</v>
      </c>
      <c r="I7" s="259" t="s">
        <v>193</v>
      </c>
    </row>
    <row r="8" ht="20.15" customHeight="1">
      <c r="A8" s="245">
        <v>3</v>
      </c>
      <c r="B8" s="253" t="s">
        <v>1012</v>
      </c>
      <c r="C8" s="255" t="s">
        <v>242</v>
      </c>
      <c r="D8" s="255" t="s">
        <v>242</v>
      </c>
      <c r="E8" s="255" t="s">
        <v>242</v>
      </c>
      <c r="F8" s="255" t="s">
        <v>242</v>
      </c>
      <c r="G8" s="255" t="s">
        <v>242</v>
      </c>
      <c r="H8" s="255" t="s">
        <v>242</v>
      </c>
      <c r="I8" s="255" t="s">
        <v>242</v>
      </c>
    </row>
    <row r="9" ht="20.15" customHeight="1">
      <c r="A9" s="245">
        <v>4</v>
      </c>
      <c r="B9" s="253" t="s">
        <v>261</v>
      </c>
      <c r="C9" s="253">
        <f>data!C59</f>
        <v>0</v>
      </c>
      <c r="D9" s="253">
        <f>data!D59</f>
        <v>0</v>
      </c>
      <c r="E9" s="253">
        <f>data!E59</f>
        <v>945</v>
      </c>
      <c r="F9" s="253">
        <f>data!F59</f>
        <v>0</v>
      </c>
      <c r="G9" s="253">
        <f>data!G59</f>
        <v>0</v>
      </c>
      <c r="H9" s="253">
        <f>data!H59</f>
        <v>0</v>
      </c>
      <c r="I9" s="253">
        <f>data!I59</f>
        <v>0</v>
      </c>
    </row>
    <row r="10" ht="20.15" customHeight="1">
      <c r="A10" s="245">
        <v>5</v>
      </c>
      <c r="B10" s="253" t="s">
        <v>262</v>
      </c>
      <c r="C10" s="260">
        <f>data!C60</f>
        <v>0</v>
      </c>
      <c r="D10" s="260">
        <f>data!D60</f>
        <v>0</v>
      </c>
      <c r="E10" s="260">
        <f>data!E60</f>
        <v>6.75</v>
      </c>
      <c r="F10" s="260">
        <f>data!F60</f>
        <v>0</v>
      </c>
      <c r="G10" s="260">
        <f>data!G60</f>
        <v>0</v>
      </c>
      <c r="H10" s="260">
        <f>data!H60</f>
        <v>0</v>
      </c>
      <c r="I10" s="260">
        <f>data!I60</f>
        <v>0</v>
      </c>
    </row>
    <row r="11" ht="20.15" customHeight="1">
      <c r="A11" s="245">
        <v>6</v>
      </c>
      <c r="B11" s="253" t="s">
        <v>263</v>
      </c>
      <c r="C11" s="253">
        <f>data!C61</f>
        <v>0</v>
      </c>
      <c r="D11" s="253">
        <f>data!D61</f>
        <v>0</v>
      </c>
      <c r="E11" s="253">
        <f>data!E61</f>
        <v>568619</v>
      </c>
      <c r="F11" s="253">
        <f>data!F61</f>
        <v>0</v>
      </c>
      <c r="G11" s="253">
        <f>data!G61</f>
        <v>0</v>
      </c>
      <c r="H11" s="253">
        <f>data!H61</f>
        <v>0</v>
      </c>
      <c r="I11" s="253">
        <f>data!I61</f>
        <v>0</v>
      </c>
    </row>
    <row r="12" ht="20.15" customHeight="1">
      <c r="A12" s="245">
        <v>7</v>
      </c>
      <c r="B12" s="253" t="s">
        <v>11</v>
      </c>
      <c r="C12" s="253">
        <f>data!C62</f>
        <v>0</v>
      </c>
      <c r="D12" s="253">
        <f>data!D62</f>
        <v>0</v>
      </c>
      <c r="E12" s="253">
        <f>data!E62</f>
        <v>153317</v>
      </c>
      <c r="F12" s="253">
        <f>data!F62</f>
        <v>0</v>
      </c>
      <c r="G12" s="253">
        <f>data!G62</f>
        <v>0</v>
      </c>
      <c r="H12" s="253">
        <f>data!H62</f>
        <v>0</v>
      </c>
      <c r="I12" s="253">
        <f>data!I62</f>
        <v>0</v>
      </c>
    </row>
    <row r="13" ht="20.15" customHeight="1">
      <c r="A13" s="245">
        <v>8</v>
      </c>
      <c r="B13" s="253" t="s">
        <v>264</v>
      </c>
      <c r="C13" s="253">
        <f>data!C63</f>
        <v>0</v>
      </c>
      <c r="D13" s="253">
        <f>data!D63</f>
        <v>0</v>
      </c>
      <c r="E13" s="253">
        <f>data!E63</f>
        <v>0</v>
      </c>
      <c r="F13" s="253">
        <f>data!F63</f>
        <v>0</v>
      </c>
      <c r="G13" s="253">
        <f>data!G63</f>
        <v>0</v>
      </c>
      <c r="H13" s="253">
        <f>data!H63</f>
        <v>0</v>
      </c>
      <c r="I13" s="253">
        <f>data!I63</f>
        <v>0</v>
      </c>
    </row>
    <row r="14" ht="20.15" customHeight="1">
      <c r="A14" s="245">
        <v>9</v>
      </c>
      <c r="B14" s="253" t="s">
        <v>265</v>
      </c>
      <c r="C14" s="253">
        <f>data!C64</f>
        <v>0</v>
      </c>
      <c r="D14" s="253">
        <f>data!D64</f>
        <v>0</v>
      </c>
      <c r="E14" s="253">
        <f>data!E64</f>
        <v>16444</v>
      </c>
      <c r="F14" s="253">
        <f>data!F64</f>
        <v>0</v>
      </c>
      <c r="G14" s="253">
        <f>data!G64</f>
        <v>0</v>
      </c>
      <c r="H14" s="253">
        <f>data!H64</f>
        <v>0</v>
      </c>
      <c r="I14" s="253">
        <f>data!I64</f>
        <v>0</v>
      </c>
    </row>
    <row r="15" ht="20.15" customHeight="1">
      <c r="A15" s="245">
        <v>10</v>
      </c>
      <c r="B15" s="253" t="s">
        <v>525</v>
      </c>
      <c r="C15" s="253">
        <f>data!C65</f>
        <v>0</v>
      </c>
      <c r="D15" s="253">
        <f>data!D65</f>
        <v>0</v>
      </c>
      <c r="E15" s="253">
        <f>data!E65</f>
        <v>0</v>
      </c>
      <c r="F15" s="253">
        <f>data!F65</f>
        <v>0</v>
      </c>
      <c r="G15" s="253">
        <f>data!G65</f>
        <v>0</v>
      </c>
      <c r="H15" s="253">
        <f>data!H65</f>
        <v>0</v>
      </c>
      <c r="I15" s="253">
        <f>data!I65</f>
        <v>0</v>
      </c>
    </row>
    <row r="16" ht="20.15" customHeight="1">
      <c r="A16" s="245">
        <v>11</v>
      </c>
      <c r="B16" s="253" t="s">
        <v>526</v>
      </c>
      <c r="C16" s="253">
        <f>data!C66</f>
        <v>0</v>
      </c>
      <c r="D16" s="253">
        <f>data!D66</f>
        <v>0</v>
      </c>
      <c r="E16" s="253">
        <f>data!E66</f>
        <v>141728</v>
      </c>
      <c r="F16" s="253">
        <f>data!F66</f>
        <v>0</v>
      </c>
      <c r="G16" s="253">
        <f>data!G66</f>
        <v>0</v>
      </c>
      <c r="H16" s="253">
        <f>data!H66</f>
        <v>0</v>
      </c>
      <c r="I16" s="253">
        <f>data!I66</f>
        <v>0</v>
      </c>
    </row>
    <row r="17" ht="20.15" customHeight="1">
      <c r="A17" s="245">
        <v>12</v>
      </c>
      <c r="B17" s="253" t="s">
        <v>16</v>
      </c>
      <c r="C17" s="253">
        <f>data!C67</f>
        <v>0</v>
      </c>
      <c r="D17" s="253">
        <f>data!D67</f>
        <v>0</v>
      </c>
      <c r="E17" s="253">
        <f>data!E67</f>
        <v>41252</v>
      </c>
      <c r="F17" s="253">
        <f>data!F67</f>
        <v>0</v>
      </c>
      <c r="G17" s="253">
        <f>data!G67</f>
        <v>0</v>
      </c>
      <c r="H17" s="253">
        <f>data!H67</f>
        <v>0</v>
      </c>
      <c r="I17" s="253">
        <f>data!I67</f>
        <v>0</v>
      </c>
    </row>
    <row r="18" ht="20.15" customHeight="1">
      <c r="A18" s="245">
        <v>13</v>
      </c>
      <c r="B18" s="253" t="s">
        <v>1013</v>
      </c>
      <c r="C18" s="253">
        <f>data!C68</f>
        <v>0</v>
      </c>
      <c r="D18" s="253">
        <f>data!D68</f>
        <v>0</v>
      </c>
      <c r="E18" s="253">
        <f>data!E68</f>
        <v>5182</v>
      </c>
      <c r="F18" s="253">
        <f>data!F68</f>
        <v>0</v>
      </c>
      <c r="G18" s="253">
        <f>data!G68</f>
        <v>0</v>
      </c>
      <c r="H18" s="253">
        <f>data!H68</f>
        <v>0</v>
      </c>
      <c r="I18" s="253">
        <f>data!I68</f>
        <v>0</v>
      </c>
    </row>
    <row r="19" ht="20.15" customHeight="1">
      <c r="A19" s="245">
        <v>14</v>
      </c>
      <c r="B19" s="253" t="s">
        <v>1014</v>
      </c>
      <c r="C19" s="253">
        <f>data!C69</f>
        <v>0</v>
      </c>
      <c r="D19" s="253">
        <f>data!D69</f>
        <v>0</v>
      </c>
      <c r="E19" s="253">
        <f>data!E69</f>
        <v>12515</v>
      </c>
      <c r="F19" s="253">
        <f>data!F69</f>
        <v>0</v>
      </c>
      <c r="G19" s="253">
        <f>data!G69</f>
        <v>0</v>
      </c>
      <c r="H19" s="253">
        <f>data!H69</f>
        <v>0</v>
      </c>
      <c r="I19" s="253">
        <f>data!I69</f>
        <v>0</v>
      </c>
    </row>
    <row r="20" ht="20.15" customHeight="1">
      <c r="A20" s="245">
        <v>15</v>
      </c>
      <c r="B20" s="253" t="s">
        <v>284</v>
      </c>
      <c r="C20" s="253">
        <f>-data!C84</f>
        <v>0</v>
      </c>
      <c r="D20" s="253">
        <f>-data!D84</f>
        <v>0</v>
      </c>
      <c r="E20" s="253">
        <f>-data!E84</f>
        <v>0</v>
      </c>
      <c r="F20" s="253">
        <f>-data!F84</f>
        <v>0</v>
      </c>
      <c r="G20" s="253">
        <f>-data!G84</f>
        <v>0</v>
      </c>
      <c r="H20" s="253">
        <f>-data!H84</f>
        <v>0</v>
      </c>
      <c r="I20" s="253">
        <f>-data!I84</f>
        <v>0</v>
      </c>
    </row>
    <row r="21" ht="20.15" customHeight="1">
      <c r="A21" s="245">
        <v>16</v>
      </c>
      <c r="B21" s="261" t="s">
        <v>1015</v>
      </c>
      <c r="C21" s="253">
        <f>data!C85</f>
        <v>0</v>
      </c>
      <c r="D21" s="253">
        <f>data!D85</f>
        <v>0</v>
      </c>
      <c r="E21" s="253">
        <f>data!E85</f>
        <v>939057</v>
      </c>
      <c r="F21" s="253">
        <f>data!F85</f>
        <v>0</v>
      </c>
      <c r="G21" s="253">
        <f>data!G85</f>
        <v>0</v>
      </c>
      <c r="H21" s="253">
        <f>data!H85</f>
        <v>0</v>
      </c>
      <c r="I21" s="253">
        <f>data!I85</f>
        <v>0</v>
      </c>
    </row>
    <row r="22" ht="20.15" customHeight="1">
      <c r="A22" s="245">
        <v>17</v>
      </c>
      <c r="B22" s="253" t="s">
        <v>286</v>
      </c>
      <c r="C22" s="262"/>
      <c r="D22" s="263"/>
      <c r="E22" s="263"/>
      <c r="F22" s="263"/>
      <c r="G22" s="263"/>
      <c r="H22" s="263"/>
      <c r="I22" s="263"/>
    </row>
    <row r="23" ht="20.15" customHeight="1">
      <c r="A23" s="245">
        <v>18</v>
      </c>
      <c r="B23" s="253" t="s">
        <v>1016</v>
      </c>
      <c r="C23" s="261">
        <f>+data!M668</f>
        <v>0</v>
      </c>
      <c r="D23" s="261">
        <f>+data!M669</f>
        <v>0</v>
      </c>
      <c r="E23" s="261">
        <f>+data!M670</f>
        <v>924755</v>
      </c>
      <c r="F23" s="261">
        <f>+data!M671</f>
        <v>0</v>
      </c>
      <c r="G23" s="261">
        <f>+data!M672</f>
        <v>0</v>
      </c>
      <c r="H23" s="261">
        <f>+data!M673</f>
        <v>0</v>
      </c>
      <c r="I23" s="261">
        <f>+data!M674</f>
        <v>0</v>
      </c>
    </row>
    <row r="24" ht="20.15" customHeight="1">
      <c r="A24" s="245">
        <v>19</v>
      </c>
      <c r="B24" s="261" t="s">
        <v>1017</v>
      </c>
      <c r="C24" s="253">
        <f>data!C87</f>
        <v>0</v>
      </c>
      <c r="D24" s="253">
        <f>data!D87</f>
        <v>0</v>
      </c>
      <c r="E24" s="253">
        <f>data!E87</f>
        <v>1808773</v>
      </c>
      <c r="F24" s="253">
        <f>data!F87</f>
        <v>0</v>
      </c>
      <c r="G24" s="253">
        <f>data!G87</f>
        <v>0</v>
      </c>
      <c r="H24" s="253">
        <f>data!H87</f>
        <v>0</v>
      </c>
      <c r="I24" s="253">
        <f>data!I87</f>
        <v>0</v>
      </c>
    </row>
    <row r="25" ht="20.15" customHeight="1">
      <c r="A25" s="245">
        <v>20</v>
      </c>
      <c r="B25" s="261" t="s">
        <v>1018</v>
      </c>
      <c r="C25" s="253">
        <f>data!C88</f>
        <v>0</v>
      </c>
      <c r="D25" s="253">
        <f>data!D88</f>
        <v>0</v>
      </c>
      <c r="E25" s="253">
        <f>data!E88</f>
        <v>0</v>
      </c>
      <c r="F25" s="253">
        <f>data!F88</f>
        <v>0</v>
      </c>
      <c r="G25" s="253">
        <f>data!G88</f>
        <v>0</v>
      </c>
      <c r="H25" s="253">
        <f>data!H88</f>
        <v>0</v>
      </c>
      <c r="I25" s="253">
        <f>data!I88</f>
        <v>0</v>
      </c>
    </row>
    <row r="26" ht="18" customHeight="1">
      <c r="A26" s="245">
        <v>21</v>
      </c>
      <c r="B26" s="261" t="s">
        <v>1019</v>
      </c>
      <c r="C26" s="253">
        <f>data!C89</f>
        <v>0</v>
      </c>
      <c r="D26" s="253">
        <f>data!D89</f>
        <v>0</v>
      </c>
      <c r="E26" s="253">
        <f>data!E89</f>
        <v>1808773</v>
      </c>
      <c r="F26" s="253">
        <f>data!F89</f>
        <v>0</v>
      </c>
      <c r="G26" s="253">
        <f>data!G89</f>
        <v>0</v>
      </c>
      <c r="H26" s="253">
        <f>data!H89</f>
        <v>0</v>
      </c>
      <c r="I26" s="253">
        <f>data!I89</f>
        <v>0</v>
      </c>
    </row>
    <row r="27" ht="20.15" customHeight="1">
      <c r="A27" s="245" t="s">
        <v>1020</v>
      </c>
      <c r="B27" s="253"/>
      <c r="C27" s="263"/>
      <c r="D27" s="263"/>
      <c r="E27" s="263"/>
      <c r="F27" s="263"/>
      <c r="G27" s="263"/>
      <c r="H27" s="263"/>
      <c r="I27" s="263"/>
    </row>
    <row r="28" ht="20.15" customHeight="1">
      <c r="A28" s="245">
        <v>22</v>
      </c>
      <c r="B28" s="253" t="s">
        <v>1021</v>
      </c>
      <c r="C28" s="253">
        <f>data!C90</f>
        <v>0</v>
      </c>
      <c r="D28" s="253">
        <f>data!D90</f>
        <v>0</v>
      </c>
      <c r="E28" s="253">
        <f>data!E90</f>
        <v>2849</v>
      </c>
      <c r="F28" s="253">
        <f>data!F90</f>
        <v>0</v>
      </c>
      <c r="G28" s="253">
        <f>data!G90</f>
        <v>0</v>
      </c>
      <c r="H28" s="253">
        <f>data!H90</f>
        <v>0</v>
      </c>
      <c r="I28" s="253">
        <f>data!I90</f>
        <v>0</v>
      </c>
    </row>
    <row r="29" ht="20.15" customHeight="1">
      <c r="A29" s="245">
        <v>23</v>
      </c>
      <c r="B29" s="253" t="s">
        <v>1022</v>
      </c>
      <c r="C29" s="253">
        <f>data!C91</f>
        <v>0</v>
      </c>
      <c r="D29" s="253">
        <f>data!D91</f>
        <v>0</v>
      </c>
      <c r="E29" s="253">
        <f>data!E91</f>
        <v>3712</v>
      </c>
      <c r="F29" s="253">
        <f>data!F91</f>
        <v>0</v>
      </c>
      <c r="G29" s="253">
        <f>data!G91</f>
        <v>0</v>
      </c>
      <c r="H29" s="253">
        <f>data!H91</f>
        <v>0</v>
      </c>
      <c r="I29" s="253">
        <f>data!I91</f>
        <v>0</v>
      </c>
    </row>
    <row r="30" ht="20.15" customHeight="1">
      <c r="A30" s="245">
        <v>24</v>
      </c>
      <c r="B30" s="253" t="s">
        <v>1023</v>
      </c>
      <c r="C30" s="253">
        <f>data!C92</f>
        <v>0</v>
      </c>
      <c r="D30" s="253">
        <f>data!D92</f>
        <v>0</v>
      </c>
      <c r="E30" s="253">
        <f>data!E92</f>
        <v>790</v>
      </c>
      <c r="F30" s="253">
        <f>data!F92</f>
        <v>0</v>
      </c>
      <c r="G30" s="253">
        <f>data!G92</f>
        <v>0</v>
      </c>
      <c r="H30" s="253">
        <f>data!H92</f>
        <v>0</v>
      </c>
      <c r="I30" s="253">
        <f>data!I92</f>
        <v>0</v>
      </c>
    </row>
    <row r="31" ht="20.15" customHeight="1">
      <c r="A31" s="245">
        <v>25</v>
      </c>
      <c r="B31" s="253" t="s">
        <v>1024</v>
      </c>
      <c r="C31" s="253">
        <f>data!C93</f>
        <v>0</v>
      </c>
      <c r="D31" s="253">
        <f>data!D93</f>
        <v>0</v>
      </c>
      <c r="E31" s="253">
        <f>data!E93</f>
        <v>15940</v>
      </c>
      <c r="F31" s="253">
        <f>data!F93</f>
        <v>0</v>
      </c>
      <c r="G31" s="253">
        <f>data!G93</f>
        <v>0</v>
      </c>
      <c r="H31" s="253">
        <f>data!H93</f>
        <v>0</v>
      </c>
      <c r="I31" s="253">
        <f>data!I93</f>
        <v>0</v>
      </c>
    </row>
    <row r="32" ht="20.15" customHeight="1">
      <c r="A32" s="245">
        <v>26</v>
      </c>
      <c r="B32" s="253" t="s">
        <v>294</v>
      </c>
      <c r="C32" s="260">
        <f>data!C94</f>
        <v>0</v>
      </c>
      <c r="D32" s="260">
        <f>data!D94</f>
        <v>0</v>
      </c>
      <c r="E32" s="260">
        <f>data!E94</f>
        <v>5.31</v>
      </c>
      <c r="F32" s="260">
        <f>data!F94</f>
        <v>0</v>
      </c>
      <c r="G32" s="260">
        <f>data!G94</f>
        <v>0</v>
      </c>
      <c r="H32" s="260">
        <f>data!H94</f>
        <v>0</v>
      </c>
      <c r="I32" s="260">
        <f>data!I94</f>
        <v>0</v>
      </c>
    </row>
    <row r="33" ht="20.15" customHeight="1">
      <c r="A33" s="246" t="s">
        <v>1006</v>
      </c>
      <c r="B33" s="247"/>
      <c r="C33" s="247"/>
      <c r="D33" s="247"/>
      <c r="E33" s="247"/>
      <c r="F33" s="247"/>
      <c r="G33" s="247"/>
      <c r="H33" s="247"/>
      <c r="I33" s="246"/>
    </row>
    <row r="34" ht="20.15" customHeight="1">
      <c r="A34" s="249"/>
      <c r="I34" s="250" t="s">
        <v>1025</v>
      </c>
    </row>
    <row r="35" ht="20.15" customHeight="1">
      <c r="A35" s="249"/>
      <c r="I35" s="249"/>
    </row>
    <row r="36" ht="20.15" customHeight="1">
      <c r="A36" s="251" t="str">
        <f>"Hospital: "&amp;data!C98</f>
        <v>Hospital: NORTH VALLEY HOSPITAL OCPHD#4</v>
      </c>
      <c r="G36" s="252"/>
      <c r="H36" s="251" t="str">
        <f>"FYE: "&amp;data!C96</f>
        <v>FYE: 12/31/2022</v>
      </c>
    </row>
    <row r="37" ht="20.15" customHeight="1">
      <c r="A37" s="245">
        <v>1</v>
      </c>
      <c r="B37" s="253" t="s">
        <v>236</v>
      </c>
      <c r="C37" s="255" t="s">
        <v>43</v>
      </c>
      <c r="D37" s="255" t="s">
        <v>44</v>
      </c>
      <c r="E37" s="255" t="s">
        <v>45</v>
      </c>
      <c r="F37" s="255" t="s">
        <v>46</v>
      </c>
      <c r="G37" s="255" t="s">
        <v>47</v>
      </c>
      <c r="H37" s="255" t="s">
        <v>48</v>
      </c>
      <c r="I37" s="255" t="s">
        <v>49</v>
      </c>
    </row>
    <row r="38" ht="20.15" customHeight="1">
      <c r="A38" s="256">
        <v>2</v>
      </c>
      <c r="B38" s="257" t="s">
        <v>1008</v>
      </c>
      <c r="C38" s="259"/>
      <c r="D38" s="259" t="s">
        <v>126</v>
      </c>
      <c r="E38" s="259" t="s">
        <v>127</v>
      </c>
      <c r="F38" s="259" t="s">
        <v>1026</v>
      </c>
      <c r="G38" s="259" t="s">
        <v>129</v>
      </c>
      <c r="H38" s="259" t="s">
        <v>1027</v>
      </c>
      <c r="I38" s="259" t="s">
        <v>131</v>
      </c>
    </row>
    <row r="39" ht="20.15" customHeight="1">
      <c r="A39" s="256"/>
      <c r="B39" s="257"/>
      <c r="C39" s="259" t="s">
        <v>125</v>
      </c>
      <c r="D39" s="259" t="s">
        <v>184</v>
      </c>
      <c r="E39" s="258" t="s">
        <v>194</v>
      </c>
      <c r="F39" s="259" t="s">
        <v>195</v>
      </c>
      <c r="G39" s="259" t="s">
        <v>196</v>
      </c>
      <c r="H39" s="259" t="s">
        <v>197</v>
      </c>
      <c r="I39" s="259" t="s">
        <v>196</v>
      </c>
    </row>
    <row r="40" ht="20.15" customHeight="1">
      <c r="A40" s="245">
        <v>3</v>
      </c>
      <c r="B40" s="253" t="s">
        <v>1012</v>
      </c>
      <c r="C40" s="255" t="s">
        <v>243</v>
      </c>
      <c r="D40" s="255" t="s">
        <v>242</v>
      </c>
      <c r="E40" s="255" t="s">
        <v>242</v>
      </c>
      <c r="F40" s="255" t="s">
        <v>242</v>
      </c>
      <c r="G40" s="255" t="s">
        <v>242</v>
      </c>
      <c r="H40" s="255" t="s">
        <v>244</v>
      </c>
      <c r="I40" s="254" t="s">
        <v>245</v>
      </c>
    </row>
    <row r="41" ht="20.15" customHeight="1">
      <c r="A41" s="245">
        <v>4</v>
      </c>
      <c r="B41" s="253" t="s">
        <v>261</v>
      </c>
      <c r="C41" s="253">
        <f>data!J59</f>
        <v>0</v>
      </c>
      <c r="D41" s="253">
        <f>data!K59</f>
        <v>13283</v>
      </c>
      <c r="E41" s="253">
        <f>data!L59</f>
        <v>1966</v>
      </c>
      <c r="F41" s="253">
        <f>data!M59</f>
        <v>0</v>
      </c>
      <c r="G41" s="253">
        <f>data!N59</f>
        <v>0</v>
      </c>
      <c r="H41" s="253">
        <f>data!O59</f>
        <v>0</v>
      </c>
      <c r="I41" s="253">
        <f>data!P59</f>
        <v>6217</v>
      </c>
    </row>
    <row r="42" ht="20.15" customHeight="1">
      <c r="A42" s="245">
        <v>5</v>
      </c>
      <c r="B42" s="253" t="s">
        <v>262</v>
      </c>
      <c r="C42" s="260">
        <f>data!J60</f>
        <v>0</v>
      </c>
      <c r="D42" s="260">
        <f>data!K60</f>
        <v>28.79</v>
      </c>
      <c r="E42" s="260">
        <f>data!L60</f>
        <v>14.05</v>
      </c>
      <c r="F42" s="260">
        <f>data!M60</f>
        <v>0</v>
      </c>
      <c r="G42" s="260">
        <f>data!N60</f>
        <v>0</v>
      </c>
      <c r="H42" s="260">
        <f>data!O60</f>
        <v>0</v>
      </c>
      <c r="I42" s="260">
        <f>data!P60</f>
        <v>3.22</v>
      </c>
    </row>
    <row r="43" ht="20.15" customHeight="1">
      <c r="A43" s="245">
        <v>6</v>
      </c>
      <c r="B43" s="253" t="s">
        <v>263</v>
      </c>
      <c r="C43" s="253">
        <f>data!J61</f>
        <v>0</v>
      </c>
      <c r="D43" s="253">
        <f>data!K61</f>
        <v>1957377</v>
      </c>
      <c r="E43" s="253">
        <f>data!L61</f>
        <v>1182967</v>
      </c>
      <c r="F43" s="253">
        <f>data!M61</f>
        <v>0</v>
      </c>
      <c r="G43" s="253">
        <f>data!N61</f>
        <v>0</v>
      </c>
      <c r="H43" s="253">
        <f>data!O61</f>
        <v>0</v>
      </c>
      <c r="I43" s="253">
        <f>data!P61</f>
        <v>360949</v>
      </c>
    </row>
    <row r="44" ht="20.15" customHeight="1">
      <c r="A44" s="245">
        <v>7</v>
      </c>
      <c r="B44" s="253" t="s">
        <v>11</v>
      </c>
      <c r="C44" s="253">
        <f>data!J62</f>
        <v>0</v>
      </c>
      <c r="D44" s="253">
        <f>data!K62</f>
        <v>527770</v>
      </c>
      <c r="E44" s="253">
        <f>data!L62</f>
        <v>318965</v>
      </c>
      <c r="F44" s="253">
        <f>data!M62</f>
        <v>0</v>
      </c>
      <c r="G44" s="253">
        <f>data!N62</f>
        <v>0</v>
      </c>
      <c r="H44" s="253">
        <f>data!O62</f>
        <v>0</v>
      </c>
      <c r="I44" s="253">
        <f>data!P62</f>
        <v>97323</v>
      </c>
    </row>
    <row r="45" ht="20.15" customHeight="1">
      <c r="A45" s="245">
        <v>8</v>
      </c>
      <c r="B45" s="253" t="s">
        <v>264</v>
      </c>
      <c r="C45" s="253">
        <f>data!J63</f>
        <v>0</v>
      </c>
      <c r="D45" s="253">
        <f>data!K63</f>
        <v>1668</v>
      </c>
      <c r="E45" s="253">
        <f>data!L63</f>
        <v>0</v>
      </c>
      <c r="F45" s="253">
        <f>data!M63</f>
        <v>0</v>
      </c>
      <c r="G45" s="253">
        <f>data!N63</f>
        <v>0</v>
      </c>
      <c r="H45" s="253">
        <f>data!O63</f>
        <v>0</v>
      </c>
      <c r="I45" s="253">
        <f>data!P63</f>
        <v>204833</v>
      </c>
    </row>
    <row r="46" ht="20.15" customHeight="1">
      <c r="A46" s="245">
        <v>9</v>
      </c>
      <c r="B46" s="253" t="s">
        <v>265</v>
      </c>
      <c r="C46" s="253">
        <f>data!J64</f>
        <v>0</v>
      </c>
      <c r="D46" s="253">
        <f>data!K64</f>
        <v>155326</v>
      </c>
      <c r="E46" s="253">
        <f>data!L64</f>
        <v>34211</v>
      </c>
      <c r="F46" s="253">
        <f>data!M64</f>
        <v>0</v>
      </c>
      <c r="G46" s="253">
        <f>data!N64</f>
        <v>0</v>
      </c>
      <c r="H46" s="253">
        <f>data!O64</f>
        <v>0</v>
      </c>
      <c r="I46" s="253">
        <f>data!P64</f>
        <v>21530</v>
      </c>
    </row>
    <row r="47" ht="20.15" customHeight="1">
      <c r="A47" s="245">
        <v>10</v>
      </c>
      <c r="B47" s="253" t="s">
        <v>525</v>
      </c>
      <c r="C47" s="253">
        <f>data!J65</f>
        <v>0</v>
      </c>
      <c r="D47" s="253">
        <f>data!K65</f>
        <v>30358</v>
      </c>
      <c r="E47" s="253">
        <f>data!L65</f>
        <v>0</v>
      </c>
      <c r="F47" s="253">
        <f>data!M65</f>
        <v>0</v>
      </c>
      <c r="G47" s="253">
        <f>data!N65</f>
        <v>0</v>
      </c>
      <c r="H47" s="253">
        <f>data!O65</f>
        <v>0</v>
      </c>
      <c r="I47" s="253">
        <f>data!P65</f>
        <v>0</v>
      </c>
    </row>
    <row r="48" ht="20.15" customHeight="1">
      <c r="A48" s="245">
        <v>11</v>
      </c>
      <c r="B48" s="253" t="s">
        <v>526</v>
      </c>
      <c r="C48" s="253">
        <f>data!J66</f>
        <v>0</v>
      </c>
      <c r="D48" s="253">
        <f>data!K66</f>
        <v>394054</v>
      </c>
      <c r="E48" s="253">
        <f>data!L66</f>
        <v>294855</v>
      </c>
      <c r="F48" s="253">
        <f>data!M66</f>
        <v>0</v>
      </c>
      <c r="G48" s="253">
        <f>data!N66</f>
        <v>0</v>
      </c>
      <c r="H48" s="253">
        <f>data!O66</f>
        <v>0</v>
      </c>
      <c r="I48" s="253">
        <f>data!P66</f>
        <v>8372</v>
      </c>
    </row>
    <row r="49" ht="20.15" customHeight="1">
      <c r="A49" s="245">
        <v>12</v>
      </c>
      <c r="B49" s="253" t="s">
        <v>16</v>
      </c>
      <c r="C49" s="253">
        <f>data!J67</f>
        <v>0</v>
      </c>
      <c r="D49" s="253">
        <f>data!K67</f>
        <v>245731</v>
      </c>
      <c r="E49" s="253">
        <f>data!L67</f>
        <v>85820</v>
      </c>
      <c r="F49" s="253">
        <f>data!M67</f>
        <v>0</v>
      </c>
      <c r="G49" s="253">
        <f>data!N67</f>
        <v>0</v>
      </c>
      <c r="H49" s="253">
        <f>data!O67</f>
        <v>0</v>
      </c>
      <c r="I49" s="253">
        <f>data!P67</f>
        <v>39341</v>
      </c>
    </row>
    <row r="50" ht="20.15" customHeight="1">
      <c r="A50" s="245">
        <v>13</v>
      </c>
      <c r="B50" s="253" t="s">
        <v>1013</v>
      </c>
      <c r="C50" s="253">
        <f>data!J68</f>
        <v>0</v>
      </c>
      <c r="D50" s="253">
        <f>data!K68</f>
        <v>600</v>
      </c>
      <c r="E50" s="253">
        <f>data!L68</f>
        <v>10780</v>
      </c>
      <c r="F50" s="253">
        <f>data!M68</f>
        <v>0</v>
      </c>
      <c r="G50" s="253">
        <f>data!N68</f>
        <v>0</v>
      </c>
      <c r="H50" s="253">
        <f>data!O68</f>
        <v>0</v>
      </c>
      <c r="I50" s="253">
        <f>data!P68</f>
        <v>0</v>
      </c>
    </row>
    <row r="51" ht="20.15" customHeight="1">
      <c r="A51" s="245">
        <v>14</v>
      </c>
      <c r="B51" s="253" t="s">
        <v>1014</v>
      </c>
      <c r="C51" s="253">
        <f>data!J69</f>
        <v>0</v>
      </c>
      <c r="D51" s="253">
        <f>data!K69</f>
        <v>20785</v>
      </c>
      <c r="E51" s="253">
        <f>data!L69</f>
        <v>26037</v>
      </c>
      <c r="F51" s="253">
        <f>data!M69</f>
        <v>0</v>
      </c>
      <c r="G51" s="253">
        <f>data!N69</f>
        <v>0</v>
      </c>
      <c r="H51" s="253">
        <f>data!O69</f>
        <v>0</v>
      </c>
      <c r="I51" s="253">
        <f>data!P69</f>
        <v>24095</v>
      </c>
    </row>
    <row r="52" ht="20.15" customHeight="1">
      <c r="A52" s="245">
        <v>15</v>
      </c>
      <c r="B52" s="253" t="s">
        <v>284</v>
      </c>
      <c r="C52" s="253">
        <f>-data!J84</f>
        <v>0</v>
      </c>
      <c r="D52" s="253">
        <f>-data!K84</f>
        <v>0</v>
      </c>
      <c r="E52" s="253">
        <f>-data!L84</f>
        <v>0</v>
      </c>
      <c r="F52" s="253">
        <f>-data!M84</f>
        <v>0</v>
      </c>
      <c r="G52" s="253">
        <f>-data!N84</f>
        <v>0</v>
      </c>
      <c r="H52" s="253">
        <f>-data!O84</f>
        <v>0</v>
      </c>
      <c r="I52" s="253">
        <f>-data!P84</f>
        <v>0</v>
      </c>
    </row>
    <row r="53" ht="20.15" customHeight="1">
      <c r="A53" s="245">
        <v>16</v>
      </c>
      <c r="B53" s="261" t="s">
        <v>1015</v>
      </c>
      <c r="C53" s="253">
        <f>data!J85</f>
        <v>0</v>
      </c>
      <c r="D53" s="253">
        <f>data!K85</f>
        <v>3333669</v>
      </c>
      <c r="E53" s="253">
        <f>data!L85</f>
        <v>1953635</v>
      </c>
      <c r="F53" s="253">
        <f>data!M85</f>
        <v>0</v>
      </c>
      <c r="G53" s="253">
        <f>data!N85</f>
        <v>0</v>
      </c>
      <c r="H53" s="253">
        <f>data!O85</f>
        <v>0</v>
      </c>
      <c r="I53" s="253">
        <f>data!P85</f>
        <v>756443</v>
      </c>
    </row>
    <row r="54" ht="20.15" customHeight="1">
      <c r="A54" s="245">
        <v>17</v>
      </c>
      <c r="B54" s="253" t="s">
        <v>286</v>
      </c>
      <c r="C54" s="263"/>
      <c r="D54" s="263"/>
      <c r="E54" s="263"/>
      <c r="F54" s="263"/>
      <c r="G54" s="263"/>
      <c r="H54" s="263"/>
      <c r="I54" s="263"/>
    </row>
    <row r="55" ht="20.15" customHeight="1">
      <c r="A55" s="245">
        <v>18</v>
      </c>
      <c r="B55" s="253" t="s">
        <v>1016</v>
      </c>
      <c r="C55" s="261">
        <f>+data!M675</f>
        <v>0</v>
      </c>
      <c r="D55" s="261">
        <f>+data!M676</f>
        <v>1377587</v>
      </c>
      <c r="E55" s="261">
        <f>+data!M677</f>
        <v>1432847</v>
      </c>
      <c r="F55" s="261">
        <f>+data!M678</f>
        <v>0</v>
      </c>
      <c r="G55" s="261">
        <f>+data!M679</f>
        <v>0</v>
      </c>
      <c r="H55" s="261">
        <f>+data!M680</f>
        <v>0</v>
      </c>
      <c r="I55" s="261">
        <f>+data!M681</f>
        <v>277873</v>
      </c>
    </row>
    <row r="56" ht="20.15" customHeight="1">
      <c r="A56" s="245">
        <v>19</v>
      </c>
      <c r="B56" s="261" t="s">
        <v>1017</v>
      </c>
      <c r="C56" s="253">
        <f>data!J87</f>
        <v>0</v>
      </c>
      <c r="D56" s="253">
        <f>data!K87</f>
        <v>4613438</v>
      </c>
      <c r="E56" s="253">
        <f>data!L87</f>
        <v>2226124</v>
      </c>
      <c r="F56" s="253">
        <f>data!M87</f>
        <v>0</v>
      </c>
      <c r="G56" s="253">
        <f>data!N87</f>
        <v>0</v>
      </c>
      <c r="H56" s="253">
        <f>data!O87</f>
        <v>0</v>
      </c>
      <c r="I56" s="253">
        <f>data!P87</f>
        <v>4577</v>
      </c>
    </row>
    <row r="57" ht="20.15" customHeight="1">
      <c r="A57" s="245">
        <v>20</v>
      </c>
      <c r="B57" s="261" t="s">
        <v>1018</v>
      </c>
      <c r="C57" s="253">
        <f>data!J88</f>
        <v>0</v>
      </c>
      <c r="D57" s="253">
        <f>data!K88</f>
        <v>0</v>
      </c>
      <c r="E57" s="253">
        <f>data!L88</f>
        <v>0</v>
      </c>
      <c r="F57" s="253">
        <f>data!M88</f>
        <v>0</v>
      </c>
      <c r="G57" s="253">
        <f>data!N88</f>
        <v>0</v>
      </c>
      <c r="H57" s="253">
        <f>data!O88</f>
        <v>0</v>
      </c>
      <c r="I57" s="253">
        <f>data!P88</f>
        <v>1929837</v>
      </c>
    </row>
    <row r="58" ht="20.15" customHeight="1">
      <c r="A58" s="245">
        <v>21</v>
      </c>
      <c r="B58" s="261" t="s">
        <v>1019</v>
      </c>
      <c r="C58" s="253">
        <f>data!J89</f>
        <v>0</v>
      </c>
      <c r="D58" s="253">
        <f>data!K89</f>
        <v>4613438</v>
      </c>
      <c r="E58" s="253">
        <f>data!L89</f>
        <v>2226124</v>
      </c>
      <c r="F58" s="253">
        <f>data!M89</f>
        <v>0</v>
      </c>
      <c r="G58" s="253">
        <f>data!N89</f>
        <v>0</v>
      </c>
      <c r="H58" s="253">
        <f>data!O89</f>
        <v>0</v>
      </c>
      <c r="I58" s="253">
        <f>data!P89</f>
        <v>1934414</v>
      </c>
    </row>
    <row r="59" ht="20.15" customHeight="1">
      <c r="A59" s="245" t="s">
        <v>1020</v>
      </c>
      <c r="B59" s="253"/>
      <c r="C59" s="263"/>
      <c r="D59" s="263"/>
      <c r="E59" s="263"/>
      <c r="F59" s="263"/>
      <c r="G59" s="263"/>
      <c r="H59" s="263"/>
      <c r="I59" s="263"/>
    </row>
    <row r="60" ht="20.15" customHeight="1">
      <c r="A60" s="245">
        <v>22</v>
      </c>
      <c r="B60" s="253" t="s">
        <v>1021</v>
      </c>
      <c r="C60" s="253">
        <f>data!J90</f>
        <v>0</v>
      </c>
      <c r="D60" s="253">
        <f>data!K90</f>
        <v>16971</v>
      </c>
      <c r="E60" s="253">
        <f>data!L90</f>
        <v>5927</v>
      </c>
      <c r="F60" s="253">
        <f>data!M90</f>
        <v>0</v>
      </c>
      <c r="G60" s="253">
        <f>data!N90</f>
        <v>0</v>
      </c>
      <c r="H60" s="253">
        <f>data!O90</f>
        <v>0</v>
      </c>
      <c r="I60" s="253">
        <f>data!P90</f>
        <v>2717</v>
      </c>
      <c r="K60" s="264"/>
    </row>
    <row r="61" ht="20.15" customHeight="1">
      <c r="A61" s="245">
        <v>23</v>
      </c>
      <c r="B61" s="253" t="s">
        <v>1022</v>
      </c>
      <c r="C61" s="253">
        <f>data!J91</f>
        <v>0</v>
      </c>
      <c r="D61" s="253">
        <f>data!K91</f>
        <v>0</v>
      </c>
      <c r="E61" s="253">
        <f>data!L91</f>
        <v>4485</v>
      </c>
      <c r="F61" s="253">
        <f>data!M91</f>
        <v>0</v>
      </c>
      <c r="G61" s="253">
        <f>data!N91</f>
        <v>0</v>
      </c>
      <c r="H61" s="253">
        <f>data!O91</f>
        <v>0</v>
      </c>
      <c r="I61" s="253">
        <f>data!P91</f>
        <v>0</v>
      </c>
    </row>
    <row r="62" ht="20.15" customHeight="1">
      <c r="A62" s="245">
        <v>24</v>
      </c>
      <c r="B62" s="253" t="s">
        <v>1023</v>
      </c>
      <c r="C62" s="253">
        <f>data!J92</f>
        <v>0</v>
      </c>
      <c r="D62" s="253">
        <f>data!K92</f>
        <v>0</v>
      </c>
      <c r="E62" s="253">
        <f>data!L92</f>
        <v>1643</v>
      </c>
      <c r="F62" s="253">
        <f>data!M92</f>
        <v>0</v>
      </c>
      <c r="G62" s="253">
        <f>data!N92</f>
        <v>0</v>
      </c>
      <c r="H62" s="253">
        <f>data!O92</f>
        <v>0</v>
      </c>
      <c r="I62" s="253">
        <f>data!P92</f>
        <v>296</v>
      </c>
    </row>
    <row r="63" ht="20.15" customHeight="1">
      <c r="A63" s="245">
        <v>25</v>
      </c>
      <c r="B63" s="253" t="s">
        <v>1024</v>
      </c>
      <c r="C63" s="253">
        <f>data!J93</f>
        <v>0</v>
      </c>
      <c r="D63" s="253">
        <f>data!K93</f>
        <v>144111</v>
      </c>
      <c r="E63" s="253">
        <f>data!L93</f>
        <v>33162</v>
      </c>
      <c r="F63" s="253">
        <f>data!M93</f>
        <v>0</v>
      </c>
      <c r="G63" s="253">
        <f>data!N93</f>
        <v>0</v>
      </c>
      <c r="H63" s="253">
        <f>data!O93</f>
        <v>0</v>
      </c>
      <c r="I63" s="253">
        <f>data!P93</f>
        <v>4651</v>
      </c>
    </row>
    <row r="64" ht="20.15" customHeight="1">
      <c r="A64" s="245">
        <v>26</v>
      </c>
      <c r="B64" s="253" t="s">
        <v>294</v>
      </c>
      <c r="C64" s="260">
        <f>data!J94</f>
        <v>0</v>
      </c>
      <c r="D64" s="260">
        <f>data!K94</f>
        <v>15.49</v>
      </c>
      <c r="E64" s="260">
        <f>data!L94</f>
        <v>11.04</v>
      </c>
      <c r="F64" s="260">
        <f>data!M94</f>
        <v>0</v>
      </c>
      <c r="G64" s="260">
        <f>data!N94</f>
        <v>0</v>
      </c>
      <c r="H64" s="260">
        <f>data!O94</f>
        <v>0</v>
      </c>
      <c r="I64" s="260">
        <f>data!P94</f>
        <v>1.49</v>
      </c>
    </row>
    <row r="65" ht="20.15" customHeight="1">
      <c r="A65" s="246" t="s">
        <v>1006</v>
      </c>
      <c r="B65" s="247"/>
      <c r="C65" s="247"/>
      <c r="D65" s="247"/>
      <c r="E65" s="247"/>
      <c r="F65" s="247"/>
      <c r="G65" s="247"/>
      <c r="H65" s="247"/>
      <c r="I65" s="246"/>
    </row>
    <row r="66" ht="20.15" customHeight="1">
      <c r="D66" s="249"/>
      <c r="I66" s="250" t="s">
        <v>1028</v>
      </c>
    </row>
    <row r="67" ht="20.15" customHeight="1">
      <c r="A67" s="249"/>
    </row>
    <row r="68" ht="20.15" customHeight="1">
      <c r="A68" s="251" t="str">
        <f>"Hospital: "&amp;data!C98</f>
        <v>Hospital: NORTH VALLEY HOSPITAL OCPHD#4</v>
      </c>
      <c r="G68" s="252"/>
      <c r="H68" s="251" t="str">
        <f>"FYE: "&amp;data!C96</f>
        <v>FYE: 12/31/2022</v>
      </c>
    </row>
    <row r="69" ht="20.15" customHeight="1">
      <c r="A69" s="245">
        <v>1</v>
      </c>
      <c r="B69" s="253" t="s">
        <v>236</v>
      </c>
      <c r="C69" s="255" t="s">
        <v>50</v>
      </c>
      <c r="D69" s="255" t="s">
        <v>51</v>
      </c>
      <c r="E69" s="255" t="s">
        <v>52</v>
      </c>
      <c r="F69" s="255" t="s">
        <v>53</v>
      </c>
      <c r="G69" s="255" t="s">
        <v>54</v>
      </c>
      <c r="H69" s="255" t="s">
        <v>55</v>
      </c>
      <c r="I69" s="255" t="s">
        <v>56</v>
      </c>
    </row>
    <row r="70" ht="20.15" customHeight="1">
      <c r="A70" s="256">
        <v>2</v>
      </c>
      <c r="B70" s="257" t="s">
        <v>1008</v>
      </c>
      <c r="C70" s="259" t="s">
        <v>132</v>
      </c>
      <c r="D70" s="259"/>
      <c r="E70" s="259" t="s">
        <v>134</v>
      </c>
      <c r="F70" s="259" t="s">
        <v>135</v>
      </c>
      <c r="G70" s="259"/>
      <c r="H70" s="259" t="s">
        <v>137</v>
      </c>
      <c r="I70" s="259" t="s">
        <v>138</v>
      </c>
    </row>
    <row r="71" ht="20.15" customHeight="1">
      <c r="A71" s="256"/>
      <c r="B71" s="257"/>
      <c r="C71" s="259" t="s">
        <v>198</v>
      </c>
      <c r="D71" s="259" t="s">
        <v>1029</v>
      </c>
      <c r="E71" s="259" t="s">
        <v>196</v>
      </c>
      <c r="F71" s="259" t="s">
        <v>199</v>
      </c>
      <c r="G71" s="259" t="s">
        <v>136</v>
      </c>
      <c r="H71" s="259" t="s">
        <v>200</v>
      </c>
      <c r="I71" s="259" t="s">
        <v>201</v>
      </c>
    </row>
    <row r="72" ht="20.15" customHeight="1">
      <c r="A72" s="245">
        <v>3</v>
      </c>
      <c r="B72" s="253" t="s">
        <v>1012</v>
      </c>
      <c r="C72" s="255" t="s">
        <v>1030</v>
      </c>
      <c r="D72" s="254" t="s">
        <v>1031</v>
      </c>
      <c r="E72" s="265"/>
      <c r="F72" s="265"/>
      <c r="G72" s="254" t="s">
        <v>1032</v>
      </c>
      <c r="H72" s="254" t="s">
        <v>1032</v>
      </c>
      <c r="I72" s="255" t="s">
        <v>250</v>
      </c>
    </row>
    <row r="73" ht="20.15" customHeight="1">
      <c r="A73" s="245">
        <v>4</v>
      </c>
      <c r="B73" s="253" t="s">
        <v>261</v>
      </c>
      <c r="C73" s="253">
        <f>data!Q59</f>
        <v>5002</v>
      </c>
      <c r="D73" s="261">
        <f>data!R59</f>
        <v>2265</v>
      </c>
      <c r="E73" s="265"/>
      <c r="F73" s="265"/>
      <c r="G73" s="253">
        <f>data!U59</f>
        <v>62693</v>
      </c>
      <c r="H73" s="253">
        <f>data!V59</f>
        <v>3029</v>
      </c>
      <c r="I73" s="253">
        <f>data!W59</f>
        <v>462</v>
      </c>
    </row>
    <row r="74" ht="20.15" customHeight="1">
      <c r="A74" s="245">
        <v>5</v>
      </c>
      <c r="B74" s="253" t="s">
        <v>262</v>
      </c>
      <c r="C74" s="260">
        <f>data!Q60</f>
        <v>0.11</v>
      </c>
      <c r="D74" s="260">
        <f>data!R60</f>
        <v>0</v>
      </c>
      <c r="E74" s="260">
        <f>data!S60</f>
        <v>2.19</v>
      </c>
      <c r="F74" s="260">
        <f>data!T60</f>
        <v>0</v>
      </c>
      <c r="G74" s="260">
        <f>data!U60</f>
        <v>8.23</v>
      </c>
      <c r="H74" s="260">
        <f>data!V60</f>
        <v>0</v>
      </c>
      <c r="I74" s="260">
        <f>data!W60</f>
        <v>0.33</v>
      </c>
    </row>
    <row r="75" ht="20.15" customHeight="1">
      <c r="A75" s="245">
        <v>6</v>
      </c>
      <c r="B75" s="253" t="s">
        <v>263</v>
      </c>
      <c r="C75" s="253">
        <f>data!Q61</f>
        <v>11547</v>
      </c>
      <c r="D75" s="253">
        <f>data!R61</f>
        <v>0</v>
      </c>
      <c r="E75" s="253">
        <f>data!S61</f>
        <v>94554</v>
      </c>
      <c r="F75" s="253">
        <f>data!T61</f>
        <v>0</v>
      </c>
      <c r="G75" s="253">
        <f>data!U61</f>
        <v>536686</v>
      </c>
      <c r="H75" s="253">
        <f>data!V61</f>
        <v>0</v>
      </c>
      <c r="I75" s="253">
        <f>data!W61</f>
        <v>34742</v>
      </c>
    </row>
    <row r="76" ht="20.15" customHeight="1">
      <c r="A76" s="245">
        <v>7</v>
      </c>
      <c r="B76" s="253" t="s">
        <v>11</v>
      </c>
      <c r="C76" s="253">
        <f>data!Q62</f>
        <v>3113</v>
      </c>
      <c r="D76" s="253">
        <f>data!R62</f>
        <v>0</v>
      </c>
      <c r="E76" s="253">
        <f>data!S62</f>
        <v>25495</v>
      </c>
      <c r="F76" s="253">
        <f>data!T62</f>
        <v>0</v>
      </c>
      <c r="G76" s="253">
        <f>data!U62</f>
        <v>144707</v>
      </c>
      <c r="H76" s="253">
        <f>data!V62</f>
        <v>0</v>
      </c>
      <c r="I76" s="253">
        <f>data!W62</f>
        <v>9368</v>
      </c>
    </row>
    <row r="77" ht="20.15" customHeight="1">
      <c r="A77" s="245">
        <v>8</v>
      </c>
      <c r="B77" s="253" t="s">
        <v>264</v>
      </c>
      <c r="C77" s="253">
        <f>data!Q63</f>
        <v>0</v>
      </c>
      <c r="D77" s="253">
        <f>data!R63</f>
        <v>516800</v>
      </c>
      <c r="E77" s="253">
        <f>data!S63</f>
        <v>0</v>
      </c>
      <c r="F77" s="253">
        <f>data!T63</f>
        <v>0</v>
      </c>
      <c r="G77" s="253">
        <f>data!U63</f>
        <v>9934</v>
      </c>
      <c r="H77" s="253">
        <f>data!V63</f>
        <v>0</v>
      </c>
      <c r="I77" s="253">
        <f>data!W63</f>
        <v>33091</v>
      </c>
    </row>
    <row r="78" ht="20.15" customHeight="1">
      <c r="A78" s="245">
        <v>9</v>
      </c>
      <c r="B78" s="253" t="s">
        <v>265</v>
      </c>
      <c r="C78" s="253">
        <f>data!Q64</f>
        <v>0</v>
      </c>
      <c r="D78" s="253">
        <f>data!R64</f>
        <v>2814</v>
      </c>
      <c r="E78" s="253">
        <f>data!S64</f>
        <v>225701</v>
      </c>
      <c r="F78" s="253">
        <f>data!T64</f>
        <v>0</v>
      </c>
      <c r="G78" s="253">
        <f>data!U64</f>
        <v>1080450</v>
      </c>
      <c r="H78" s="253">
        <f>data!V64</f>
        <v>0</v>
      </c>
      <c r="I78" s="253">
        <f>data!W64</f>
        <v>576</v>
      </c>
    </row>
    <row r="79" ht="20.15" customHeight="1">
      <c r="A79" s="245">
        <v>10</v>
      </c>
      <c r="B79" s="253" t="s">
        <v>525</v>
      </c>
      <c r="C79" s="253">
        <f>data!Q65</f>
        <v>0</v>
      </c>
      <c r="D79" s="253">
        <f>data!R65</f>
        <v>0</v>
      </c>
      <c r="E79" s="253">
        <f>data!S65</f>
        <v>0</v>
      </c>
      <c r="F79" s="253">
        <f>data!T65</f>
        <v>0</v>
      </c>
      <c r="G79" s="253">
        <f>data!U65</f>
        <v>0</v>
      </c>
      <c r="H79" s="253">
        <f>data!V65</f>
        <v>0</v>
      </c>
      <c r="I79" s="253">
        <f>data!W65</f>
        <v>0</v>
      </c>
    </row>
    <row r="80" ht="20.15" customHeight="1">
      <c r="A80" s="245">
        <v>11</v>
      </c>
      <c r="B80" s="253" t="s">
        <v>526</v>
      </c>
      <c r="C80" s="253">
        <f>data!Q66</f>
        <v>0</v>
      </c>
      <c r="D80" s="253">
        <f>data!R66</f>
        <v>0</v>
      </c>
      <c r="E80" s="253">
        <f>data!S66</f>
        <v>0</v>
      </c>
      <c r="F80" s="253">
        <f>data!T66</f>
        <v>0</v>
      </c>
      <c r="G80" s="253">
        <f>data!U66</f>
        <v>115915</v>
      </c>
      <c r="H80" s="253">
        <f>data!V66</f>
        <v>0</v>
      </c>
      <c r="I80" s="253">
        <f>data!W66</f>
        <v>27828</v>
      </c>
    </row>
    <row r="81" ht="20.15" customHeight="1">
      <c r="A81" s="245">
        <v>12</v>
      </c>
      <c r="B81" s="253" t="s">
        <v>16</v>
      </c>
      <c r="C81" s="253">
        <f>data!Q67</f>
        <v>10367</v>
      </c>
      <c r="D81" s="253">
        <f>data!R67</f>
        <v>9021</v>
      </c>
      <c r="E81" s="253">
        <f>data!S67</f>
        <v>11352</v>
      </c>
      <c r="F81" s="253">
        <f>data!T67</f>
        <v>0</v>
      </c>
      <c r="G81" s="253">
        <f>data!U67</f>
        <v>31058</v>
      </c>
      <c r="H81" s="253">
        <f>data!V67</f>
        <v>0</v>
      </c>
      <c r="I81" s="253">
        <f>data!W67</f>
        <v>2664</v>
      </c>
    </row>
    <row r="82" ht="20.15" customHeight="1">
      <c r="A82" s="245">
        <v>13</v>
      </c>
      <c r="B82" s="253" t="s">
        <v>1013</v>
      </c>
      <c r="C82" s="253">
        <f>data!Q68</f>
        <v>0</v>
      </c>
      <c r="D82" s="253">
        <f>data!R68</f>
        <v>0</v>
      </c>
      <c r="E82" s="253">
        <f>data!S68</f>
        <v>0</v>
      </c>
      <c r="F82" s="253">
        <f>data!T68</f>
        <v>0</v>
      </c>
      <c r="G82" s="253">
        <f>data!U68</f>
        <v>0</v>
      </c>
      <c r="H82" s="253">
        <f>data!V68</f>
        <v>0</v>
      </c>
      <c r="I82" s="253">
        <f>data!W68</f>
        <v>10490</v>
      </c>
    </row>
    <row r="83" ht="20.15" customHeight="1">
      <c r="A83" s="245">
        <v>14</v>
      </c>
      <c r="B83" s="253" t="s">
        <v>1014</v>
      </c>
      <c r="C83" s="253">
        <f>data!Q69</f>
        <v>0</v>
      </c>
      <c r="D83" s="253">
        <f>data!R69</f>
        <v>5309</v>
      </c>
      <c r="E83" s="253">
        <f>data!S69</f>
        <v>3871</v>
      </c>
      <c r="F83" s="253">
        <f>data!T69</f>
        <v>0</v>
      </c>
      <c r="G83" s="253">
        <f>data!U69</f>
        <v>69981</v>
      </c>
      <c r="H83" s="253">
        <f>data!V69</f>
        <v>0</v>
      </c>
      <c r="I83" s="253">
        <f>data!W69</f>
        <v>8124</v>
      </c>
    </row>
    <row r="84" ht="20.15" customHeight="1">
      <c r="A84" s="245">
        <v>15</v>
      </c>
      <c r="B84" s="253" t="s">
        <v>284</v>
      </c>
      <c r="C84" s="253">
        <f>data!Q84</f>
        <v>0</v>
      </c>
      <c r="D84" s="253">
        <f>data!R84</f>
        <v>0</v>
      </c>
      <c r="E84" s="253">
        <f>data!S84</f>
        <v>0</v>
      </c>
      <c r="F84" s="253">
        <f>data!T84</f>
        <v>0</v>
      </c>
      <c r="G84" s="253">
        <f>data!U84</f>
        <v>0</v>
      </c>
      <c r="H84" s="253">
        <f>data!V84</f>
        <v>0</v>
      </c>
      <c r="I84" s="253">
        <f>data!W84</f>
        <v>0</v>
      </c>
    </row>
    <row r="85" ht="20.15" customHeight="1">
      <c r="A85" s="245">
        <v>16</v>
      </c>
      <c r="B85" s="261" t="s">
        <v>1015</v>
      </c>
      <c r="C85" s="253">
        <f>data!Q85</f>
        <v>25027</v>
      </c>
      <c r="D85" s="253">
        <f>data!R85</f>
        <v>533944</v>
      </c>
      <c r="E85" s="253">
        <f>data!S85</f>
        <v>360973</v>
      </c>
      <c r="F85" s="253">
        <f>data!T85</f>
        <v>0</v>
      </c>
      <c r="G85" s="253">
        <f>data!U85</f>
        <v>1988731</v>
      </c>
      <c r="H85" s="253">
        <f>data!V85</f>
        <v>0</v>
      </c>
      <c r="I85" s="253">
        <f>data!W85</f>
        <v>126883</v>
      </c>
    </row>
    <row r="86" ht="20.15" customHeight="1">
      <c r="A86" s="245">
        <v>17</v>
      </c>
      <c r="B86" s="253" t="s">
        <v>286</v>
      </c>
      <c r="C86" s="263"/>
      <c r="D86" s="263"/>
      <c r="E86" s="263"/>
      <c r="F86" s="263"/>
      <c r="G86" s="263"/>
      <c r="H86" s="263"/>
      <c r="I86" s="263"/>
    </row>
    <row r="87" ht="20.15" customHeight="1">
      <c r="A87" s="245">
        <v>18</v>
      </c>
      <c r="B87" s="253" t="s">
        <v>1016</v>
      </c>
      <c r="C87" s="261">
        <f>+data!M682</f>
        <v>12806</v>
      </c>
      <c r="D87" s="261">
        <f>+data!M683</f>
        <v>61646</v>
      </c>
      <c r="E87" s="261">
        <f>+data!M684</f>
        <v>115365</v>
      </c>
      <c r="F87" s="261">
        <f>+data!M685</f>
        <v>0</v>
      </c>
      <c r="G87" s="261">
        <f>+data!M686</f>
        <v>578676</v>
      </c>
      <c r="H87" s="261">
        <f>+data!M687</f>
        <v>18915</v>
      </c>
      <c r="I87" s="261">
        <f>+data!M688</f>
        <v>42402</v>
      </c>
    </row>
    <row r="88" ht="20.15" customHeight="1">
      <c r="A88" s="245">
        <v>19</v>
      </c>
      <c r="B88" s="261" t="s">
        <v>1017</v>
      </c>
      <c r="C88" s="253">
        <f>data!Q87</f>
        <v>0</v>
      </c>
      <c r="D88" s="253">
        <f>data!R87</f>
        <v>0</v>
      </c>
      <c r="E88" s="253">
        <f>data!S87</f>
        <v>436587</v>
      </c>
      <c r="F88" s="253">
        <f>data!T87</f>
        <v>0</v>
      </c>
      <c r="G88" s="253">
        <f>data!U87</f>
        <v>619140</v>
      </c>
      <c r="H88" s="253">
        <f>data!V87</f>
        <v>11816</v>
      </c>
      <c r="I88" s="253">
        <f>data!W87</f>
        <v>10708</v>
      </c>
    </row>
    <row r="89" ht="20.15" customHeight="1">
      <c r="A89" s="245">
        <v>20</v>
      </c>
      <c r="B89" s="261" t="s">
        <v>1018</v>
      </c>
      <c r="C89" s="253">
        <f>data!Q88</f>
        <v>0</v>
      </c>
      <c r="D89" s="253">
        <f>data!R88</f>
        <v>217853</v>
      </c>
      <c r="E89" s="253">
        <f>data!S88</f>
        <v>574781</v>
      </c>
      <c r="F89" s="253">
        <f>data!T88</f>
        <v>0</v>
      </c>
      <c r="G89" s="253">
        <f>data!U88</f>
        <v>4828423</v>
      </c>
      <c r="H89" s="253">
        <f>data!V88</f>
        <v>317326</v>
      </c>
      <c r="I89" s="253">
        <f>data!W88</f>
        <v>430640</v>
      </c>
    </row>
    <row r="90" ht="20.15" customHeight="1">
      <c r="A90" s="245">
        <v>21</v>
      </c>
      <c r="B90" s="261" t="s">
        <v>1019</v>
      </c>
      <c r="C90" s="253">
        <f>data!Q89</f>
        <v>0</v>
      </c>
      <c r="D90" s="253">
        <f>data!R89</f>
        <v>217853</v>
      </c>
      <c r="E90" s="253">
        <f>data!S89</f>
        <v>1011368</v>
      </c>
      <c r="F90" s="253">
        <f>data!T89</f>
        <v>0</v>
      </c>
      <c r="G90" s="253">
        <f>data!U89</f>
        <v>5447563</v>
      </c>
      <c r="H90" s="253">
        <f>data!V89</f>
        <v>329142</v>
      </c>
      <c r="I90" s="253">
        <f>data!W89</f>
        <v>441348</v>
      </c>
    </row>
    <row r="91" ht="20.15" customHeight="1">
      <c r="A91" s="245" t="s">
        <v>1020</v>
      </c>
      <c r="B91" s="253"/>
      <c r="C91" s="263"/>
      <c r="D91" s="263"/>
      <c r="E91" s="263"/>
      <c r="F91" s="263"/>
      <c r="G91" s="263"/>
      <c r="H91" s="263"/>
      <c r="I91" s="263"/>
    </row>
    <row r="92" ht="20.15" customHeight="1">
      <c r="A92" s="245">
        <v>22</v>
      </c>
      <c r="B92" s="253" t="s">
        <v>1021</v>
      </c>
      <c r="C92" s="253">
        <f>data!Q90</f>
        <v>716</v>
      </c>
      <c r="D92" s="253">
        <f>data!R90</f>
        <v>623</v>
      </c>
      <c r="E92" s="253">
        <f>data!S90</f>
        <v>784</v>
      </c>
      <c r="F92" s="253">
        <f>data!T90</f>
        <v>0</v>
      </c>
      <c r="G92" s="253">
        <f>data!U90</f>
        <v>2145</v>
      </c>
      <c r="H92" s="253">
        <f>data!V90</f>
        <v>0</v>
      </c>
      <c r="I92" s="253">
        <f>data!W90</f>
        <v>184</v>
      </c>
    </row>
    <row r="93" ht="20.15" customHeight="1">
      <c r="A93" s="245">
        <v>23</v>
      </c>
      <c r="B93" s="253" t="s">
        <v>1022</v>
      </c>
      <c r="C93" s="253">
        <f>data!Q91</f>
        <v>0</v>
      </c>
      <c r="D93" s="253">
        <f>data!R91</f>
        <v>0</v>
      </c>
      <c r="E93" s="253">
        <f>data!S91</f>
        <v>0</v>
      </c>
      <c r="F93" s="253">
        <f>data!T91</f>
        <v>0</v>
      </c>
      <c r="G93" s="253">
        <f>data!U91</f>
        <v>0</v>
      </c>
      <c r="H93" s="253">
        <f>data!V91</f>
        <v>0</v>
      </c>
      <c r="I93" s="253">
        <f>data!W91</f>
        <v>0</v>
      </c>
    </row>
    <row r="94" ht="20.15" customHeight="1">
      <c r="A94" s="245">
        <v>24</v>
      </c>
      <c r="B94" s="253" t="s">
        <v>1023</v>
      </c>
      <c r="C94" s="253">
        <f>data!Q92</f>
        <v>56</v>
      </c>
      <c r="D94" s="253">
        <f>data!R92</f>
        <v>0</v>
      </c>
      <c r="E94" s="253">
        <f>data!S92</f>
        <v>69</v>
      </c>
      <c r="F94" s="253">
        <f>data!T92</f>
        <v>0</v>
      </c>
      <c r="G94" s="253">
        <f>data!U92</f>
        <v>145</v>
      </c>
      <c r="H94" s="253">
        <f>data!V92</f>
        <v>0</v>
      </c>
      <c r="I94" s="253">
        <f>data!W92</f>
        <v>14</v>
      </c>
    </row>
    <row r="95" ht="20.15" customHeight="1">
      <c r="A95" s="245">
        <v>25</v>
      </c>
      <c r="B95" s="253" t="s">
        <v>1024</v>
      </c>
      <c r="C95" s="253">
        <f>data!Q93</f>
        <v>0</v>
      </c>
      <c r="D95" s="253">
        <f>data!R93</f>
        <v>0</v>
      </c>
      <c r="E95" s="253">
        <f>data!S93</f>
        <v>0</v>
      </c>
      <c r="F95" s="253">
        <f>data!T93</f>
        <v>0</v>
      </c>
      <c r="G95" s="253">
        <f>data!U93</f>
        <v>0</v>
      </c>
      <c r="H95" s="253">
        <f>data!V93</f>
        <v>0</v>
      </c>
      <c r="I95" s="253">
        <f>data!W93</f>
        <v>590</v>
      </c>
    </row>
    <row r="96" ht="20.15" customHeight="1">
      <c r="A96" s="245">
        <v>26</v>
      </c>
      <c r="B96" s="253" t="s">
        <v>294</v>
      </c>
      <c r="C96" s="260">
        <f>data!Q94</f>
        <v>0.11</v>
      </c>
      <c r="D96" s="260">
        <f>data!R94</f>
        <v>0</v>
      </c>
      <c r="E96" s="260">
        <f>data!S94</f>
        <v>0</v>
      </c>
      <c r="F96" s="260">
        <f>data!T94</f>
        <v>0</v>
      </c>
      <c r="G96" s="260">
        <f>data!U94</f>
        <v>0.5</v>
      </c>
      <c r="H96" s="260">
        <f>data!V94</f>
        <v>0</v>
      </c>
      <c r="I96" s="260">
        <f>data!W94</f>
        <v>0</v>
      </c>
    </row>
    <row r="97" ht="20.15" customHeight="1">
      <c r="A97" s="246" t="s">
        <v>1006</v>
      </c>
      <c r="B97" s="247"/>
      <c r="C97" s="247"/>
      <c r="D97" s="247"/>
      <c r="E97" s="247"/>
      <c r="F97" s="247"/>
      <c r="G97" s="247"/>
      <c r="H97" s="247"/>
      <c r="I97" s="246"/>
    </row>
    <row r="98" ht="20.15" customHeight="1">
      <c r="D98" s="249"/>
      <c r="I98" s="250" t="s">
        <v>1033</v>
      </c>
    </row>
    <row r="99" ht="20.15" customHeight="1">
      <c r="A99" s="249"/>
    </row>
    <row r="100" ht="20.15" customHeight="1">
      <c r="A100" s="251" t="str">
        <f>"Hospital: "&amp;data!C98</f>
        <v>Hospital: NORTH VALLEY HOSPITAL OCPHD#4</v>
      </c>
      <c r="G100" s="252"/>
      <c r="H100" s="251" t="str">
        <f>"FYE: "&amp;data!C96</f>
        <v>FYE: 12/31/2022</v>
      </c>
    </row>
    <row r="101" ht="20.15" customHeight="1">
      <c r="A101" s="245">
        <v>1</v>
      </c>
      <c r="B101" s="253" t="s">
        <v>236</v>
      </c>
      <c r="C101" s="255" t="s">
        <v>57</v>
      </c>
      <c r="D101" s="255" t="s">
        <v>58</v>
      </c>
      <c r="E101" s="255" t="s">
        <v>59</v>
      </c>
      <c r="F101" s="255" t="s">
        <v>60</v>
      </c>
      <c r="G101" s="255" t="s">
        <v>61</v>
      </c>
      <c r="H101" s="255" t="s">
        <v>62</v>
      </c>
      <c r="I101" s="255" t="s">
        <v>63</v>
      </c>
    </row>
    <row r="102" ht="20.15" customHeight="1">
      <c r="A102" s="256">
        <v>2</v>
      </c>
      <c r="B102" s="257" t="s">
        <v>1008</v>
      </c>
      <c r="C102" s="259" t="s">
        <v>1034</v>
      </c>
      <c r="D102" s="259" t="s">
        <v>1035</v>
      </c>
      <c r="E102" s="259" t="s">
        <v>1035</v>
      </c>
      <c r="F102" s="259" t="s">
        <v>141</v>
      </c>
      <c r="G102" s="259"/>
      <c r="H102" s="259" t="s">
        <v>143</v>
      </c>
      <c r="I102" s="259"/>
    </row>
    <row r="103" ht="20.15" customHeight="1">
      <c r="A103" s="256"/>
      <c r="B103" s="257"/>
      <c r="C103" s="259" t="s">
        <v>202</v>
      </c>
      <c r="D103" s="259" t="s">
        <v>203</v>
      </c>
      <c r="E103" s="259" t="s">
        <v>204</v>
      </c>
      <c r="F103" s="259" t="s">
        <v>205</v>
      </c>
      <c r="G103" s="259" t="s">
        <v>142</v>
      </c>
      <c r="H103" s="259" t="s">
        <v>199</v>
      </c>
      <c r="I103" s="259" t="s">
        <v>144</v>
      </c>
    </row>
    <row r="104" ht="20.15" customHeight="1">
      <c r="A104" s="245">
        <v>3</v>
      </c>
      <c r="B104" s="253" t="s">
        <v>1012</v>
      </c>
      <c r="C104" s="254" t="s">
        <v>251</v>
      </c>
      <c r="D104" s="255" t="s">
        <v>1036</v>
      </c>
      <c r="E104" s="255" t="s">
        <v>1036</v>
      </c>
      <c r="F104" s="255" t="s">
        <v>1036</v>
      </c>
      <c r="G104" s="265"/>
      <c r="H104" s="255" t="s">
        <v>253</v>
      </c>
      <c r="I104" s="255" t="s">
        <v>254</v>
      </c>
    </row>
    <row r="105" ht="20.15" customHeight="1">
      <c r="A105" s="245">
        <v>4</v>
      </c>
      <c r="B105" s="253" t="s">
        <v>261</v>
      </c>
      <c r="C105" s="253">
        <f>data!X59</f>
        <v>2355</v>
      </c>
      <c r="D105" s="253">
        <f>data!Y59</f>
        <v>6289</v>
      </c>
      <c r="E105" s="253">
        <f>data!Z59</f>
        <v>0</v>
      </c>
      <c r="F105" s="253">
        <f>data!AA59</f>
        <v>0</v>
      </c>
      <c r="G105" s="265"/>
      <c r="H105" s="253">
        <f>data!AC59</f>
        <v>2561</v>
      </c>
      <c r="I105" s="253">
        <f>data!AD59</f>
        <v>0</v>
      </c>
    </row>
    <row r="106" ht="20.15" customHeight="1">
      <c r="A106" s="245">
        <v>5</v>
      </c>
      <c r="B106" s="253" t="s">
        <v>262</v>
      </c>
      <c r="C106" s="260">
        <f>data!X60</f>
        <v>1.68</v>
      </c>
      <c r="D106" s="260">
        <f>data!Y60</f>
        <v>4.48</v>
      </c>
      <c r="E106" s="260">
        <f>data!Z60</f>
        <v>0</v>
      </c>
      <c r="F106" s="260">
        <f>data!AA60</f>
        <v>0</v>
      </c>
      <c r="G106" s="260">
        <f>data!AB60</f>
        <v>0.9</v>
      </c>
      <c r="H106" s="260">
        <f>data!AC60</f>
        <v>0.98</v>
      </c>
      <c r="I106" s="260">
        <f>data!AD60</f>
        <v>0</v>
      </c>
    </row>
    <row r="107" ht="20.15" customHeight="1">
      <c r="A107" s="245">
        <v>6</v>
      </c>
      <c r="B107" s="253" t="s">
        <v>263</v>
      </c>
      <c r="C107" s="253">
        <f>data!X61</f>
        <v>177096</v>
      </c>
      <c r="D107" s="253">
        <f>data!Y61</f>
        <v>472934</v>
      </c>
      <c r="E107" s="253">
        <f>data!Z61</f>
        <v>0</v>
      </c>
      <c r="F107" s="253">
        <f>data!AA61</f>
        <v>0</v>
      </c>
      <c r="G107" s="253">
        <f>data!AB61</f>
        <v>61346</v>
      </c>
      <c r="H107" s="253">
        <f>data!AC61</f>
        <v>109324</v>
      </c>
      <c r="I107" s="253">
        <f>data!AD61</f>
        <v>0</v>
      </c>
    </row>
    <row r="108" ht="20.15" customHeight="1">
      <c r="A108" s="245">
        <v>7</v>
      </c>
      <c r="B108" s="253" t="s">
        <v>11</v>
      </c>
      <c r="C108" s="253">
        <f>data!X62</f>
        <v>47751</v>
      </c>
      <c r="D108" s="253">
        <f>data!Y62</f>
        <v>127518</v>
      </c>
      <c r="E108" s="253">
        <f>data!Z62</f>
        <v>0</v>
      </c>
      <c r="F108" s="253">
        <f>data!AA62</f>
        <v>0</v>
      </c>
      <c r="G108" s="253">
        <f>data!AB62</f>
        <v>16541</v>
      </c>
      <c r="H108" s="253">
        <f>data!AC62</f>
        <v>29477</v>
      </c>
      <c r="I108" s="253">
        <f>data!AD62</f>
        <v>0</v>
      </c>
    </row>
    <row r="109" ht="20.15" customHeight="1">
      <c r="A109" s="245">
        <v>8</v>
      </c>
      <c r="B109" s="253" t="s">
        <v>264</v>
      </c>
      <c r="C109" s="253">
        <f>data!X63</f>
        <v>168680</v>
      </c>
      <c r="D109" s="253">
        <f>data!Y63</f>
        <v>450457</v>
      </c>
      <c r="E109" s="253">
        <f>data!Z63</f>
        <v>0</v>
      </c>
      <c r="F109" s="253">
        <f>data!AA63</f>
        <v>0</v>
      </c>
      <c r="G109" s="253">
        <f>data!AB63</f>
        <v>0</v>
      </c>
      <c r="H109" s="253">
        <f>data!AC63</f>
        <v>0</v>
      </c>
      <c r="I109" s="253">
        <f>data!AD63</f>
        <v>0</v>
      </c>
    </row>
    <row r="110" ht="20.15" customHeight="1">
      <c r="A110" s="245">
        <v>9</v>
      </c>
      <c r="B110" s="253" t="s">
        <v>265</v>
      </c>
      <c r="C110" s="253">
        <f>data!X64</f>
        <v>2938</v>
      </c>
      <c r="D110" s="253">
        <f>data!Y64</f>
        <v>7846</v>
      </c>
      <c r="E110" s="253">
        <f>data!Z64</f>
        <v>0</v>
      </c>
      <c r="F110" s="253">
        <f>data!AA64</f>
        <v>0</v>
      </c>
      <c r="G110" s="253">
        <f>data!AB64</f>
        <v>1526990</v>
      </c>
      <c r="H110" s="253">
        <f>data!AC64</f>
        <v>4286</v>
      </c>
      <c r="I110" s="253">
        <f>data!AD64</f>
        <v>0</v>
      </c>
    </row>
    <row r="111" ht="20.15" customHeight="1">
      <c r="A111" s="245">
        <v>10</v>
      </c>
      <c r="B111" s="253" t="s">
        <v>525</v>
      </c>
      <c r="C111" s="253">
        <f>data!X65</f>
        <v>0</v>
      </c>
      <c r="D111" s="253">
        <f>data!Y65</f>
        <v>0</v>
      </c>
      <c r="E111" s="253">
        <f>data!Z65</f>
        <v>0</v>
      </c>
      <c r="F111" s="253">
        <f>data!AA65</f>
        <v>0</v>
      </c>
      <c r="G111" s="253">
        <f>data!AB65</f>
        <v>0</v>
      </c>
      <c r="H111" s="253">
        <f>data!AC65</f>
        <v>0</v>
      </c>
      <c r="I111" s="253">
        <f>data!AD65</f>
        <v>0</v>
      </c>
    </row>
    <row r="112" ht="20.15" customHeight="1">
      <c r="A112" s="245">
        <v>11</v>
      </c>
      <c r="B112" s="253" t="s">
        <v>526</v>
      </c>
      <c r="C112" s="253">
        <f>data!X66</f>
        <v>141850</v>
      </c>
      <c r="D112" s="253">
        <f>data!Y66</f>
        <v>378808</v>
      </c>
      <c r="E112" s="253">
        <f>data!Z66</f>
        <v>0</v>
      </c>
      <c r="F112" s="253">
        <f>data!AA66</f>
        <v>0</v>
      </c>
      <c r="G112" s="253">
        <f>data!AB66</f>
        <v>180761</v>
      </c>
      <c r="H112" s="253">
        <f>data!AC66</f>
        <v>0</v>
      </c>
      <c r="I112" s="253">
        <f>data!AD66</f>
        <v>0</v>
      </c>
    </row>
    <row r="113" ht="20.15" customHeight="1">
      <c r="A113" s="245">
        <v>12</v>
      </c>
      <c r="B113" s="253" t="s">
        <v>16</v>
      </c>
      <c r="C113" s="253">
        <f>data!X67</f>
        <v>13553</v>
      </c>
      <c r="D113" s="253">
        <f>data!Y67</f>
        <v>36184</v>
      </c>
      <c r="E113" s="253">
        <f>data!Z67</f>
        <v>0</v>
      </c>
      <c r="F113" s="253">
        <f>data!AA67</f>
        <v>0</v>
      </c>
      <c r="G113" s="253">
        <f>data!AB67</f>
        <v>13640</v>
      </c>
      <c r="H113" s="253">
        <f>data!AC67</f>
        <v>2505</v>
      </c>
      <c r="I113" s="253">
        <f>data!AD67</f>
        <v>0</v>
      </c>
    </row>
    <row r="114" ht="20.15" customHeight="1">
      <c r="A114" s="245">
        <v>13</v>
      </c>
      <c r="B114" s="253" t="s">
        <v>1013</v>
      </c>
      <c r="C114" s="253">
        <f>data!X68</f>
        <v>53470</v>
      </c>
      <c r="D114" s="253">
        <f>data!Y68</f>
        <v>142791</v>
      </c>
      <c r="E114" s="253">
        <f>data!Z68</f>
        <v>0</v>
      </c>
      <c r="F114" s="253">
        <f>data!AA68</f>
        <v>0</v>
      </c>
      <c r="G114" s="253">
        <f>data!AB68</f>
        <v>69892</v>
      </c>
      <c r="H114" s="253">
        <f>data!AC68</f>
        <v>0</v>
      </c>
      <c r="I114" s="253">
        <f>data!AD68</f>
        <v>0</v>
      </c>
    </row>
    <row r="115" ht="20.15" customHeight="1">
      <c r="A115" s="245">
        <v>14</v>
      </c>
      <c r="B115" s="253" t="s">
        <v>1014</v>
      </c>
      <c r="C115" s="253">
        <f>data!X69</f>
        <v>41409</v>
      </c>
      <c r="D115" s="253">
        <f>data!Y69</f>
        <v>110582</v>
      </c>
      <c r="E115" s="253">
        <f>data!Z69</f>
        <v>0</v>
      </c>
      <c r="F115" s="253">
        <f>data!AA69</f>
        <v>0</v>
      </c>
      <c r="G115" s="253">
        <f>data!AB69</f>
        <v>22608</v>
      </c>
      <c r="H115" s="253">
        <f>data!AC69</f>
        <v>6356</v>
      </c>
      <c r="I115" s="253">
        <f>data!AD69</f>
        <v>0</v>
      </c>
    </row>
    <row r="116" ht="20.15" customHeight="1">
      <c r="A116" s="245">
        <v>15</v>
      </c>
      <c r="B116" s="253" t="s">
        <v>284</v>
      </c>
      <c r="C116" s="253">
        <f>-data!X84</f>
        <v>0</v>
      </c>
      <c r="D116" s="253">
        <f>-data!Y84</f>
        <v>0</v>
      </c>
      <c r="E116" s="253">
        <f>-data!Z84</f>
        <v>0</v>
      </c>
      <c r="F116" s="253">
        <f>-data!AA84</f>
        <v>0</v>
      </c>
      <c r="G116" s="253">
        <f>-data!AB84</f>
        <v>0</v>
      </c>
      <c r="H116" s="253">
        <f>-data!AC84</f>
        <v>0</v>
      </c>
      <c r="I116" s="253">
        <f>-data!AD84</f>
        <v>0</v>
      </c>
    </row>
    <row r="117" ht="20.15" customHeight="1">
      <c r="A117" s="245">
        <v>16</v>
      </c>
      <c r="B117" s="261" t="s">
        <v>1015</v>
      </c>
      <c r="C117" s="253">
        <f>data!X85</f>
        <v>646747</v>
      </c>
      <c r="D117" s="253">
        <f>data!Y85</f>
        <v>1727120</v>
      </c>
      <c r="E117" s="253">
        <f>data!Z85</f>
        <v>0</v>
      </c>
      <c r="F117" s="253">
        <f>data!AA85</f>
        <v>0</v>
      </c>
      <c r="G117" s="253">
        <f>data!AB85</f>
        <v>1891778</v>
      </c>
      <c r="H117" s="253">
        <f>data!AC85</f>
        <v>151948</v>
      </c>
      <c r="I117" s="253">
        <f>data!AD85</f>
        <v>0</v>
      </c>
    </row>
    <row r="118" ht="20.15" customHeight="1">
      <c r="A118" s="245">
        <v>17</v>
      </c>
      <c r="B118" s="253" t="s">
        <v>286</v>
      </c>
      <c r="C118" s="263"/>
      <c r="D118" s="263"/>
      <c r="E118" s="263"/>
      <c r="F118" s="263"/>
      <c r="G118" s="263"/>
      <c r="H118" s="263"/>
      <c r="I118" s="263"/>
    </row>
    <row r="119" ht="20.15" customHeight="1">
      <c r="A119" s="245">
        <v>18</v>
      </c>
      <c r="B119" s="253" t="s">
        <v>1016</v>
      </c>
      <c r="C119" s="261">
        <f>+data!M689</f>
        <v>215952</v>
      </c>
      <c r="D119" s="261">
        <f>+data!M690</f>
        <v>577152</v>
      </c>
      <c r="E119" s="261">
        <f>+data!M691</f>
        <v>0</v>
      </c>
      <c r="F119" s="261">
        <f>+data!M692</f>
        <v>0</v>
      </c>
      <c r="G119" s="261">
        <f>+data!M693</f>
        <v>429018</v>
      </c>
      <c r="H119" s="261">
        <f>+data!M694</f>
        <v>38550</v>
      </c>
      <c r="I119" s="261">
        <f>+data!M695</f>
        <v>0</v>
      </c>
    </row>
    <row r="120" ht="20.15" customHeight="1">
      <c r="A120" s="245">
        <v>19</v>
      </c>
      <c r="B120" s="261" t="s">
        <v>1017</v>
      </c>
      <c r="C120" s="253">
        <f>data!X87</f>
        <v>54583</v>
      </c>
      <c r="D120" s="253">
        <f>data!Y87</f>
        <v>145766</v>
      </c>
      <c r="E120" s="253">
        <f>data!Z87</f>
        <v>0</v>
      </c>
      <c r="F120" s="253">
        <f>data!AA87</f>
        <v>0</v>
      </c>
      <c r="G120" s="253">
        <f>data!AB87</f>
        <v>750839</v>
      </c>
      <c r="H120" s="253">
        <f>data!AC87</f>
        <v>174372</v>
      </c>
      <c r="I120" s="253">
        <f>data!AD87</f>
        <v>0</v>
      </c>
    </row>
    <row r="121" ht="20.15" customHeight="1">
      <c r="A121" s="245">
        <v>20</v>
      </c>
      <c r="B121" s="261" t="s">
        <v>1018</v>
      </c>
      <c r="C121" s="253">
        <f>data!X88</f>
        <v>2195147</v>
      </c>
      <c r="D121" s="253">
        <f>data!Y88</f>
        <v>5862113</v>
      </c>
      <c r="E121" s="253">
        <f>data!Z88</f>
        <v>0</v>
      </c>
      <c r="F121" s="253">
        <f>data!AA88</f>
        <v>0</v>
      </c>
      <c r="G121" s="253">
        <f>data!AB88</f>
        <v>3609527</v>
      </c>
      <c r="H121" s="253">
        <f>data!AC88</f>
        <v>136240</v>
      </c>
      <c r="I121" s="253">
        <f>data!AD88</f>
        <v>0</v>
      </c>
    </row>
    <row r="122" ht="20.15" customHeight="1">
      <c r="A122" s="245">
        <v>21</v>
      </c>
      <c r="B122" s="261" t="s">
        <v>1019</v>
      </c>
      <c r="C122" s="253">
        <f>data!X89</f>
        <v>2249730</v>
      </c>
      <c r="D122" s="253">
        <f>data!Y89</f>
        <v>6007879</v>
      </c>
      <c r="E122" s="253">
        <f>data!Z89</f>
        <v>0</v>
      </c>
      <c r="F122" s="253">
        <f>data!AA89</f>
        <v>0</v>
      </c>
      <c r="G122" s="253">
        <f>data!AB89</f>
        <v>4360366</v>
      </c>
      <c r="H122" s="253">
        <f>data!AC89</f>
        <v>310612</v>
      </c>
      <c r="I122" s="253">
        <f>data!AD89</f>
        <v>0</v>
      </c>
    </row>
    <row r="123" ht="20.15" customHeight="1">
      <c r="A123" s="245" t="s">
        <v>1020</v>
      </c>
      <c r="B123" s="253"/>
      <c r="C123" s="263"/>
      <c r="D123" s="263"/>
      <c r="E123" s="263"/>
      <c r="F123" s="263"/>
      <c r="G123" s="263"/>
      <c r="H123" s="263"/>
      <c r="I123" s="263"/>
    </row>
    <row r="124" ht="20.15" customHeight="1">
      <c r="A124" s="245">
        <v>22</v>
      </c>
      <c r="B124" s="253" t="s">
        <v>1021</v>
      </c>
      <c r="C124" s="253">
        <f>data!X90</f>
        <v>936</v>
      </c>
      <c r="D124" s="253">
        <f>data!Y90</f>
        <v>2499</v>
      </c>
      <c r="E124" s="253">
        <f>data!Z90</f>
        <v>0</v>
      </c>
      <c r="F124" s="253">
        <f>data!AA90</f>
        <v>0</v>
      </c>
      <c r="G124" s="253">
        <f>data!AB90</f>
        <v>942</v>
      </c>
      <c r="H124" s="253">
        <f>data!AC90</f>
        <v>173</v>
      </c>
      <c r="I124" s="253">
        <f>data!AD90</f>
        <v>0</v>
      </c>
    </row>
    <row r="125" ht="20.15" customHeight="1">
      <c r="A125" s="245">
        <v>23</v>
      </c>
      <c r="B125" s="253" t="s">
        <v>1022</v>
      </c>
      <c r="C125" s="253">
        <f>data!X91</f>
        <v>0</v>
      </c>
      <c r="D125" s="253">
        <f>data!Y91</f>
        <v>0</v>
      </c>
      <c r="E125" s="253">
        <f>data!Z91</f>
        <v>0</v>
      </c>
      <c r="F125" s="253">
        <f>data!AA91</f>
        <v>0</v>
      </c>
      <c r="G125" s="253">
        <f>data!AB91</f>
        <v>0</v>
      </c>
      <c r="H125" s="253">
        <f>data!AC91</f>
        <v>0</v>
      </c>
      <c r="I125" s="253">
        <f>data!AD91</f>
        <v>0</v>
      </c>
    </row>
    <row r="126" ht="20.15" customHeight="1">
      <c r="A126" s="245">
        <v>24</v>
      </c>
      <c r="B126" s="253" t="s">
        <v>1023</v>
      </c>
      <c r="C126" s="253">
        <f>data!X92</f>
        <v>70</v>
      </c>
      <c r="D126" s="253">
        <f>data!Y92</f>
        <v>191</v>
      </c>
      <c r="E126" s="253">
        <f>data!Z92</f>
        <v>0</v>
      </c>
      <c r="F126" s="253">
        <f>data!AA92</f>
        <v>0</v>
      </c>
      <c r="G126" s="253">
        <f>data!AB92</f>
        <v>0</v>
      </c>
      <c r="H126" s="253">
        <f>data!AC92</f>
        <v>0</v>
      </c>
      <c r="I126" s="253">
        <f>data!AD92</f>
        <v>0</v>
      </c>
    </row>
    <row r="127" ht="20.15" customHeight="1">
      <c r="A127" s="245">
        <v>25</v>
      </c>
      <c r="B127" s="253" t="s">
        <v>1024</v>
      </c>
      <c r="C127" s="253">
        <f>data!X93</f>
        <v>3008</v>
      </c>
      <c r="D127" s="253">
        <f>data!Y93</f>
        <v>8033</v>
      </c>
      <c r="E127" s="253">
        <f>data!Z93</f>
        <v>0</v>
      </c>
      <c r="F127" s="253">
        <f>data!AA93</f>
        <v>0</v>
      </c>
      <c r="G127" s="253">
        <f>data!AB93</f>
        <v>0</v>
      </c>
      <c r="H127" s="253">
        <f>data!AC93</f>
        <v>0</v>
      </c>
      <c r="I127" s="253">
        <f>data!AD93</f>
        <v>0</v>
      </c>
    </row>
    <row r="128" ht="20.15" customHeight="1">
      <c r="A128" s="245">
        <v>26</v>
      </c>
      <c r="B128" s="253" t="s">
        <v>294</v>
      </c>
      <c r="C128" s="260">
        <f>data!X94</f>
        <v>0</v>
      </c>
      <c r="D128" s="260">
        <f>data!Y94</f>
        <v>0</v>
      </c>
      <c r="E128" s="260">
        <f>data!Z94</f>
        <v>0</v>
      </c>
      <c r="F128" s="260">
        <f>data!AA94</f>
        <v>0</v>
      </c>
      <c r="G128" s="260">
        <f>data!AB94</f>
        <v>0</v>
      </c>
      <c r="H128" s="260">
        <f>data!AC94</f>
        <v>0</v>
      </c>
      <c r="I128" s="260">
        <f>data!AD94</f>
        <v>0</v>
      </c>
    </row>
    <row r="129" ht="20.15" customHeight="1">
      <c r="A129" s="246" t="s">
        <v>1006</v>
      </c>
      <c r="B129" s="247"/>
      <c r="C129" s="247"/>
      <c r="D129" s="247"/>
      <c r="E129" s="247"/>
      <c r="F129" s="247"/>
      <c r="G129" s="247"/>
      <c r="H129" s="247"/>
      <c r="I129" s="246"/>
    </row>
    <row r="130" ht="20.15" customHeight="1">
      <c r="D130" s="249"/>
      <c r="I130" s="250" t="s">
        <v>1037</v>
      </c>
    </row>
    <row r="131" ht="20.15" customHeight="1">
      <c r="A131" s="249"/>
    </row>
    <row r="132" ht="20.15" customHeight="1">
      <c r="A132" s="251" t="str">
        <f>"Hospital: "&amp;data!C98</f>
        <v>Hospital: NORTH VALLEY HOSPITAL OCPHD#4</v>
      </c>
      <c r="G132" s="252"/>
      <c r="H132" s="251" t="str">
        <f>"FYE: "&amp;data!C96</f>
        <v>FYE: 12/31/2022</v>
      </c>
    </row>
    <row r="133" ht="20.15" customHeight="1">
      <c r="A133" s="245">
        <v>1</v>
      </c>
      <c r="B133" s="253" t="s">
        <v>236</v>
      </c>
      <c r="C133" s="255" t="s">
        <v>64</v>
      </c>
      <c r="D133" s="255" t="s">
        <v>65</v>
      </c>
      <c r="E133" s="255" t="s">
        <v>66</v>
      </c>
      <c r="F133" s="255" t="s">
        <v>67</v>
      </c>
      <c r="G133" s="255" t="s">
        <v>68</v>
      </c>
      <c r="H133" s="255" t="s">
        <v>69</v>
      </c>
      <c r="I133" s="255" t="s">
        <v>70</v>
      </c>
    </row>
    <row r="134" ht="20.15" customHeight="1">
      <c r="A134" s="256">
        <v>2</v>
      </c>
      <c r="B134" s="257" t="s">
        <v>1008</v>
      </c>
      <c r="C134" s="259" t="s">
        <v>122</v>
      </c>
      <c r="D134" s="259" t="s">
        <v>123</v>
      </c>
      <c r="E134" s="259" t="s">
        <v>145</v>
      </c>
      <c r="F134" s="259"/>
      <c r="G134" s="259" t="s">
        <v>1038</v>
      </c>
      <c r="H134" s="259"/>
      <c r="I134" s="259" t="s">
        <v>149</v>
      </c>
    </row>
    <row r="135" ht="20.15" customHeight="1">
      <c r="A135" s="256"/>
      <c r="B135" s="257"/>
      <c r="C135" s="259" t="s">
        <v>199</v>
      </c>
      <c r="D135" s="259" t="s">
        <v>206</v>
      </c>
      <c r="E135" s="259" t="s">
        <v>198</v>
      </c>
      <c r="F135" s="259" t="s">
        <v>146</v>
      </c>
      <c r="G135" s="259" t="s">
        <v>207</v>
      </c>
      <c r="H135" s="259" t="s">
        <v>148</v>
      </c>
      <c r="I135" s="259" t="s">
        <v>199</v>
      </c>
    </row>
    <row r="136" ht="20.15" customHeight="1">
      <c r="A136" s="245">
        <v>3</v>
      </c>
      <c r="B136" s="253" t="s">
        <v>1012</v>
      </c>
      <c r="C136" s="255" t="s">
        <v>253</v>
      </c>
      <c r="D136" s="255" t="s">
        <v>255</v>
      </c>
      <c r="E136" s="255" t="s">
        <v>255</v>
      </c>
      <c r="F136" s="255" t="s">
        <v>256</v>
      </c>
      <c r="G136" s="254" t="s">
        <v>1039</v>
      </c>
      <c r="H136" s="255" t="s">
        <v>255</v>
      </c>
      <c r="I136" s="255" t="s">
        <v>253</v>
      </c>
    </row>
    <row r="137" ht="20.15" customHeight="1">
      <c r="A137" s="245">
        <v>4</v>
      </c>
      <c r="B137" s="253" t="s">
        <v>261</v>
      </c>
      <c r="C137" s="253">
        <f>data!AE59</f>
        <v>25452</v>
      </c>
      <c r="D137" s="253">
        <f>data!AF59</f>
        <v>0</v>
      </c>
      <c r="E137" s="253">
        <f>data!AG59</f>
        <v>5265</v>
      </c>
      <c r="F137" s="253">
        <f>data!AH59</f>
        <v>0</v>
      </c>
      <c r="G137" s="253">
        <f>data!AI59</f>
        <v>0</v>
      </c>
      <c r="H137" s="253">
        <f>data!AJ59</f>
        <v>3186</v>
      </c>
      <c r="I137" s="253">
        <f>data!AK59</f>
        <v>0</v>
      </c>
      <c r="K137" s="264"/>
      <c r="L137" s="266"/>
      <c r="M137" s="266"/>
      <c r="N137" s="266"/>
    </row>
    <row r="138" ht="20.15" customHeight="1">
      <c r="A138" s="245">
        <v>5</v>
      </c>
      <c r="B138" s="253" t="s">
        <v>262</v>
      </c>
      <c r="C138" s="260">
        <f>data!AE60</f>
        <v>13.12</v>
      </c>
      <c r="D138" s="260">
        <f>data!AF60</f>
        <v>0</v>
      </c>
      <c r="E138" s="260">
        <f>data!AG60</f>
        <v>11.4</v>
      </c>
      <c r="F138" s="260">
        <f>data!AH60</f>
        <v>0</v>
      </c>
      <c r="G138" s="260">
        <f>data!AI60</f>
        <v>0</v>
      </c>
      <c r="H138" s="260">
        <f>data!AJ60</f>
        <v>12.59</v>
      </c>
      <c r="I138" s="260">
        <f>data!AK60</f>
        <v>0</v>
      </c>
    </row>
    <row r="139" ht="20.15" customHeight="1">
      <c r="A139" s="245">
        <v>6</v>
      </c>
      <c r="B139" s="253" t="s">
        <v>263</v>
      </c>
      <c r="C139" s="253">
        <f>data!AE61</f>
        <v>1130502</v>
      </c>
      <c r="D139" s="253">
        <f>data!AF61</f>
        <v>0</v>
      </c>
      <c r="E139" s="253">
        <f>data!AG61</f>
        <v>834864</v>
      </c>
      <c r="F139" s="253">
        <f>data!AH61</f>
        <v>0</v>
      </c>
      <c r="G139" s="253">
        <f>data!AI61</f>
        <v>0</v>
      </c>
      <c r="H139" s="253">
        <f>data!AJ61</f>
        <v>1201806</v>
      </c>
      <c r="I139" s="253">
        <f>data!AK61</f>
        <v>0</v>
      </c>
    </row>
    <row r="140" ht="20.15" customHeight="1">
      <c r="A140" s="245">
        <v>7</v>
      </c>
      <c r="B140" s="253" t="s">
        <v>11</v>
      </c>
      <c r="C140" s="253">
        <f>data!AE62</f>
        <v>304818</v>
      </c>
      <c r="D140" s="253">
        <f>data!AF62</f>
        <v>0</v>
      </c>
      <c r="E140" s="253">
        <f>data!AG62</f>
        <v>225105</v>
      </c>
      <c r="F140" s="253">
        <f>data!AH62</f>
        <v>0</v>
      </c>
      <c r="G140" s="253">
        <f>data!AI62</f>
        <v>0</v>
      </c>
      <c r="H140" s="253">
        <f>data!AJ62</f>
        <v>324044</v>
      </c>
      <c r="I140" s="253">
        <f>data!AK62</f>
        <v>0</v>
      </c>
    </row>
    <row r="141" ht="20.15" customHeight="1">
      <c r="A141" s="245">
        <v>8</v>
      </c>
      <c r="B141" s="253" t="s">
        <v>264</v>
      </c>
      <c r="C141" s="253">
        <f>data!AE63</f>
        <v>0</v>
      </c>
      <c r="D141" s="253">
        <f>data!AF63</f>
        <v>0</v>
      </c>
      <c r="E141" s="253">
        <f>data!AG63</f>
        <v>2220705</v>
      </c>
      <c r="F141" s="253">
        <f>data!AH63</f>
        <v>0</v>
      </c>
      <c r="G141" s="253">
        <f>data!AI63</f>
        <v>0</v>
      </c>
      <c r="H141" s="253">
        <f>data!AJ63</f>
        <v>-11850</v>
      </c>
      <c r="I141" s="253">
        <f>data!AK63</f>
        <v>0</v>
      </c>
    </row>
    <row r="142" ht="20.15" customHeight="1">
      <c r="A142" s="245">
        <v>9</v>
      </c>
      <c r="B142" s="253" t="s">
        <v>265</v>
      </c>
      <c r="C142" s="253">
        <f>data!AE64</f>
        <v>55871</v>
      </c>
      <c r="D142" s="253">
        <f>data!AF64</f>
        <v>0</v>
      </c>
      <c r="E142" s="253">
        <f>data!AG64</f>
        <v>86775</v>
      </c>
      <c r="F142" s="253">
        <f>data!AH64</f>
        <v>0</v>
      </c>
      <c r="G142" s="253">
        <f>data!AI64</f>
        <v>0</v>
      </c>
      <c r="H142" s="253">
        <f>data!AJ64</f>
        <v>32717</v>
      </c>
      <c r="I142" s="253">
        <f>data!AK64</f>
        <v>0</v>
      </c>
    </row>
    <row r="143" ht="20.15" customHeight="1">
      <c r="A143" s="245">
        <v>10</v>
      </c>
      <c r="B143" s="253" t="s">
        <v>525</v>
      </c>
      <c r="C143" s="253">
        <f>data!AE65</f>
        <v>3575</v>
      </c>
      <c r="D143" s="253">
        <f>data!AF65</f>
        <v>0</v>
      </c>
      <c r="E143" s="253">
        <f>data!AG65</f>
        <v>0</v>
      </c>
      <c r="F143" s="253">
        <f>data!AH65</f>
        <v>0</v>
      </c>
      <c r="G143" s="253">
        <f>data!AI65</f>
        <v>0</v>
      </c>
      <c r="H143" s="253">
        <f>data!AJ65</f>
        <v>0</v>
      </c>
      <c r="I143" s="253">
        <f>data!AK65</f>
        <v>0</v>
      </c>
    </row>
    <row r="144" ht="20.15" customHeight="1">
      <c r="A144" s="245">
        <v>11</v>
      </c>
      <c r="B144" s="253" t="s">
        <v>526</v>
      </c>
      <c r="C144" s="253">
        <f>data!AE66</f>
        <v>65526</v>
      </c>
      <c r="D144" s="253">
        <f>data!AF66</f>
        <v>0</v>
      </c>
      <c r="E144" s="253">
        <f>data!AG66</f>
        <v>1097066</v>
      </c>
      <c r="F144" s="253">
        <f>data!AH66</f>
        <v>0</v>
      </c>
      <c r="G144" s="253">
        <f>data!AI66</f>
        <v>0</v>
      </c>
      <c r="H144" s="253">
        <f>data!AJ66</f>
        <v>34779</v>
      </c>
      <c r="I144" s="253">
        <f>data!AK66</f>
        <v>0</v>
      </c>
    </row>
    <row r="145" ht="20.15" customHeight="1">
      <c r="A145" s="245">
        <v>12</v>
      </c>
      <c r="B145" s="253" t="s">
        <v>16</v>
      </c>
      <c r="C145" s="253">
        <f>data!AE67</f>
        <v>112563</v>
      </c>
      <c r="D145" s="253">
        <f>data!AF67</f>
        <v>0</v>
      </c>
      <c r="E145" s="253">
        <f>data!AG67</f>
        <v>102920</v>
      </c>
      <c r="F145" s="253">
        <f>data!AH67</f>
        <v>0</v>
      </c>
      <c r="G145" s="253">
        <f>data!AI67</f>
        <v>0</v>
      </c>
      <c r="H145" s="253">
        <f>data!AJ67</f>
        <v>92133</v>
      </c>
      <c r="I145" s="253">
        <f>data!AK67</f>
        <v>0</v>
      </c>
    </row>
    <row r="146" ht="20.15" customHeight="1">
      <c r="A146" s="245">
        <v>13</v>
      </c>
      <c r="B146" s="253" t="s">
        <v>1013</v>
      </c>
      <c r="C146" s="253">
        <f>data!AE68</f>
        <v>37500</v>
      </c>
      <c r="D146" s="253">
        <f>data!AF68</f>
        <v>0</v>
      </c>
      <c r="E146" s="253">
        <f>data!AG68</f>
        <v>0</v>
      </c>
      <c r="F146" s="253">
        <f>data!AH68</f>
        <v>0</v>
      </c>
      <c r="G146" s="253">
        <f>data!AI68</f>
        <v>0</v>
      </c>
      <c r="H146" s="253">
        <f>data!AJ68</f>
        <v>0</v>
      </c>
      <c r="I146" s="253">
        <f>data!AK68</f>
        <v>0</v>
      </c>
    </row>
    <row r="147" ht="20.15" customHeight="1">
      <c r="A147" s="245">
        <v>14</v>
      </c>
      <c r="B147" s="253" t="s">
        <v>1014</v>
      </c>
      <c r="C147" s="253">
        <f>data!AE69</f>
        <v>18484</v>
      </c>
      <c r="D147" s="253">
        <f>data!AF69</f>
        <v>0</v>
      </c>
      <c r="E147" s="253">
        <f>data!AG69</f>
        <v>19224</v>
      </c>
      <c r="F147" s="253">
        <f>data!AH69</f>
        <v>0</v>
      </c>
      <c r="G147" s="253">
        <f>data!AI69</f>
        <v>0</v>
      </c>
      <c r="H147" s="253">
        <f>data!AJ69</f>
        <v>7279</v>
      </c>
      <c r="I147" s="253">
        <f>data!AK69</f>
        <v>0</v>
      </c>
    </row>
    <row r="148" ht="20.15" customHeight="1">
      <c r="A148" s="245">
        <v>15</v>
      </c>
      <c r="B148" s="253" t="s">
        <v>284</v>
      </c>
      <c r="C148" s="253">
        <f>-data!AE84</f>
        <v>0</v>
      </c>
      <c r="D148" s="253">
        <f>-data!AF84</f>
        <v>0</v>
      </c>
      <c r="E148" s="253">
        <f>-data!AG84</f>
        <v>0</v>
      </c>
      <c r="F148" s="253">
        <f>-data!AH84</f>
        <v>0</v>
      </c>
      <c r="G148" s="253">
        <f>-data!AI84</f>
        <v>0</v>
      </c>
      <c r="H148" s="253">
        <f>-data!AJ84</f>
        <v>0</v>
      </c>
      <c r="I148" s="253">
        <f>-data!AK84</f>
        <v>0</v>
      </c>
    </row>
    <row r="149" ht="20.15" customHeight="1">
      <c r="A149" s="245">
        <v>16</v>
      </c>
      <c r="B149" s="261" t="s">
        <v>1015</v>
      </c>
      <c r="C149" s="253">
        <f>data!AE85</f>
        <v>1728839</v>
      </c>
      <c r="D149" s="253">
        <f>data!AF85</f>
        <v>0</v>
      </c>
      <c r="E149" s="253">
        <f>data!AG85</f>
        <v>4586659</v>
      </c>
      <c r="F149" s="253">
        <f>data!AH85</f>
        <v>0</v>
      </c>
      <c r="G149" s="253">
        <f>data!AI85</f>
        <v>0</v>
      </c>
      <c r="H149" s="253">
        <f>data!AJ85</f>
        <v>1680908</v>
      </c>
      <c r="I149" s="253">
        <f>data!AK85</f>
        <v>0</v>
      </c>
    </row>
    <row r="150" ht="20.15" customHeight="1">
      <c r="A150" s="245">
        <v>17</v>
      </c>
      <c r="B150" s="253" t="s">
        <v>286</v>
      </c>
      <c r="C150" s="263"/>
      <c r="D150" s="263"/>
      <c r="E150" s="263"/>
      <c r="F150" s="263"/>
      <c r="G150" s="263"/>
      <c r="H150" s="263"/>
      <c r="I150" s="263"/>
    </row>
    <row r="151" ht="20.15" customHeight="1">
      <c r="A151" s="245">
        <v>18</v>
      </c>
      <c r="B151" s="253" t="s">
        <v>1016</v>
      </c>
      <c r="C151" s="261">
        <f>+data!M696</f>
        <v>513027</v>
      </c>
      <c r="D151" s="261">
        <f>+data!M697</f>
        <v>0</v>
      </c>
      <c r="E151" s="261">
        <f>+data!M698</f>
        <v>1535402</v>
      </c>
      <c r="F151" s="261">
        <f>+data!M699</f>
        <v>0</v>
      </c>
      <c r="G151" s="261">
        <f>+data!M700</f>
        <v>0</v>
      </c>
      <c r="H151" s="261">
        <f>+data!M701</f>
        <v>486310</v>
      </c>
      <c r="I151" s="261">
        <f>+data!M702</f>
        <v>0</v>
      </c>
    </row>
    <row r="152" ht="20.15" customHeight="1">
      <c r="A152" s="245">
        <v>19</v>
      </c>
      <c r="B152" s="261" t="s">
        <v>1017</v>
      </c>
      <c r="C152" s="253">
        <f>data!AE87</f>
        <v>931466</v>
      </c>
      <c r="D152" s="253">
        <f>data!AF87</f>
        <v>0</v>
      </c>
      <c r="E152" s="253">
        <f>data!AG87</f>
        <v>136145</v>
      </c>
      <c r="F152" s="253">
        <f>data!AH87</f>
        <v>0</v>
      </c>
      <c r="G152" s="253">
        <f>data!AI87</f>
        <v>0</v>
      </c>
      <c r="H152" s="253">
        <f>data!AJ87</f>
        <v>0</v>
      </c>
      <c r="I152" s="253">
        <f>data!AK87</f>
        <v>0</v>
      </c>
    </row>
    <row r="153" ht="20.15" customHeight="1">
      <c r="A153" s="245">
        <v>20</v>
      </c>
      <c r="B153" s="261" t="s">
        <v>1018</v>
      </c>
      <c r="C153" s="253">
        <f>data!AE88</f>
        <v>2894841</v>
      </c>
      <c r="D153" s="253">
        <f>data!AF88</f>
        <v>0</v>
      </c>
      <c r="E153" s="253">
        <f>data!AG88</f>
        <v>12439156</v>
      </c>
      <c r="F153" s="253">
        <f>data!AH88</f>
        <v>0</v>
      </c>
      <c r="G153" s="253">
        <f>data!AI88</f>
        <v>0</v>
      </c>
      <c r="H153" s="253">
        <f>data!AJ88</f>
        <v>2358395</v>
      </c>
      <c r="I153" s="253">
        <f>data!AK88</f>
        <v>0</v>
      </c>
    </row>
    <row r="154" ht="20.15" customHeight="1">
      <c r="A154" s="245">
        <v>21</v>
      </c>
      <c r="B154" s="261" t="s">
        <v>1019</v>
      </c>
      <c r="C154" s="253">
        <f>data!AE89</f>
        <v>3826307</v>
      </c>
      <c r="D154" s="253">
        <f>data!AF89</f>
        <v>0</v>
      </c>
      <c r="E154" s="253">
        <f>data!AG89</f>
        <v>12575301</v>
      </c>
      <c r="F154" s="253">
        <f>data!AH89</f>
        <v>0</v>
      </c>
      <c r="G154" s="253">
        <f>data!AI89</f>
        <v>0</v>
      </c>
      <c r="H154" s="253">
        <f>data!AJ89</f>
        <v>2358395</v>
      </c>
      <c r="I154" s="253">
        <f>data!AK89</f>
        <v>0</v>
      </c>
    </row>
    <row r="155" ht="20.15" customHeight="1">
      <c r="A155" s="245" t="s">
        <v>1020</v>
      </c>
      <c r="B155" s="253"/>
      <c r="C155" s="263"/>
      <c r="D155" s="263"/>
      <c r="E155" s="263"/>
      <c r="F155" s="263"/>
      <c r="G155" s="263"/>
      <c r="H155" s="263"/>
      <c r="I155" s="263"/>
    </row>
    <row r="156" ht="20.15" customHeight="1">
      <c r="A156" s="245">
        <v>22</v>
      </c>
      <c r="B156" s="253" t="s">
        <v>1021</v>
      </c>
      <c r="C156" s="253">
        <f>data!AE90</f>
        <v>7774</v>
      </c>
      <c r="D156" s="253">
        <f>data!AF90</f>
        <v>0</v>
      </c>
      <c r="E156" s="253">
        <f>data!AG90</f>
        <v>7108</v>
      </c>
      <c r="F156" s="253">
        <f>data!AH90</f>
        <v>0</v>
      </c>
      <c r="G156" s="253">
        <f>data!AI90</f>
        <v>0</v>
      </c>
      <c r="H156" s="253">
        <f>data!AJ90</f>
        <v>6363</v>
      </c>
      <c r="I156" s="253">
        <f>data!AK90</f>
        <v>0</v>
      </c>
    </row>
    <row r="157" ht="20.15" customHeight="1">
      <c r="A157" s="245">
        <v>23</v>
      </c>
      <c r="B157" s="253" t="s">
        <v>1022</v>
      </c>
      <c r="C157" s="253">
        <f>data!AE91</f>
        <v>0</v>
      </c>
      <c r="D157" s="253">
        <f>data!AF91</f>
        <v>0</v>
      </c>
      <c r="E157" s="253">
        <f>data!AG91</f>
        <v>0</v>
      </c>
      <c r="F157" s="253">
        <f>data!AH91</f>
        <v>0</v>
      </c>
      <c r="G157" s="253">
        <f>data!AI91</f>
        <v>0</v>
      </c>
      <c r="H157" s="253">
        <f>data!AJ91</f>
        <v>0</v>
      </c>
      <c r="I157" s="253">
        <f>data!AK91</f>
        <v>0</v>
      </c>
    </row>
    <row r="158" ht="20.15" customHeight="1">
      <c r="A158" s="245">
        <v>24</v>
      </c>
      <c r="B158" s="253" t="s">
        <v>1023</v>
      </c>
      <c r="C158" s="253">
        <f>data!AE92</f>
        <v>218</v>
      </c>
      <c r="D158" s="253">
        <f>data!AF92</f>
        <v>0</v>
      </c>
      <c r="E158" s="253">
        <f>data!AG92</f>
        <v>1252</v>
      </c>
      <c r="F158" s="253">
        <f>data!AH92</f>
        <v>0</v>
      </c>
      <c r="G158" s="253">
        <f>data!AI92</f>
        <v>0</v>
      </c>
      <c r="H158" s="253">
        <f>data!AJ92</f>
        <v>183</v>
      </c>
      <c r="I158" s="253">
        <f>data!AK92</f>
        <v>0</v>
      </c>
    </row>
    <row r="159" ht="20.15" customHeight="1">
      <c r="A159" s="245">
        <v>25</v>
      </c>
      <c r="B159" s="253" t="s">
        <v>1024</v>
      </c>
      <c r="C159" s="253">
        <f>data!AE93</f>
        <v>4018</v>
      </c>
      <c r="D159" s="253">
        <f>data!AF93</f>
        <v>0</v>
      </c>
      <c r="E159" s="253">
        <f>data!AG93</f>
        <v>17696</v>
      </c>
      <c r="F159" s="253">
        <f>data!AH93</f>
        <v>0</v>
      </c>
      <c r="G159" s="253">
        <f>data!AI93</f>
        <v>0</v>
      </c>
      <c r="H159" s="253">
        <f>data!AJ93</f>
        <v>624</v>
      </c>
      <c r="I159" s="253">
        <f>data!AK93</f>
        <v>0</v>
      </c>
    </row>
    <row r="160" ht="20.15" customHeight="1">
      <c r="A160" s="245">
        <v>26</v>
      </c>
      <c r="B160" s="253" t="s">
        <v>294</v>
      </c>
      <c r="C160" s="260">
        <f>data!AE94</f>
        <v>0</v>
      </c>
      <c r="D160" s="260">
        <f>data!AF94</f>
        <v>0</v>
      </c>
      <c r="E160" s="260">
        <f>data!AG94</f>
        <v>6.78</v>
      </c>
      <c r="F160" s="260">
        <f>data!AH94</f>
        <v>0</v>
      </c>
      <c r="G160" s="260">
        <f>data!AI94</f>
        <v>0</v>
      </c>
      <c r="H160" s="260">
        <f>data!AJ94</f>
        <v>4.64</v>
      </c>
      <c r="I160" s="260">
        <f>data!AK94</f>
        <v>0</v>
      </c>
    </row>
    <row r="161" ht="20.15" customHeight="1">
      <c r="A161" s="246" t="s">
        <v>1006</v>
      </c>
      <c r="B161" s="247"/>
      <c r="C161" s="247"/>
      <c r="D161" s="247"/>
      <c r="E161" s="247"/>
      <c r="F161" s="247"/>
      <c r="G161" s="247"/>
      <c r="H161" s="247"/>
      <c r="I161" s="246"/>
    </row>
    <row r="162" ht="20.15" customHeight="1">
      <c r="D162" s="249"/>
      <c r="I162" s="250" t="s">
        <v>1040</v>
      </c>
    </row>
    <row r="163" ht="20.15" customHeight="1">
      <c r="A163" s="249"/>
    </row>
    <row r="164" ht="20.15" customHeight="1">
      <c r="A164" s="251" t="str">
        <f>"Hospital: "&amp;data!C98</f>
        <v>Hospital: NORTH VALLEY HOSPITAL OCPHD#4</v>
      </c>
      <c r="G164" s="252"/>
      <c r="H164" s="251" t="str">
        <f>"FYE: "&amp;data!C96</f>
        <v>FYE: 12/31/2022</v>
      </c>
    </row>
    <row r="165" ht="20.15" customHeight="1">
      <c r="A165" s="245">
        <v>1</v>
      </c>
      <c r="B165" s="253" t="s">
        <v>236</v>
      </c>
      <c r="C165" s="255" t="s">
        <v>71</v>
      </c>
      <c r="D165" s="255" t="s">
        <v>72</v>
      </c>
      <c r="E165" s="255" t="s">
        <v>73</v>
      </c>
      <c r="F165" s="255" t="s">
        <v>74</v>
      </c>
      <c r="G165" s="255" t="s">
        <v>75</v>
      </c>
      <c r="H165" s="255" t="s">
        <v>76</v>
      </c>
      <c r="I165" s="255" t="s">
        <v>77</v>
      </c>
    </row>
    <row r="166" ht="20.15" customHeight="1">
      <c r="A166" s="256">
        <v>2</v>
      </c>
      <c r="B166" s="257" t="s">
        <v>1008</v>
      </c>
      <c r="C166" s="259" t="s">
        <v>150</v>
      </c>
      <c r="D166" s="259" t="s">
        <v>151</v>
      </c>
      <c r="E166" s="259" t="s">
        <v>137</v>
      </c>
      <c r="F166" s="259" t="s">
        <v>152</v>
      </c>
      <c r="G166" s="259" t="s">
        <v>1041</v>
      </c>
      <c r="H166" s="259" t="s">
        <v>154</v>
      </c>
      <c r="I166" s="259" t="s">
        <v>155</v>
      </c>
    </row>
    <row r="167" ht="20.15" customHeight="1">
      <c r="A167" s="256"/>
      <c r="B167" s="257"/>
      <c r="C167" s="259" t="s">
        <v>199</v>
      </c>
      <c r="D167" s="259" t="s">
        <v>199</v>
      </c>
      <c r="E167" s="259" t="s">
        <v>1042</v>
      </c>
      <c r="F167" s="259" t="s">
        <v>209</v>
      </c>
      <c r="G167" s="259" t="s">
        <v>148</v>
      </c>
      <c r="H167" s="258" t="s">
        <v>1043</v>
      </c>
      <c r="I167" s="259" t="s">
        <v>196</v>
      </c>
    </row>
    <row r="168" ht="20.15" customHeight="1">
      <c r="A168" s="245">
        <v>3</v>
      </c>
      <c r="B168" s="253" t="s">
        <v>1012</v>
      </c>
      <c r="C168" s="255" t="s">
        <v>253</v>
      </c>
      <c r="D168" s="255" t="s">
        <v>253</v>
      </c>
      <c r="E168" s="255" t="s">
        <v>244</v>
      </c>
      <c r="F168" s="255" t="s">
        <v>254</v>
      </c>
      <c r="G168" s="255" t="s">
        <v>255</v>
      </c>
      <c r="H168" s="255" t="s">
        <v>256</v>
      </c>
      <c r="I168" s="255" t="s">
        <v>255</v>
      </c>
    </row>
    <row r="169" ht="20.15" customHeight="1">
      <c r="A169" s="245">
        <v>4</v>
      </c>
      <c r="B169" s="253" t="s">
        <v>261</v>
      </c>
      <c r="C169" s="253">
        <f>data!AL59</f>
        <v>0</v>
      </c>
      <c r="D169" s="253">
        <f>data!AM59</f>
        <v>0</v>
      </c>
      <c r="E169" s="253">
        <f>data!AN59</f>
        <v>0</v>
      </c>
      <c r="F169" s="253">
        <f>data!AO59</f>
        <v>4431</v>
      </c>
      <c r="G169" s="253">
        <f>data!AP59</f>
        <v>0</v>
      </c>
      <c r="H169" s="253">
        <f>data!AQ59</f>
        <v>0</v>
      </c>
      <c r="I169" s="253">
        <f>data!AR59</f>
        <v>0</v>
      </c>
    </row>
    <row r="170" ht="20.15" customHeight="1">
      <c r="A170" s="245">
        <v>5</v>
      </c>
      <c r="B170" s="253" t="s">
        <v>262</v>
      </c>
      <c r="C170" s="260">
        <f>data!AL60</f>
        <v>0</v>
      </c>
      <c r="D170" s="260">
        <f>data!AM60</f>
        <v>0</v>
      </c>
      <c r="E170" s="260">
        <f>data!AN60</f>
        <v>0</v>
      </c>
      <c r="F170" s="260">
        <f>data!AO60</f>
        <v>1.33</v>
      </c>
      <c r="G170" s="260">
        <f>data!AP60</f>
        <v>0</v>
      </c>
      <c r="H170" s="260">
        <f>data!AQ60</f>
        <v>0</v>
      </c>
      <c r="I170" s="260">
        <f>data!AR60</f>
        <v>0</v>
      </c>
    </row>
    <row r="171" ht="20.15" customHeight="1">
      <c r="A171" s="245">
        <v>6</v>
      </c>
      <c r="B171" s="253" t="s">
        <v>263</v>
      </c>
      <c r="C171" s="253">
        <f>data!AL61</f>
        <v>0</v>
      </c>
      <c r="D171" s="253">
        <f>data!AM61</f>
        <v>0</v>
      </c>
      <c r="E171" s="253">
        <f>data!AN61</f>
        <v>0</v>
      </c>
      <c r="F171" s="253">
        <f>data!AO61</f>
        <v>111317</v>
      </c>
      <c r="G171" s="253">
        <f>data!AP61</f>
        <v>0</v>
      </c>
      <c r="H171" s="253">
        <f>data!AQ61</f>
        <v>0</v>
      </c>
      <c r="I171" s="253">
        <f>data!AR61</f>
        <v>0</v>
      </c>
    </row>
    <row r="172" ht="20.15" customHeight="1">
      <c r="A172" s="245">
        <v>7</v>
      </c>
      <c r="B172" s="253" t="s">
        <v>11</v>
      </c>
      <c r="C172" s="253">
        <f>data!AL62</f>
        <v>0</v>
      </c>
      <c r="D172" s="253">
        <f>data!AM62</f>
        <v>0</v>
      </c>
      <c r="E172" s="253">
        <f>data!AN62</f>
        <v>0</v>
      </c>
      <c r="F172" s="253">
        <f>data!AO62</f>
        <v>30015</v>
      </c>
      <c r="G172" s="253">
        <f>data!AP62</f>
        <v>0</v>
      </c>
      <c r="H172" s="253">
        <f>data!AQ62</f>
        <v>0</v>
      </c>
      <c r="I172" s="253">
        <f>data!AR62</f>
        <v>0</v>
      </c>
    </row>
    <row r="173" ht="20.15" customHeight="1">
      <c r="A173" s="245">
        <v>8</v>
      </c>
      <c r="B173" s="253" t="s">
        <v>264</v>
      </c>
      <c r="C173" s="253">
        <f>data!AL63</f>
        <v>0</v>
      </c>
      <c r="D173" s="253">
        <f>data!AM63</f>
        <v>0</v>
      </c>
      <c r="E173" s="253">
        <f>data!AN63</f>
        <v>0</v>
      </c>
      <c r="F173" s="253">
        <f>data!AO63</f>
        <v>0</v>
      </c>
      <c r="G173" s="253">
        <f>data!AP63</f>
        <v>0</v>
      </c>
      <c r="H173" s="253">
        <f>data!AQ63</f>
        <v>0</v>
      </c>
      <c r="I173" s="253">
        <f>data!AR63</f>
        <v>0</v>
      </c>
    </row>
    <row r="174" ht="20.15" customHeight="1">
      <c r="A174" s="245">
        <v>9</v>
      </c>
      <c r="B174" s="253" t="s">
        <v>265</v>
      </c>
      <c r="C174" s="253">
        <f>data!AL64</f>
        <v>0</v>
      </c>
      <c r="D174" s="253">
        <f>data!AM64</f>
        <v>0</v>
      </c>
      <c r="E174" s="253">
        <f>data!AN64</f>
        <v>0</v>
      </c>
      <c r="F174" s="253">
        <f>data!AO64</f>
        <v>3220</v>
      </c>
      <c r="G174" s="253">
        <f>data!AP64</f>
        <v>0</v>
      </c>
      <c r="H174" s="253">
        <f>data!AQ64</f>
        <v>0</v>
      </c>
      <c r="I174" s="253">
        <f>data!AR64</f>
        <v>0</v>
      </c>
    </row>
    <row r="175" ht="20.15" customHeight="1">
      <c r="A175" s="245">
        <v>10</v>
      </c>
      <c r="B175" s="253" t="s">
        <v>525</v>
      </c>
      <c r="C175" s="253">
        <f>data!AL65</f>
        <v>0</v>
      </c>
      <c r="D175" s="253">
        <f>data!AM65</f>
        <v>0</v>
      </c>
      <c r="E175" s="253">
        <f>data!AN65</f>
        <v>0</v>
      </c>
      <c r="F175" s="253">
        <f>data!AO65</f>
        <v>0</v>
      </c>
      <c r="G175" s="253">
        <f>data!AP65</f>
        <v>0</v>
      </c>
      <c r="H175" s="253">
        <f>data!AQ65</f>
        <v>0</v>
      </c>
      <c r="I175" s="253">
        <f>data!AR65</f>
        <v>0</v>
      </c>
    </row>
    <row r="176" ht="20.15" customHeight="1">
      <c r="A176" s="245">
        <v>11</v>
      </c>
      <c r="B176" s="253" t="s">
        <v>526</v>
      </c>
      <c r="C176" s="253">
        <f>data!AL66</f>
        <v>0</v>
      </c>
      <c r="D176" s="253">
        <f>data!AM66</f>
        <v>0</v>
      </c>
      <c r="E176" s="253">
        <f>data!AN66</f>
        <v>0</v>
      </c>
      <c r="F176" s="253">
        <f>data!AO66</f>
        <v>27746</v>
      </c>
      <c r="G176" s="253">
        <f>data!AP66</f>
        <v>0</v>
      </c>
      <c r="H176" s="253">
        <f>data!AQ66</f>
        <v>0</v>
      </c>
      <c r="I176" s="253">
        <f>data!AR66</f>
        <v>0</v>
      </c>
    </row>
    <row r="177" ht="20.15" customHeight="1">
      <c r="A177" s="245">
        <v>12</v>
      </c>
      <c r="B177" s="253" t="s">
        <v>16</v>
      </c>
      <c r="C177" s="253">
        <f>data!AL67</f>
        <v>0</v>
      </c>
      <c r="D177" s="253">
        <f>data!AM67</f>
        <v>0</v>
      </c>
      <c r="E177" s="253">
        <f>data!AN67</f>
        <v>0</v>
      </c>
      <c r="F177" s="253">
        <f>data!AO67</f>
        <v>8080</v>
      </c>
      <c r="G177" s="253">
        <f>data!AP67</f>
        <v>0</v>
      </c>
      <c r="H177" s="253">
        <f>data!AQ67</f>
        <v>0</v>
      </c>
      <c r="I177" s="253">
        <f>data!AR67</f>
        <v>0</v>
      </c>
    </row>
    <row r="178" ht="20.15" customHeight="1">
      <c r="A178" s="245">
        <v>13</v>
      </c>
      <c r="B178" s="253" t="s">
        <v>1013</v>
      </c>
      <c r="C178" s="253">
        <f>data!AL68</f>
        <v>0</v>
      </c>
      <c r="D178" s="253">
        <f>data!AM68</f>
        <v>0</v>
      </c>
      <c r="E178" s="253">
        <f>data!AN68</f>
        <v>0</v>
      </c>
      <c r="F178" s="253">
        <f>data!AO68</f>
        <v>1014</v>
      </c>
      <c r="G178" s="253">
        <f>data!AP68</f>
        <v>0</v>
      </c>
      <c r="H178" s="253">
        <f>data!AQ68</f>
        <v>0</v>
      </c>
      <c r="I178" s="253">
        <f>data!AR68</f>
        <v>0</v>
      </c>
    </row>
    <row r="179" ht="20.15" customHeight="1">
      <c r="A179" s="245">
        <v>14</v>
      </c>
      <c r="B179" s="253" t="s">
        <v>1014</v>
      </c>
      <c r="C179" s="253">
        <f>data!AL69</f>
        <v>0</v>
      </c>
      <c r="D179" s="253">
        <f>data!AM69</f>
        <v>0</v>
      </c>
      <c r="E179" s="253">
        <f>data!AN69</f>
        <v>0</v>
      </c>
      <c r="F179" s="253">
        <f>data!AO69</f>
        <v>2450</v>
      </c>
      <c r="G179" s="253">
        <f>data!AP69</f>
        <v>0</v>
      </c>
      <c r="H179" s="253">
        <f>data!AQ69</f>
        <v>0</v>
      </c>
      <c r="I179" s="253">
        <f>data!AR69</f>
        <v>0</v>
      </c>
    </row>
    <row r="180" ht="20.15" customHeight="1">
      <c r="A180" s="245">
        <v>15</v>
      </c>
      <c r="B180" s="253" t="s">
        <v>284</v>
      </c>
      <c r="C180" s="253">
        <f>data!AL70</f>
        <v>0</v>
      </c>
      <c r="D180" s="253">
        <f>data!AM70</f>
        <v>0</v>
      </c>
      <c r="E180" s="253">
        <f>data!AN70</f>
        <v>0</v>
      </c>
      <c r="F180" s="253">
        <f>data!AO70</f>
        <v>0</v>
      </c>
      <c r="G180" s="253">
        <f>data!AP70</f>
        <v>0</v>
      </c>
      <c r="H180" s="253">
        <f>data!AQ70</f>
        <v>0</v>
      </c>
      <c r="I180" s="253">
        <f>data!AR70</f>
        <v>0</v>
      </c>
    </row>
    <row r="181" ht="20.15" customHeight="1">
      <c r="A181" s="245">
        <v>16</v>
      </c>
      <c r="B181" s="261" t="s">
        <v>1015</v>
      </c>
      <c r="C181" s="253">
        <f>data!AL85</f>
        <v>0</v>
      </c>
      <c r="D181" s="253">
        <f>data!AM85</f>
        <v>0</v>
      </c>
      <c r="E181" s="253">
        <f>data!AN85</f>
        <v>0</v>
      </c>
      <c r="F181" s="253">
        <f>data!AO85</f>
        <v>183842</v>
      </c>
      <c r="G181" s="253">
        <f>data!AP85</f>
        <v>0</v>
      </c>
      <c r="H181" s="253">
        <f>data!AQ85</f>
        <v>0</v>
      </c>
      <c r="I181" s="253">
        <f>data!AR85</f>
        <v>0</v>
      </c>
    </row>
    <row r="182" ht="20.15" customHeight="1">
      <c r="A182" s="245">
        <v>17</v>
      </c>
      <c r="B182" s="253" t="s">
        <v>286</v>
      </c>
      <c r="C182" s="263"/>
      <c r="D182" s="263"/>
      <c r="E182" s="263"/>
      <c r="F182" s="263"/>
      <c r="G182" s="263"/>
      <c r="H182" s="263"/>
      <c r="I182" s="263"/>
    </row>
    <row r="183" ht="20.15" customHeight="1">
      <c r="A183" s="245">
        <v>18</v>
      </c>
      <c r="B183" s="253" t="s">
        <v>1016</v>
      </c>
      <c r="C183" s="261">
        <f>+data!M703</f>
        <v>0</v>
      </c>
      <c r="D183" s="261">
        <f>+data!M704</f>
        <v>0</v>
      </c>
      <c r="E183" s="261">
        <f>+data!M705</f>
        <v>0</v>
      </c>
      <c r="F183" s="261">
        <f>+data!M706</f>
        <v>178411</v>
      </c>
      <c r="G183" s="261">
        <f>+data!M707</f>
        <v>0</v>
      </c>
      <c r="H183" s="261">
        <f>+data!M708</f>
        <v>0</v>
      </c>
      <c r="I183" s="261">
        <f>+data!M709</f>
        <v>0</v>
      </c>
    </row>
    <row r="184" ht="20.15" customHeight="1">
      <c r="A184" s="245">
        <v>19</v>
      </c>
      <c r="B184" s="261" t="s">
        <v>1017</v>
      </c>
      <c r="C184" s="253">
        <f>data!AL87</f>
        <v>0</v>
      </c>
      <c r="D184" s="253">
        <f>data!AM87</f>
        <v>0</v>
      </c>
      <c r="E184" s="253">
        <f>data!AN87</f>
        <v>0</v>
      </c>
      <c r="F184" s="253">
        <f>data!AO87</f>
        <v>66726</v>
      </c>
      <c r="G184" s="253">
        <f>data!AP87</f>
        <v>0</v>
      </c>
      <c r="H184" s="253">
        <f>data!AQ87</f>
        <v>0</v>
      </c>
      <c r="I184" s="253">
        <f>data!AR87</f>
        <v>0</v>
      </c>
    </row>
    <row r="185" ht="20.15" customHeight="1">
      <c r="A185" s="245">
        <v>20</v>
      </c>
      <c r="B185" s="261" t="s">
        <v>1018</v>
      </c>
      <c r="C185" s="253">
        <f>data!AL88</f>
        <v>0</v>
      </c>
      <c r="D185" s="253">
        <f>data!AM88</f>
        <v>0</v>
      </c>
      <c r="E185" s="253">
        <f>data!AN88</f>
        <v>0</v>
      </c>
      <c r="F185" s="253">
        <f>data!AO88</f>
        <v>314810</v>
      </c>
      <c r="G185" s="253">
        <f>data!AP88</f>
        <v>0</v>
      </c>
      <c r="H185" s="253">
        <f>data!AQ88</f>
        <v>0</v>
      </c>
      <c r="I185" s="253">
        <f>data!AR88</f>
        <v>0</v>
      </c>
    </row>
    <row r="186" ht="20.15" customHeight="1">
      <c r="A186" s="245">
        <v>21</v>
      </c>
      <c r="B186" s="261" t="s">
        <v>1019</v>
      </c>
      <c r="C186" s="253">
        <f>data!AL89</f>
        <v>0</v>
      </c>
      <c r="D186" s="253">
        <f>data!AM89</f>
        <v>0</v>
      </c>
      <c r="E186" s="253">
        <f>data!AN89</f>
        <v>0</v>
      </c>
      <c r="F186" s="253">
        <f>data!AO89</f>
        <v>381536</v>
      </c>
      <c r="G186" s="253">
        <f>data!AP89</f>
        <v>0</v>
      </c>
      <c r="H186" s="253">
        <f>data!AQ89</f>
        <v>0</v>
      </c>
      <c r="I186" s="253">
        <f>data!AR89</f>
        <v>0</v>
      </c>
    </row>
    <row r="187" ht="20.15" customHeight="1">
      <c r="A187" s="245" t="s">
        <v>1020</v>
      </c>
      <c r="B187" s="253"/>
      <c r="C187" s="263"/>
      <c r="D187" s="263"/>
      <c r="E187" s="263"/>
      <c r="F187" s="263"/>
      <c r="G187" s="263"/>
      <c r="H187" s="263"/>
      <c r="I187" s="263"/>
    </row>
    <row r="188" ht="20.15" customHeight="1">
      <c r="A188" s="245">
        <v>22</v>
      </c>
      <c r="B188" s="253" t="s">
        <v>1021</v>
      </c>
      <c r="C188" s="253">
        <f>data!AL90</f>
        <v>0</v>
      </c>
      <c r="D188" s="253">
        <f>data!AM90</f>
        <v>0</v>
      </c>
      <c r="E188" s="253">
        <f>data!AN90</f>
        <v>0</v>
      </c>
      <c r="F188" s="253">
        <f>data!AO90</f>
        <v>558</v>
      </c>
      <c r="G188" s="253">
        <f>data!AP90</f>
        <v>0</v>
      </c>
      <c r="H188" s="253">
        <f>data!AQ90</f>
        <v>0</v>
      </c>
      <c r="I188" s="253">
        <f>data!AR90</f>
        <v>0</v>
      </c>
    </row>
    <row r="189" ht="20.15" customHeight="1">
      <c r="A189" s="245">
        <v>23</v>
      </c>
      <c r="B189" s="253" t="s">
        <v>1022</v>
      </c>
      <c r="C189" s="253">
        <f>data!AL91</f>
        <v>0</v>
      </c>
      <c r="D189" s="253">
        <f>data!AM91</f>
        <v>0</v>
      </c>
      <c r="E189" s="253">
        <f>data!AN91</f>
        <v>0</v>
      </c>
      <c r="F189" s="253">
        <f>data!AO91</f>
        <v>692</v>
      </c>
      <c r="G189" s="253">
        <f>data!AP91</f>
        <v>0</v>
      </c>
      <c r="H189" s="253">
        <f>data!AQ91</f>
        <v>0</v>
      </c>
      <c r="I189" s="253">
        <f>data!AR91</f>
        <v>0</v>
      </c>
    </row>
    <row r="190" ht="20.15" customHeight="1">
      <c r="A190" s="245">
        <v>24</v>
      </c>
      <c r="B190" s="253" t="s">
        <v>1023</v>
      </c>
      <c r="C190" s="253">
        <f>data!AL92</f>
        <v>0</v>
      </c>
      <c r="D190" s="253">
        <f>data!AM92</f>
        <v>0</v>
      </c>
      <c r="E190" s="253">
        <f>data!AN92</f>
        <v>0</v>
      </c>
      <c r="F190" s="253">
        <f>data!AO92</f>
        <v>155</v>
      </c>
      <c r="G190" s="253">
        <f>data!AP92</f>
        <v>0</v>
      </c>
      <c r="H190" s="253">
        <f>data!AQ92</f>
        <v>0</v>
      </c>
      <c r="I190" s="253">
        <f>data!AR92</f>
        <v>0</v>
      </c>
    </row>
    <row r="191" ht="20.15" customHeight="1">
      <c r="A191" s="245">
        <v>25</v>
      </c>
      <c r="B191" s="253" t="s">
        <v>1024</v>
      </c>
      <c r="C191" s="253">
        <f>data!AL93</f>
        <v>0</v>
      </c>
      <c r="D191" s="253">
        <f>data!AM93</f>
        <v>0</v>
      </c>
      <c r="E191" s="253">
        <f>data!AN93</f>
        <v>0</v>
      </c>
      <c r="F191" s="253">
        <f>data!AO93</f>
        <v>3121</v>
      </c>
      <c r="G191" s="253">
        <f>data!AP93</f>
        <v>0</v>
      </c>
      <c r="H191" s="253">
        <f>data!AQ93</f>
        <v>0</v>
      </c>
      <c r="I191" s="253">
        <f>data!AR93</f>
        <v>0</v>
      </c>
    </row>
    <row r="192" ht="20.15" customHeight="1">
      <c r="A192" s="245">
        <v>26</v>
      </c>
      <c r="B192" s="253" t="s">
        <v>294</v>
      </c>
      <c r="C192" s="260">
        <f>data!AL94</f>
        <v>0</v>
      </c>
      <c r="D192" s="260">
        <f>data!AM94</f>
        <v>0</v>
      </c>
      <c r="E192" s="260">
        <f>data!AN94</f>
        <v>0</v>
      </c>
      <c r="F192" s="260">
        <f>data!AO94</f>
        <v>1.04</v>
      </c>
      <c r="G192" s="260">
        <f>data!AP94</f>
        <v>0</v>
      </c>
      <c r="H192" s="260">
        <f>data!AQ94</f>
        <v>0</v>
      </c>
      <c r="I192" s="260">
        <f>data!AR94</f>
        <v>0</v>
      </c>
    </row>
    <row r="193" ht="20.15" customHeight="1">
      <c r="A193" s="246" t="s">
        <v>1006</v>
      </c>
      <c r="B193" s="247"/>
      <c r="C193" s="247"/>
      <c r="D193" s="247"/>
      <c r="E193" s="247"/>
      <c r="F193" s="247"/>
      <c r="G193" s="247"/>
      <c r="H193" s="247"/>
      <c r="I193" s="246"/>
    </row>
    <row r="194" ht="20.15" customHeight="1">
      <c r="D194" s="249"/>
      <c r="I194" s="250" t="s">
        <v>1044</v>
      </c>
    </row>
    <row r="195" ht="20.15" customHeight="1">
      <c r="A195" s="249"/>
    </row>
    <row r="196" ht="20.15" customHeight="1">
      <c r="A196" s="251" t="str">
        <f>"Hospital: "&amp;data!C98</f>
        <v>Hospital: NORTH VALLEY HOSPITAL OCPHD#4</v>
      </c>
      <c r="G196" s="252"/>
      <c r="H196" s="251" t="str">
        <f>"FYE: "&amp;data!C96</f>
        <v>FYE: 12/31/2022</v>
      </c>
    </row>
    <row r="197" ht="20.15" customHeight="1">
      <c r="A197" s="245">
        <v>1</v>
      </c>
      <c r="B197" s="253" t="s">
        <v>236</v>
      </c>
      <c r="C197" s="255" t="s">
        <v>78</v>
      </c>
      <c r="D197" s="255" t="s">
        <v>79</v>
      </c>
      <c r="E197" s="255" t="s">
        <v>80</v>
      </c>
      <c r="F197" s="255" t="s">
        <v>81</v>
      </c>
      <c r="G197" s="255" t="s">
        <v>82</v>
      </c>
      <c r="H197" s="255" t="s">
        <v>83</v>
      </c>
      <c r="I197" s="255" t="s">
        <v>84</v>
      </c>
    </row>
    <row r="198" ht="20.15" customHeight="1">
      <c r="A198" s="256">
        <v>2</v>
      </c>
      <c r="B198" s="257" t="s">
        <v>1008</v>
      </c>
      <c r="C198" s="259"/>
      <c r="D198" s="259" t="s">
        <v>157</v>
      </c>
      <c r="E198" s="259" t="s">
        <v>158</v>
      </c>
      <c r="F198" s="259" t="s">
        <v>159</v>
      </c>
      <c r="G198" s="259" t="s">
        <v>1045</v>
      </c>
      <c r="H198" s="259" t="s">
        <v>161</v>
      </c>
      <c r="I198" s="259"/>
    </row>
    <row r="199" ht="20.15" customHeight="1">
      <c r="A199" s="256"/>
      <c r="B199" s="257"/>
      <c r="C199" s="259" t="s">
        <v>156</v>
      </c>
      <c r="D199" s="259" t="s">
        <v>258</v>
      </c>
      <c r="E199" s="259" t="s">
        <v>1046</v>
      </c>
      <c r="F199" s="259" t="s">
        <v>213</v>
      </c>
      <c r="G199" s="259" t="s">
        <v>228</v>
      </c>
      <c r="H199" s="259" t="s">
        <v>215</v>
      </c>
      <c r="I199" s="259" t="s">
        <v>162</v>
      </c>
    </row>
    <row r="200" ht="20.15" customHeight="1">
      <c r="A200" s="245">
        <v>3</v>
      </c>
      <c r="B200" s="253" t="s">
        <v>1012</v>
      </c>
      <c r="C200" s="255" t="s">
        <v>253</v>
      </c>
      <c r="D200" s="255" t="s">
        <v>258</v>
      </c>
      <c r="E200" s="255" t="s">
        <v>255</v>
      </c>
      <c r="F200" s="265"/>
      <c r="G200" s="265"/>
      <c r="H200" s="265"/>
      <c r="I200" s="255" t="s">
        <v>259</v>
      </c>
    </row>
    <row r="201" ht="20.15" customHeight="1">
      <c r="A201" s="245">
        <v>4</v>
      </c>
      <c r="B201" s="253" t="s">
        <v>261</v>
      </c>
      <c r="C201" s="253">
        <f>data!AS59</f>
        <v>0</v>
      </c>
      <c r="D201" s="253">
        <f>data!AT59</f>
        <v>0</v>
      </c>
      <c r="E201" s="253">
        <f>data!AU59</f>
        <v>0</v>
      </c>
      <c r="F201" s="265"/>
      <c r="G201" s="265"/>
      <c r="H201" s="265"/>
      <c r="I201" s="253">
        <f>data!AY59</f>
        <v>48522</v>
      </c>
    </row>
    <row r="202" ht="20.15" customHeight="1">
      <c r="A202" s="245">
        <v>5</v>
      </c>
      <c r="B202" s="253" t="s">
        <v>262</v>
      </c>
      <c r="C202" s="260">
        <f>data!AS60</f>
        <v>0</v>
      </c>
      <c r="D202" s="260">
        <f>data!AT60</f>
        <v>0</v>
      </c>
      <c r="E202" s="260">
        <f>data!AU60</f>
        <v>0</v>
      </c>
      <c r="F202" s="260">
        <f>data!AV60</f>
        <v>0</v>
      </c>
      <c r="G202" s="260">
        <f>data!AW60</f>
        <v>0</v>
      </c>
      <c r="H202" s="260">
        <f>data!AX60</f>
        <v>0</v>
      </c>
      <c r="I202" s="260">
        <f>data!AY60</f>
        <v>0.02</v>
      </c>
    </row>
    <row r="203" ht="20.15" customHeight="1">
      <c r="A203" s="245">
        <v>6</v>
      </c>
      <c r="B203" s="253" t="s">
        <v>263</v>
      </c>
      <c r="C203" s="253">
        <f>data!AS61</f>
        <v>0</v>
      </c>
      <c r="D203" s="253">
        <f>data!AT61</f>
        <v>0</v>
      </c>
      <c r="E203" s="253">
        <f>data!AU61</f>
        <v>0</v>
      </c>
      <c r="F203" s="253">
        <f>data!AV61</f>
        <v>0</v>
      </c>
      <c r="G203" s="253">
        <f>data!AW61</f>
        <v>0</v>
      </c>
      <c r="H203" s="253">
        <f>data!AX61</f>
        <v>0</v>
      </c>
      <c r="I203" s="253">
        <f>data!AY61</f>
        <v>620111</v>
      </c>
    </row>
    <row r="204" ht="20.15" customHeight="1">
      <c r="A204" s="245">
        <v>7</v>
      </c>
      <c r="B204" s="253" t="s">
        <v>11</v>
      </c>
      <c r="C204" s="253">
        <f>data!AS62</f>
        <v>0</v>
      </c>
      <c r="D204" s="253">
        <f>data!AT62</f>
        <v>0</v>
      </c>
      <c r="E204" s="253">
        <f>data!AU62</f>
        <v>0</v>
      </c>
      <c r="F204" s="253">
        <f>data!AV62</f>
        <v>0</v>
      </c>
      <c r="G204" s="253">
        <f>data!AW62</f>
        <v>0</v>
      </c>
      <c r="H204" s="253">
        <f>data!AX62</f>
        <v>0</v>
      </c>
      <c r="I204" s="253">
        <f>data!AY62</f>
        <v>167201</v>
      </c>
    </row>
    <row r="205" ht="20.15" customHeight="1">
      <c r="A205" s="245">
        <v>8</v>
      </c>
      <c r="B205" s="253" t="s">
        <v>264</v>
      </c>
      <c r="C205" s="253">
        <f>data!AS63</f>
        <v>0</v>
      </c>
      <c r="D205" s="253">
        <f>data!AT63</f>
        <v>0</v>
      </c>
      <c r="E205" s="253">
        <f>data!AU63</f>
        <v>0</v>
      </c>
      <c r="F205" s="253">
        <f>data!AV63</f>
        <v>49490</v>
      </c>
      <c r="G205" s="253">
        <f>data!AW63</f>
        <v>0</v>
      </c>
      <c r="H205" s="253">
        <f>data!AX63</f>
        <v>0</v>
      </c>
      <c r="I205" s="253">
        <f>data!AY63</f>
        <v>0</v>
      </c>
    </row>
    <row r="206" ht="20.15" customHeight="1">
      <c r="A206" s="245">
        <v>9</v>
      </c>
      <c r="B206" s="253" t="s">
        <v>265</v>
      </c>
      <c r="C206" s="253">
        <f>data!AS64</f>
        <v>0</v>
      </c>
      <c r="D206" s="253">
        <f>data!AT64</f>
        <v>0</v>
      </c>
      <c r="E206" s="253">
        <f>data!AU64</f>
        <v>0</v>
      </c>
      <c r="F206" s="253">
        <f>data!AV64</f>
        <v>848</v>
      </c>
      <c r="G206" s="253">
        <f>data!AW64</f>
        <v>0</v>
      </c>
      <c r="H206" s="253">
        <f>data!AX64</f>
        <v>0</v>
      </c>
      <c r="I206" s="253">
        <f>data!AY64</f>
        <v>355418</v>
      </c>
    </row>
    <row r="207" ht="20.15" customHeight="1">
      <c r="A207" s="245">
        <v>10</v>
      </c>
      <c r="B207" s="253" t="s">
        <v>525</v>
      </c>
      <c r="C207" s="253">
        <f>data!AS65</f>
        <v>0</v>
      </c>
      <c r="D207" s="253">
        <f>data!AT65</f>
        <v>0</v>
      </c>
      <c r="E207" s="253">
        <f>data!AU65</f>
        <v>0</v>
      </c>
      <c r="F207" s="253">
        <f>data!AV65</f>
        <v>0</v>
      </c>
      <c r="G207" s="253">
        <f>data!AW65</f>
        <v>0</v>
      </c>
      <c r="H207" s="253">
        <f>data!AX65</f>
        <v>0</v>
      </c>
      <c r="I207" s="253">
        <f>data!AY65</f>
        <v>9600</v>
      </c>
    </row>
    <row r="208" ht="20.15" customHeight="1">
      <c r="A208" s="245">
        <v>11</v>
      </c>
      <c r="B208" s="253" t="s">
        <v>526</v>
      </c>
      <c r="C208" s="253">
        <f>data!AS66</f>
        <v>0</v>
      </c>
      <c r="D208" s="253">
        <f>data!AT66</f>
        <v>0</v>
      </c>
      <c r="E208" s="253">
        <f>data!AU66</f>
        <v>0</v>
      </c>
      <c r="F208" s="253">
        <f>data!AV66</f>
        <v>72391</v>
      </c>
      <c r="G208" s="253">
        <f>data!AW66</f>
        <v>0</v>
      </c>
      <c r="H208" s="253">
        <f>data!AX66</f>
        <v>0</v>
      </c>
      <c r="I208" s="253">
        <f>data!AY66</f>
        <v>0</v>
      </c>
    </row>
    <row r="209" ht="20.15" customHeight="1">
      <c r="A209" s="245">
        <v>12</v>
      </c>
      <c r="B209" s="253" t="s">
        <v>16</v>
      </c>
      <c r="C209" s="253">
        <f>data!AS67</f>
        <v>0</v>
      </c>
      <c r="D209" s="253">
        <f>data!AT67</f>
        <v>0</v>
      </c>
      <c r="E209" s="253">
        <f>data!AU67</f>
        <v>0</v>
      </c>
      <c r="F209" s="253">
        <f>data!AV67</f>
        <v>12945</v>
      </c>
      <c r="G209" s="253">
        <f>data!AW67</f>
        <v>0</v>
      </c>
      <c r="H209" s="253">
        <f>data!AX67</f>
        <v>0</v>
      </c>
      <c r="I209" s="253">
        <f>data!AY67</f>
        <v>54254</v>
      </c>
    </row>
    <row r="210" ht="20.15" customHeight="1">
      <c r="A210" s="245">
        <v>13</v>
      </c>
      <c r="B210" s="253" t="s">
        <v>1013</v>
      </c>
      <c r="C210" s="253">
        <f>data!AS68</f>
        <v>0</v>
      </c>
      <c r="D210" s="253">
        <f>data!AT68</f>
        <v>0</v>
      </c>
      <c r="E210" s="253">
        <f>data!AU68</f>
        <v>0</v>
      </c>
      <c r="F210" s="253">
        <f>data!AV68</f>
        <v>0</v>
      </c>
      <c r="G210" s="253">
        <f>data!AW68</f>
        <v>0</v>
      </c>
      <c r="H210" s="253">
        <f>data!AX68</f>
        <v>0</v>
      </c>
      <c r="I210" s="253">
        <f>data!AY68</f>
        <v>2304</v>
      </c>
    </row>
    <row r="211" ht="20.15" customHeight="1">
      <c r="A211" s="245">
        <v>14</v>
      </c>
      <c r="B211" s="253" t="s">
        <v>1014</v>
      </c>
      <c r="C211" s="253">
        <f>data!AS69</f>
        <v>0</v>
      </c>
      <c r="D211" s="253">
        <f>data!AT69</f>
        <v>0</v>
      </c>
      <c r="E211" s="253">
        <f>data!AU69</f>
        <v>0</v>
      </c>
      <c r="F211" s="253">
        <f>data!AV69</f>
        <v>4860</v>
      </c>
      <c r="G211" s="253">
        <f>data!AW69</f>
        <v>0</v>
      </c>
      <c r="H211" s="253">
        <f>data!AX69</f>
        <v>0</v>
      </c>
      <c r="I211" s="253">
        <f>data!AY69</f>
        <v>1808</v>
      </c>
    </row>
    <row r="212" ht="20.15" customHeight="1">
      <c r="A212" s="245">
        <v>15</v>
      </c>
      <c r="B212" s="253" t="s">
        <v>284</v>
      </c>
      <c r="C212" s="253">
        <f>-data!AS84</f>
        <v>0</v>
      </c>
      <c r="D212" s="253">
        <f>-data!AT84</f>
        <v>0</v>
      </c>
      <c r="E212" s="253">
        <f>-data!AU84</f>
        <v>0</v>
      </c>
      <c r="F212" s="253">
        <f>-data!AV84</f>
        <v>0</v>
      </c>
      <c r="G212" s="253">
        <f>-data!AW84</f>
        <v>0</v>
      </c>
      <c r="H212" s="253">
        <f>-data!AX84</f>
        <v>0</v>
      </c>
      <c r="I212" s="253">
        <f>-data!AY84</f>
        <v>0</v>
      </c>
    </row>
    <row r="213" ht="20.15" customHeight="1">
      <c r="A213" s="245">
        <v>16</v>
      </c>
      <c r="B213" s="261" t="s">
        <v>1015</v>
      </c>
      <c r="C213" s="253">
        <f>data!AS85</f>
        <v>0</v>
      </c>
      <c r="D213" s="253">
        <f>data!AT85</f>
        <v>0</v>
      </c>
      <c r="E213" s="253">
        <f>data!AU85</f>
        <v>0</v>
      </c>
      <c r="F213" s="253">
        <f>data!AV85</f>
        <v>140534</v>
      </c>
      <c r="G213" s="253">
        <f>data!AW85</f>
        <v>0</v>
      </c>
      <c r="H213" s="253">
        <f>data!AX85</f>
        <v>0</v>
      </c>
      <c r="I213" s="253">
        <f>data!AY85</f>
        <v>1210696</v>
      </c>
    </row>
    <row r="214" ht="20.15" customHeight="1">
      <c r="A214" s="245">
        <v>17</v>
      </c>
      <c r="B214" s="253" t="s">
        <v>286</v>
      </c>
      <c r="C214" s="263"/>
      <c r="D214" s="263"/>
      <c r="E214" s="263"/>
      <c r="F214" s="263"/>
      <c r="G214" s="263"/>
      <c r="H214" s="263"/>
      <c r="I214" s="263"/>
    </row>
    <row r="215" ht="20.15" customHeight="1">
      <c r="A215" s="245">
        <v>18</v>
      </c>
      <c r="B215" s="253" t="s">
        <v>1016</v>
      </c>
      <c r="C215" s="261">
        <f>+data!M710</f>
        <v>0</v>
      </c>
      <c r="D215" s="261">
        <f>+data!M711</f>
        <v>0</v>
      </c>
      <c r="E215" s="261">
        <f>+data!M712</f>
        <v>0</v>
      </c>
      <c r="F215" s="261">
        <f>+data!M713</f>
        <v>40211</v>
      </c>
      <c r="G215" s="267"/>
      <c r="H215" s="253"/>
      <c r="I215" s="253"/>
    </row>
    <row r="216" ht="20.15" customHeight="1">
      <c r="A216" s="245">
        <v>19</v>
      </c>
      <c r="B216" s="261" t="s">
        <v>1017</v>
      </c>
      <c r="C216" s="253">
        <f>data!AS87</f>
        <v>0</v>
      </c>
      <c r="D216" s="253">
        <f>data!AT87</f>
        <v>0</v>
      </c>
      <c r="E216" s="253">
        <f>data!AU87</f>
        <v>0</v>
      </c>
      <c r="F216" s="253">
        <f>data!AV87</f>
        <v>0</v>
      </c>
      <c r="G216" s="268">
        <f>IF(data!AW73&gt;0,data!AW73,"")</f>
      </c>
      <c r="H216" s="268">
        <f>IF(data!AX73&gt;0,data!AX73,"")</f>
      </c>
      <c r="I216" s="268">
        <f>IF(data!AY73&gt;0,data!AY73,"")</f>
      </c>
    </row>
    <row r="217" ht="20.15" customHeight="1">
      <c r="A217" s="245">
        <v>20</v>
      </c>
      <c r="B217" s="261" t="s">
        <v>1018</v>
      </c>
      <c r="C217" s="253">
        <f>data!AS88</f>
        <v>0</v>
      </c>
      <c r="D217" s="253">
        <f>data!AT88</f>
        <v>0</v>
      </c>
      <c r="E217" s="253">
        <f>data!AU88</f>
        <v>0</v>
      </c>
      <c r="F217" s="253">
        <f>data!AV88</f>
        <v>456645</v>
      </c>
      <c r="G217" s="268">
        <f>IF(data!AW74&gt;0,data!AW74,"")</f>
      </c>
      <c r="H217" s="268">
        <f>IF(data!AX74&gt;0,data!AX74,"")</f>
      </c>
      <c r="I217" s="268">
        <f>IF(data!AY74&gt;0,data!AY74,"")</f>
      </c>
    </row>
    <row r="218" ht="20.15" customHeight="1">
      <c r="A218" s="245">
        <v>21</v>
      </c>
      <c r="B218" s="261" t="s">
        <v>1019</v>
      </c>
      <c r="C218" s="253">
        <f>data!AS89</f>
        <v>0</v>
      </c>
      <c r="D218" s="253">
        <f>data!AT89</f>
        <v>0</v>
      </c>
      <c r="E218" s="253">
        <f>data!AU89</f>
        <v>0</v>
      </c>
      <c r="F218" s="253">
        <f>data!AV89</f>
        <v>456645</v>
      </c>
      <c r="G218" s="268">
        <f>IF(data!AW75&gt;0,data!AW75,"")</f>
      </c>
      <c r="H218" s="268">
        <f>IF(data!AX75&gt;0,data!AX75,"")</f>
      </c>
      <c r="I218" s="268">
        <f>IF(data!AY75&gt;0,data!AY75,"")</f>
      </c>
    </row>
    <row r="219" ht="20.15" customHeight="1">
      <c r="A219" s="245" t="s">
        <v>1020</v>
      </c>
      <c r="B219" s="253"/>
      <c r="C219" s="263"/>
      <c r="D219" s="263"/>
      <c r="E219" s="263"/>
      <c r="F219" s="263"/>
      <c r="G219" s="263"/>
      <c r="H219" s="263"/>
      <c r="I219" s="263"/>
    </row>
    <row r="220" ht="20.15" customHeight="1">
      <c r="A220" s="245">
        <v>22</v>
      </c>
      <c r="B220" s="253" t="s">
        <v>1021</v>
      </c>
      <c r="C220" s="253">
        <f>data!AS90</f>
        <v>0</v>
      </c>
      <c r="D220" s="253">
        <f>data!AT90</f>
        <v>0</v>
      </c>
      <c r="E220" s="253">
        <f>data!AU90</f>
        <v>0</v>
      </c>
      <c r="F220" s="253">
        <f>data!AV90</f>
        <v>894</v>
      </c>
      <c r="G220" s="253">
        <f>data!AW90</f>
        <v>0</v>
      </c>
      <c r="H220" s="253">
        <f>data!AX90</f>
        <v>0</v>
      </c>
      <c r="I220" s="253">
        <f>data!AY90</f>
        <v>3747</v>
      </c>
    </row>
    <row r="221" ht="20.15" customHeight="1">
      <c r="A221" s="245">
        <v>23</v>
      </c>
      <c r="B221" s="253" t="s">
        <v>1022</v>
      </c>
      <c r="C221" s="253">
        <f>data!AS91</f>
        <v>0</v>
      </c>
      <c r="D221" s="253">
        <f>data!AT91</f>
        <v>0</v>
      </c>
      <c r="E221" s="253">
        <f>data!AU91</f>
        <v>0</v>
      </c>
      <c r="F221" s="253">
        <f>data!AV91</f>
        <v>0</v>
      </c>
      <c r="G221" s="253">
        <f>data!AW91</f>
        <v>0</v>
      </c>
      <c r="H221" s="268">
        <f>IF(data!AX77&gt;0,data!AX77,"")</f>
      </c>
      <c r="I221" s="268">
        <f>IF(data!AY77&gt;0,data!AY77,"")</f>
      </c>
    </row>
    <row r="222" ht="20.15" customHeight="1">
      <c r="A222" s="245">
        <v>24</v>
      </c>
      <c r="B222" s="253" t="s">
        <v>1023</v>
      </c>
      <c r="C222" s="253">
        <f>data!AS92</f>
        <v>0</v>
      </c>
      <c r="D222" s="253">
        <f>data!AT92</f>
        <v>0</v>
      </c>
      <c r="E222" s="253">
        <f>data!AU92</f>
        <v>0</v>
      </c>
      <c r="F222" s="253">
        <f>data!AV92</f>
        <v>0</v>
      </c>
      <c r="G222" s="253">
        <f>data!AW92</f>
        <v>0</v>
      </c>
      <c r="H222" s="268">
        <f>IF(data!AX78&gt;0,data!AX78,"")</f>
      </c>
      <c r="I222" s="268">
        <f>IF(data!AY78&gt;0,data!AY78,"")</f>
      </c>
    </row>
    <row r="223" ht="20.15" customHeight="1">
      <c r="A223" s="245">
        <v>25</v>
      </c>
      <c r="B223" s="253" t="s">
        <v>1024</v>
      </c>
      <c r="C223" s="253">
        <f>data!AS93</f>
        <v>0</v>
      </c>
      <c r="D223" s="253">
        <f>data!AT93</f>
        <v>0</v>
      </c>
      <c r="E223" s="253">
        <f>data!AU93</f>
        <v>0</v>
      </c>
      <c r="F223" s="253">
        <f>data!AV93</f>
        <v>0</v>
      </c>
      <c r="G223" s="253">
        <f>data!AW93</f>
        <v>0</v>
      </c>
      <c r="H223" s="268">
        <f>IF(data!AX79&gt;0,data!AX79,"")</f>
      </c>
      <c r="I223" s="268">
        <f>IF(data!AY79&gt;0,data!AY79,"")</f>
      </c>
    </row>
    <row r="224" ht="20.15" customHeight="1">
      <c r="A224" s="245">
        <v>26</v>
      </c>
      <c r="B224" s="253" t="s">
        <v>294</v>
      </c>
      <c r="C224" s="260">
        <f>data!AS94</f>
        <v>0</v>
      </c>
      <c r="D224" s="260">
        <f>data!AT94</f>
        <v>0</v>
      </c>
      <c r="E224" s="260">
        <f>data!AU94</f>
        <v>0</v>
      </c>
      <c r="F224" s="260">
        <f>data!AV94</f>
        <v>0</v>
      </c>
      <c r="G224" s="268">
        <f>IF(data!AW80&gt;0,data!AW80,"")</f>
      </c>
      <c r="H224" s="268">
        <f>IF(data!AX80&gt;0,data!AX80,"")</f>
      </c>
      <c r="I224" s="268">
        <f>IF(data!AY80&gt;0,data!AY80,"")</f>
      </c>
    </row>
    <row r="225" ht="20.15" customHeight="1">
      <c r="A225" s="246" t="s">
        <v>1006</v>
      </c>
      <c r="B225" s="247"/>
      <c r="C225" s="247"/>
      <c r="D225" s="247"/>
      <c r="E225" s="247"/>
      <c r="F225" s="247"/>
      <c r="G225" s="247"/>
      <c r="H225" s="247"/>
      <c r="I225" s="246"/>
    </row>
    <row r="226" ht="20.15" customHeight="1">
      <c r="D226" s="249"/>
      <c r="I226" s="250" t="s">
        <v>1047</v>
      </c>
    </row>
    <row r="227" ht="20.15" customHeight="1">
      <c r="A227" s="249"/>
    </row>
    <row r="228" ht="20.15" customHeight="1">
      <c r="A228" s="251" t="str">
        <f>"Hospital: "&amp;data!C98</f>
        <v>Hospital: NORTH VALLEY HOSPITAL OCPHD#4</v>
      </c>
      <c r="G228" s="252"/>
      <c r="H228" s="251" t="str">
        <f>"FYE: "&amp;data!C96</f>
        <v>FYE: 12/31/2022</v>
      </c>
    </row>
    <row r="229" ht="20.15" customHeight="1">
      <c r="A229" s="245">
        <v>1</v>
      </c>
      <c r="B229" s="253" t="s">
        <v>236</v>
      </c>
      <c r="C229" s="255" t="s">
        <v>85</v>
      </c>
      <c r="D229" s="255" t="s">
        <v>86</v>
      </c>
      <c r="E229" s="255" t="s">
        <v>87</v>
      </c>
      <c r="F229" s="255" t="s">
        <v>88</v>
      </c>
      <c r="G229" s="255" t="s">
        <v>89</v>
      </c>
      <c r="H229" s="255" t="s">
        <v>90</v>
      </c>
      <c r="I229" s="255" t="s">
        <v>91</v>
      </c>
    </row>
    <row r="230" ht="20.15" customHeight="1">
      <c r="A230" s="256">
        <v>2</v>
      </c>
      <c r="B230" s="257" t="s">
        <v>1008</v>
      </c>
      <c r="C230" s="259"/>
      <c r="D230" s="259" t="s">
        <v>164</v>
      </c>
      <c r="E230" s="259" t="s">
        <v>165</v>
      </c>
      <c r="F230" s="259" t="s">
        <v>134</v>
      </c>
      <c r="G230" s="259"/>
      <c r="H230" s="259"/>
      <c r="I230" s="259"/>
    </row>
    <row r="231" ht="20.15" customHeight="1">
      <c r="A231" s="256"/>
      <c r="B231" s="257"/>
      <c r="C231" s="259" t="s">
        <v>163</v>
      </c>
      <c r="D231" s="259" t="s">
        <v>216</v>
      </c>
      <c r="E231" s="259" t="s">
        <v>1048</v>
      </c>
      <c r="F231" s="259" t="s">
        <v>1049</v>
      </c>
      <c r="G231" s="259" t="s">
        <v>166</v>
      </c>
      <c r="H231" s="259" t="s">
        <v>167</v>
      </c>
      <c r="I231" s="259" t="s">
        <v>168</v>
      </c>
    </row>
    <row r="232" ht="20.15" customHeight="1">
      <c r="A232" s="245">
        <v>3</v>
      </c>
      <c r="B232" s="253" t="s">
        <v>1012</v>
      </c>
      <c r="C232" s="255" t="s">
        <v>1050</v>
      </c>
      <c r="D232" s="255" t="s">
        <v>1051</v>
      </c>
      <c r="E232" s="265"/>
      <c r="F232" s="265"/>
      <c r="G232" s="265"/>
      <c r="H232" s="255" t="s">
        <v>260</v>
      </c>
      <c r="I232" s="265"/>
    </row>
    <row r="233" ht="20.15" customHeight="1">
      <c r="A233" s="245">
        <v>4</v>
      </c>
      <c r="B233" s="253" t="s">
        <v>261</v>
      </c>
      <c r="C233" s="253">
        <f>data!AZ59</f>
        <v>0</v>
      </c>
      <c r="D233" s="253">
        <f>data!BA59</f>
        <v>0</v>
      </c>
      <c r="E233" s="265"/>
      <c r="F233" s="265"/>
      <c r="G233" s="265"/>
      <c r="H233" s="253">
        <f>data!BE59</f>
        <v>92278</v>
      </c>
      <c r="I233" s="265"/>
    </row>
    <row r="234" ht="20.15" customHeight="1">
      <c r="A234" s="245">
        <v>5</v>
      </c>
      <c r="B234" s="253" t="s">
        <v>262</v>
      </c>
      <c r="C234" s="260">
        <f>data!AZ60</f>
        <v>0.02</v>
      </c>
      <c r="D234" s="260">
        <f>data!BA60</f>
        <v>0.16</v>
      </c>
      <c r="E234" s="260">
        <f>data!BB60</f>
        <v>0</v>
      </c>
      <c r="F234" s="260">
        <f>data!BC60</f>
        <v>0</v>
      </c>
      <c r="G234" s="260">
        <f>data!BD60</f>
        <v>0</v>
      </c>
      <c r="H234" s="260">
        <f>data!BE60</f>
        <v>5.7</v>
      </c>
      <c r="I234" s="260">
        <f>data!BF60</f>
        <v>7.75</v>
      </c>
    </row>
    <row r="235" ht="20.15" customHeight="1">
      <c r="A235" s="245">
        <v>6</v>
      </c>
      <c r="B235" s="253" t="s">
        <v>263</v>
      </c>
      <c r="C235" s="253">
        <f>data!AZ61</f>
        <v>131673</v>
      </c>
      <c r="D235" s="253">
        <f>data!BA61</f>
        <v>317046</v>
      </c>
      <c r="E235" s="253">
        <f>data!BB61</f>
        <v>60110</v>
      </c>
      <c r="F235" s="253">
        <f>data!BC61</f>
        <v>0</v>
      </c>
      <c r="G235" s="253">
        <f>data!BD61</f>
        <v>0</v>
      </c>
      <c r="H235" s="253">
        <f>data!BE61</f>
        <v>336788</v>
      </c>
      <c r="I235" s="253">
        <f>data!BF61</f>
        <v>362446</v>
      </c>
    </row>
    <row r="236" ht="20.15" customHeight="1">
      <c r="A236" s="245">
        <v>7</v>
      </c>
      <c r="B236" s="253" t="s">
        <v>11</v>
      </c>
      <c r="C236" s="253">
        <f>data!AZ62</f>
        <v>35503</v>
      </c>
      <c r="D236" s="253">
        <f>data!BA62</f>
        <v>85485</v>
      </c>
      <c r="E236" s="253">
        <f>data!BB62</f>
        <v>16208</v>
      </c>
      <c r="F236" s="253">
        <f>data!BC62</f>
        <v>0</v>
      </c>
      <c r="G236" s="253">
        <f>data!BD62</f>
        <v>0</v>
      </c>
      <c r="H236" s="253">
        <f>data!BE62</f>
        <v>90809</v>
      </c>
      <c r="I236" s="253">
        <f>data!BF62</f>
        <v>97727</v>
      </c>
    </row>
    <row r="237" ht="20.15" customHeight="1">
      <c r="A237" s="245">
        <v>8</v>
      </c>
      <c r="B237" s="253" t="s">
        <v>264</v>
      </c>
      <c r="C237" s="253">
        <f>data!AZ63</f>
        <v>0</v>
      </c>
      <c r="D237" s="253">
        <f>data!BA63</f>
        <v>0</v>
      </c>
      <c r="E237" s="253">
        <f>data!BB63</f>
        <v>0</v>
      </c>
      <c r="F237" s="253">
        <f>data!BC63</f>
        <v>0</v>
      </c>
      <c r="G237" s="253">
        <f>data!BD63</f>
        <v>0</v>
      </c>
      <c r="H237" s="253">
        <f>data!BE63</f>
        <v>0</v>
      </c>
      <c r="I237" s="253">
        <f>data!BF63</f>
        <v>0</v>
      </c>
    </row>
    <row r="238" ht="20.15" customHeight="1">
      <c r="A238" s="245">
        <v>9</v>
      </c>
      <c r="B238" s="253" t="s">
        <v>265</v>
      </c>
      <c r="C238" s="253">
        <f>data!AZ64</f>
        <v>63030</v>
      </c>
      <c r="D238" s="253">
        <f>data!BA64</f>
        <v>15103</v>
      </c>
      <c r="E238" s="253">
        <f>data!BB64</f>
        <v>449</v>
      </c>
      <c r="F238" s="253">
        <f>data!BC64</f>
        <v>0</v>
      </c>
      <c r="G238" s="253">
        <f>data!BD64</f>
        <v>0</v>
      </c>
      <c r="H238" s="253">
        <f>data!BE64</f>
        <v>11809</v>
      </c>
      <c r="I238" s="253">
        <f>data!BF64</f>
        <v>62273</v>
      </c>
    </row>
    <row r="239" ht="20.15" customHeight="1">
      <c r="A239" s="245">
        <v>10</v>
      </c>
      <c r="B239" s="253" t="s">
        <v>525</v>
      </c>
      <c r="C239" s="253">
        <f>data!AZ65</f>
        <v>0</v>
      </c>
      <c r="D239" s="253">
        <f>data!BA65</f>
        <v>31818</v>
      </c>
      <c r="E239" s="253">
        <f>data!BB65</f>
        <v>0</v>
      </c>
      <c r="F239" s="253">
        <f>data!BC65</f>
        <v>0</v>
      </c>
      <c r="G239" s="253">
        <f>data!BD65</f>
        <v>0</v>
      </c>
      <c r="H239" s="253">
        <f>data!BE65</f>
        <v>354231</v>
      </c>
      <c r="I239" s="253">
        <f>data!BF65</f>
        <v>0</v>
      </c>
    </row>
    <row r="240" ht="20.15" customHeight="1">
      <c r="A240" s="245">
        <v>11</v>
      </c>
      <c r="B240" s="253" t="s">
        <v>526</v>
      </c>
      <c r="C240" s="253">
        <f>data!AZ66</f>
        <v>4323</v>
      </c>
      <c r="D240" s="253">
        <f>data!BA66</f>
        <v>0</v>
      </c>
      <c r="E240" s="253">
        <f>data!BB66</f>
        <v>0</v>
      </c>
      <c r="F240" s="253">
        <f>data!BC66</f>
        <v>0</v>
      </c>
      <c r="G240" s="253">
        <f>data!BD66</f>
        <v>0</v>
      </c>
      <c r="H240" s="253">
        <f>data!BE66</f>
        <v>44138</v>
      </c>
      <c r="I240" s="253">
        <f>data!BF66</f>
        <v>21276</v>
      </c>
    </row>
    <row r="241" ht="20.15" customHeight="1">
      <c r="A241" s="245">
        <v>12</v>
      </c>
      <c r="B241" s="253" t="s">
        <v>16</v>
      </c>
      <c r="C241" s="253">
        <f>data!AZ67</f>
        <v>0</v>
      </c>
      <c r="D241" s="253">
        <f>data!BA67</f>
        <v>31174</v>
      </c>
      <c r="E241" s="253">
        <f>data!BB67</f>
        <v>0</v>
      </c>
      <c r="F241" s="253">
        <f>data!BC67</f>
        <v>0</v>
      </c>
      <c r="G241" s="253">
        <f>data!BD67</f>
        <v>0</v>
      </c>
      <c r="H241" s="253">
        <f>data!BE67</f>
        <v>136194</v>
      </c>
      <c r="I241" s="253">
        <f>data!BF67</f>
        <v>21705</v>
      </c>
    </row>
    <row r="242" ht="20.15" customHeight="1">
      <c r="A242" s="245">
        <v>13</v>
      </c>
      <c r="B242" s="253" t="s">
        <v>1013</v>
      </c>
      <c r="C242" s="253">
        <f>data!AZ68</f>
        <v>6744</v>
      </c>
      <c r="D242" s="253">
        <f>data!BA68</f>
        <v>0</v>
      </c>
      <c r="E242" s="253">
        <f>data!BB68</f>
        <v>0</v>
      </c>
      <c r="F242" s="253">
        <f>data!BC68</f>
        <v>0</v>
      </c>
      <c r="G242" s="253">
        <f>data!BD68</f>
        <v>0</v>
      </c>
      <c r="H242" s="253">
        <f>data!BE68</f>
        <v>379</v>
      </c>
      <c r="I242" s="253">
        <f>data!BF68</f>
        <v>0</v>
      </c>
    </row>
    <row r="243" ht="20.15" customHeight="1">
      <c r="A243" s="245">
        <v>14</v>
      </c>
      <c r="B243" s="253" t="s">
        <v>1014</v>
      </c>
      <c r="C243" s="253">
        <f>data!AZ69</f>
        <v>0</v>
      </c>
      <c r="D243" s="253">
        <f>data!BA69</f>
        <v>0</v>
      </c>
      <c r="E243" s="253">
        <f>data!BB69</f>
        <v>0</v>
      </c>
      <c r="F243" s="253">
        <f>data!BC69</f>
        <v>0</v>
      </c>
      <c r="G243" s="253">
        <f>data!BD69</f>
        <v>0</v>
      </c>
      <c r="H243" s="253">
        <f>data!BE69</f>
        <v>-6762</v>
      </c>
      <c r="I243" s="253">
        <f>data!BF69</f>
        <v>163</v>
      </c>
    </row>
    <row r="244" ht="20.15" customHeight="1">
      <c r="A244" s="245">
        <v>15</v>
      </c>
      <c r="B244" s="253" t="s">
        <v>284</v>
      </c>
      <c r="C244" s="253">
        <f>-data!AZ84</f>
        <v>0</v>
      </c>
      <c r="D244" s="253">
        <f>-data!BA84</f>
        <v>0</v>
      </c>
      <c r="E244" s="253">
        <f>-data!BB84</f>
        <v>0</v>
      </c>
      <c r="F244" s="253">
        <f>-data!BC84</f>
        <v>0</v>
      </c>
      <c r="G244" s="253">
        <f>-data!BD84</f>
        <v>0</v>
      </c>
      <c r="H244" s="253">
        <f>-data!BE84</f>
        <v>0</v>
      </c>
      <c r="I244" s="253">
        <f>-data!BF84</f>
        <v>0</v>
      </c>
    </row>
    <row r="245" ht="20.15" customHeight="1">
      <c r="A245" s="245">
        <v>16</v>
      </c>
      <c r="B245" s="261" t="s">
        <v>1015</v>
      </c>
      <c r="C245" s="253">
        <f>data!AZ85</f>
        <v>241273</v>
      </c>
      <c r="D245" s="253">
        <f>data!BA85</f>
        <v>480626</v>
      </c>
      <c r="E245" s="253">
        <f>data!BB85</f>
        <v>76767</v>
      </c>
      <c r="F245" s="253">
        <f>data!BC85</f>
        <v>0</v>
      </c>
      <c r="G245" s="253">
        <f>data!BD85</f>
        <v>0</v>
      </c>
      <c r="H245" s="253">
        <f>data!BE85</f>
        <v>967586</v>
      </c>
      <c r="I245" s="253">
        <f>data!BF85</f>
        <v>565590</v>
      </c>
    </row>
    <row r="246" ht="20.15" customHeight="1">
      <c r="A246" s="245">
        <v>17</v>
      </c>
      <c r="B246" s="253" t="s">
        <v>286</v>
      </c>
      <c r="C246" s="263"/>
      <c r="D246" s="263"/>
      <c r="E246" s="263"/>
      <c r="F246" s="263"/>
      <c r="G246" s="263"/>
      <c r="H246" s="263"/>
      <c r="I246" s="263"/>
    </row>
    <row r="247" ht="20.15" customHeight="1">
      <c r="A247" s="245">
        <v>18</v>
      </c>
      <c r="B247" s="253" t="s">
        <v>1016</v>
      </c>
      <c r="C247" s="253"/>
      <c r="D247" s="253"/>
      <c r="E247" s="253"/>
      <c r="F247" s="253"/>
      <c r="G247" s="253"/>
      <c r="H247" s="253"/>
      <c r="I247" s="253"/>
    </row>
    <row r="248" ht="20.15" customHeight="1">
      <c r="A248" s="245">
        <v>19</v>
      </c>
      <c r="B248" s="261" t="s">
        <v>1017</v>
      </c>
      <c r="C248" s="268">
        <f>IF(data!AZ73&gt;0,data!AZ73,"")</f>
      </c>
      <c r="D248" s="268">
        <f>IF(data!BA73&gt;0,data!BA73,"")</f>
      </c>
      <c r="E248" s="268">
        <f>IF(data!BB73&gt;0,data!BB73,"")</f>
      </c>
      <c r="F248" s="268">
        <f>IF(data!BC73&gt;0,data!BC73,"")</f>
      </c>
      <c r="G248" s="268">
        <f>IF(data!BD73&gt;0,data!BD73,"")</f>
      </c>
      <c r="H248" s="268">
        <f>IF(data!BE73&gt;0,data!BE73,"")</f>
      </c>
      <c r="I248" s="268">
        <f>IF(data!BF73&gt;0,data!BF73,"")</f>
      </c>
    </row>
    <row r="249" ht="20.15" customHeight="1">
      <c r="A249" s="245">
        <v>20</v>
      </c>
      <c r="B249" s="261" t="s">
        <v>1018</v>
      </c>
      <c r="C249" s="268">
        <f>IF(data!AZ74&gt;0,data!AZ74,"")</f>
      </c>
      <c r="D249" s="268">
        <f>IF(data!BA74&gt;0,data!BA74,"")</f>
      </c>
      <c r="E249" s="268">
        <f>IF(data!BB74&gt;0,data!BB74,"")</f>
      </c>
      <c r="F249" s="268">
        <f>IF(data!BC74&gt;0,data!BC74,"")</f>
      </c>
      <c r="G249" s="268">
        <f>IF(data!BD74&gt;0,data!BD74,"")</f>
      </c>
      <c r="H249" s="268">
        <f>IF(data!BE74&gt;0,data!BE74,"")</f>
      </c>
      <c r="I249" s="268">
        <f>IF(data!BF74&gt;0,data!BF74,"")</f>
      </c>
    </row>
    <row r="250" ht="20.15" customHeight="1">
      <c r="A250" s="245">
        <v>21</v>
      </c>
      <c r="B250" s="261" t="s">
        <v>1019</v>
      </c>
      <c r="C250" s="268">
        <f>IF(data!AZ75&gt;0,data!AZ75,"")</f>
      </c>
      <c r="D250" s="268">
        <f>IF(data!BA75&gt;0,data!BA75,"")</f>
      </c>
      <c r="E250" s="268">
        <f>IF(data!BB75&gt;0,data!BB75,"")</f>
      </c>
      <c r="F250" s="268">
        <f>IF(data!BC75&gt;0,data!BC75,"")</f>
      </c>
      <c r="G250" s="268">
        <f>IF(data!BD75&gt;0,data!BD75,"")</f>
      </c>
      <c r="H250" s="268">
        <f>IF(data!BE75&gt;0,data!BE75,"")</f>
      </c>
      <c r="I250" s="268">
        <f>IF(data!BF75&gt;0,data!BF75,"")</f>
      </c>
    </row>
    <row r="251" ht="20.15" customHeight="1">
      <c r="A251" s="245" t="s">
        <v>1020</v>
      </c>
      <c r="B251" s="253"/>
      <c r="C251" s="263"/>
      <c r="D251" s="263"/>
      <c r="E251" s="263"/>
      <c r="F251" s="263"/>
      <c r="G251" s="263"/>
      <c r="H251" s="263"/>
      <c r="I251" s="263"/>
    </row>
    <row r="252" ht="20.15" customHeight="1">
      <c r="A252" s="245">
        <v>22</v>
      </c>
      <c r="B252" s="253" t="s">
        <v>1021</v>
      </c>
      <c r="C252" s="269">
        <f>data!AZ90</f>
        <v>0</v>
      </c>
      <c r="D252" s="269">
        <f>data!BA90</f>
        <v>2153</v>
      </c>
      <c r="E252" s="269">
        <f>data!BB90</f>
        <v>0</v>
      </c>
      <c r="F252" s="269">
        <f>data!BC90</f>
        <v>0</v>
      </c>
      <c r="G252" s="269">
        <f>data!BD90</f>
        <v>0</v>
      </c>
      <c r="H252" s="269">
        <f>data!BE90</f>
        <v>9406</v>
      </c>
      <c r="I252" s="269">
        <f>data!BF90</f>
        <v>1499</v>
      </c>
    </row>
    <row r="253" ht="20.15" customHeight="1">
      <c r="A253" s="245">
        <v>23</v>
      </c>
      <c r="B253" s="253" t="s">
        <v>1022</v>
      </c>
      <c r="C253" s="269">
        <f>data!AZ91</f>
        <v>1770</v>
      </c>
      <c r="D253" s="269">
        <f>data!BA91</f>
        <v>0</v>
      </c>
      <c r="E253" s="269">
        <f>data!BB91</f>
        <v>0</v>
      </c>
      <c r="F253" s="269">
        <f>data!BC91</f>
        <v>0</v>
      </c>
      <c r="G253" s="268">
        <f>IF(data!BD77&gt;0,data!BD77,"")</f>
      </c>
      <c r="H253" s="268">
        <f>IF(data!BE77&gt;0,data!BE77,"")</f>
      </c>
      <c r="I253" s="269">
        <f>data!BF91</f>
        <v>0</v>
      </c>
    </row>
    <row r="254" ht="20.15" customHeight="1">
      <c r="A254" s="245">
        <v>24</v>
      </c>
      <c r="B254" s="253" t="s">
        <v>1023</v>
      </c>
      <c r="C254" s="268">
        <f>IF(data!AZ78&gt;0,data!AZ78,"")</f>
      </c>
      <c r="D254" s="269">
        <f>data!BA92</f>
        <v>0</v>
      </c>
      <c r="E254" s="269">
        <f>data!BB92</f>
        <v>0</v>
      </c>
      <c r="F254" s="269">
        <f>data!BC92</f>
        <v>0</v>
      </c>
      <c r="G254" s="268">
        <f>IF(data!BD78&gt;0,data!BD78,"")</f>
      </c>
      <c r="H254" s="268">
        <f>IF(data!BE78&gt;0,data!BE78,"")</f>
      </c>
      <c r="I254" s="268">
        <f>IF(data!BF78&gt;0,data!BF78,"")</f>
      </c>
    </row>
    <row r="255" ht="20.15" customHeight="1">
      <c r="A255" s="245">
        <v>25</v>
      </c>
      <c r="B255" s="253" t="s">
        <v>1024</v>
      </c>
      <c r="C255" s="268">
        <f>IF(data!AZ79&gt;0,data!AZ79,"")</f>
      </c>
      <c r="D255" s="268">
        <f>IF(data!BA79&gt;0,data!BA79,"")</f>
      </c>
      <c r="E255" s="269">
        <f>data!BB93</f>
        <v>0</v>
      </c>
      <c r="F255" s="269">
        <f>data!BC93</f>
        <v>0</v>
      </c>
      <c r="G255" s="268">
        <f>IF(data!BD79&gt;0,data!BD79,"")</f>
      </c>
      <c r="H255" s="268">
        <f>IF(data!BE79&gt;0,data!BE79,"")</f>
      </c>
      <c r="I255" s="268">
        <f>IF(data!BF79&gt;0,data!BF79,"")</f>
      </c>
    </row>
    <row r="256" ht="20.15" customHeight="1">
      <c r="A256" s="245">
        <v>26</v>
      </c>
      <c r="B256" s="253" t="s">
        <v>294</v>
      </c>
      <c r="C256" s="268">
        <f>IF(data!AZ80&gt;0,data!AZ80,"")</f>
      </c>
      <c r="D256" s="268">
        <f>IF(data!BA80&gt;0,data!BA80,"")</f>
      </c>
      <c r="E256" s="268">
        <f>IF(data!BB80&gt;0,data!BB80,"")</f>
      </c>
      <c r="F256" s="268">
        <f>IF(data!BC80&gt;0,data!BC80,"")</f>
      </c>
      <c r="G256" s="268">
        <f>IF(data!BD80&gt;0,data!BD80,"")</f>
      </c>
      <c r="H256" s="268">
        <f>IF(data!BE80&gt;0,data!BE80,"")</f>
      </c>
      <c r="I256" s="268">
        <f>IF(data!BF80&gt;0,data!BF80,"")</f>
      </c>
    </row>
    <row r="257" ht="20.15" customHeight="1">
      <c r="A257" s="246" t="s">
        <v>1006</v>
      </c>
      <c r="B257" s="247"/>
      <c r="C257" s="247"/>
      <c r="D257" s="247"/>
      <c r="E257" s="247"/>
      <c r="F257" s="247"/>
      <c r="G257" s="247"/>
      <c r="H257" s="247"/>
      <c r="I257" s="246"/>
    </row>
    <row r="258" ht="20.15" customHeight="1">
      <c r="D258" s="249"/>
      <c r="I258" s="250" t="s">
        <v>1052</v>
      </c>
    </row>
    <row r="259" ht="20.15" customHeight="1">
      <c r="A259" s="249"/>
    </row>
    <row r="260" ht="20.15" customHeight="1">
      <c r="A260" s="251" t="str">
        <f>"Hospital: "&amp;data!C98</f>
        <v>Hospital: NORTH VALLEY HOSPITAL OCPHD#4</v>
      </c>
      <c r="G260" s="252"/>
      <c r="H260" s="251" t="str">
        <f>"FYE: "&amp;data!C96</f>
        <v>FYE: 12/31/2022</v>
      </c>
    </row>
    <row r="261" ht="20.15" customHeight="1">
      <c r="A261" s="245">
        <v>1</v>
      </c>
      <c r="B261" s="253" t="s">
        <v>236</v>
      </c>
      <c r="C261" s="255" t="s">
        <v>92</v>
      </c>
      <c r="D261" s="255" t="s">
        <v>93</v>
      </c>
      <c r="E261" s="255" t="s">
        <v>94</v>
      </c>
      <c r="F261" s="255" t="s">
        <v>95</v>
      </c>
      <c r="G261" s="255" t="s">
        <v>96</v>
      </c>
      <c r="H261" s="255" t="s">
        <v>97</v>
      </c>
      <c r="I261" s="255" t="s">
        <v>98</v>
      </c>
    </row>
    <row r="262" ht="20.15" customHeight="1">
      <c r="A262" s="256">
        <v>2</v>
      </c>
      <c r="B262" s="257" t="s">
        <v>1008</v>
      </c>
      <c r="C262" s="259" t="s">
        <v>1053</v>
      </c>
      <c r="D262" s="259" t="s">
        <v>170</v>
      </c>
      <c r="E262" s="259" t="s">
        <v>171</v>
      </c>
      <c r="F262" s="259"/>
      <c r="G262" s="259" t="s">
        <v>173</v>
      </c>
      <c r="H262" s="259"/>
      <c r="I262" s="259" t="s">
        <v>159</v>
      </c>
    </row>
    <row r="263" ht="20.15" customHeight="1">
      <c r="A263" s="256"/>
      <c r="B263" s="257"/>
      <c r="C263" s="259" t="s">
        <v>1054</v>
      </c>
      <c r="D263" s="259" t="s">
        <v>217</v>
      </c>
      <c r="E263" s="259" t="s">
        <v>196</v>
      </c>
      <c r="F263" s="259" t="s">
        <v>172</v>
      </c>
      <c r="G263" s="259" t="s">
        <v>218</v>
      </c>
      <c r="H263" s="259" t="s">
        <v>174</v>
      </c>
      <c r="I263" s="259" t="s">
        <v>1055</v>
      </c>
    </row>
    <row r="264" ht="20.15" customHeight="1">
      <c r="A264" s="245">
        <v>3</v>
      </c>
      <c r="B264" s="253" t="s">
        <v>1012</v>
      </c>
      <c r="C264" s="265"/>
      <c r="D264" s="265"/>
      <c r="E264" s="265"/>
      <c r="F264" s="265"/>
      <c r="G264" s="265"/>
      <c r="H264" s="265"/>
      <c r="I264" s="265"/>
    </row>
    <row r="265" ht="20.15" customHeight="1">
      <c r="A265" s="245">
        <v>4</v>
      </c>
      <c r="B265" s="253" t="s">
        <v>261</v>
      </c>
      <c r="C265" s="265"/>
      <c r="D265" s="265"/>
      <c r="E265" s="265"/>
      <c r="F265" s="265"/>
      <c r="G265" s="265"/>
      <c r="H265" s="265"/>
      <c r="I265" s="265"/>
    </row>
    <row r="266" ht="20.15" customHeight="1">
      <c r="A266" s="245">
        <v>5</v>
      </c>
      <c r="B266" s="253" t="s">
        <v>262</v>
      </c>
      <c r="C266" s="260">
        <f>data!BG60</f>
        <v>0</v>
      </c>
      <c r="D266" s="260">
        <f>data!BH60</f>
        <v>2.17</v>
      </c>
      <c r="E266" s="260">
        <f>data!BI60</f>
        <v>0</v>
      </c>
      <c r="F266" s="260">
        <f>data!BJ60</f>
        <v>12.64</v>
      </c>
      <c r="G266" s="260">
        <f>data!BK60</f>
        <v>0</v>
      </c>
      <c r="H266" s="260">
        <f>data!BL60</f>
        <v>9.15</v>
      </c>
      <c r="I266" s="260">
        <f>data!BM60</f>
        <v>0</v>
      </c>
    </row>
    <row r="267" ht="20.15" customHeight="1">
      <c r="A267" s="245">
        <v>6</v>
      </c>
      <c r="B267" s="253" t="s">
        <v>263</v>
      </c>
      <c r="C267" s="253">
        <f>data!BG61</f>
        <v>0</v>
      </c>
      <c r="D267" s="253">
        <f>data!BH61</f>
        <v>225097</v>
      </c>
      <c r="E267" s="253">
        <f>data!BI61</f>
        <v>0</v>
      </c>
      <c r="F267" s="253">
        <f>data!BJ61</f>
        <v>874483</v>
      </c>
      <c r="G267" s="253">
        <f>data!BK61</f>
        <v>0</v>
      </c>
      <c r="H267" s="253">
        <f>data!BL61</f>
        <v>421035</v>
      </c>
      <c r="I267" s="253">
        <f>data!BM61</f>
        <v>0</v>
      </c>
    </row>
    <row r="268" ht="20.15" customHeight="1">
      <c r="A268" s="245">
        <v>7</v>
      </c>
      <c r="B268" s="253" t="s">
        <v>11</v>
      </c>
      <c r="C268" s="253">
        <f>data!BG62</f>
        <v>0</v>
      </c>
      <c r="D268" s="253">
        <f>data!BH62</f>
        <v>60693</v>
      </c>
      <c r="E268" s="253">
        <f>data!BI62</f>
        <v>0</v>
      </c>
      <c r="F268" s="253">
        <f>data!BJ62</f>
        <v>235788</v>
      </c>
      <c r="G268" s="253">
        <f>data!BK62</f>
        <v>0</v>
      </c>
      <c r="H268" s="253">
        <f>data!BL62</f>
        <v>113524</v>
      </c>
      <c r="I268" s="253">
        <f>data!BM62</f>
        <v>0</v>
      </c>
    </row>
    <row r="269" ht="20.15" customHeight="1">
      <c r="A269" s="245">
        <v>8</v>
      </c>
      <c r="B269" s="253" t="s">
        <v>264</v>
      </c>
      <c r="C269" s="253">
        <f>data!BG63</f>
        <v>0</v>
      </c>
      <c r="D269" s="253">
        <f>data!BH63</f>
        <v>159089</v>
      </c>
      <c r="E269" s="253">
        <f>data!BI63</f>
        <v>0</v>
      </c>
      <c r="F269" s="253">
        <f>data!BJ63</f>
        <v>81402</v>
      </c>
      <c r="G269" s="253">
        <f>data!BK63</f>
        <v>0</v>
      </c>
      <c r="H269" s="253">
        <f>data!BL63</f>
        <v>0</v>
      </c>
      <c r="I269" s="253">
        <f>data!BM63</f>
        <v>0</v>
      </c>
    </row>
    <row r="270" ht="20.15" customHeight="1">
      <c r="A270" s="245">
        <v>9</v>
      </c>
      <c r="B270" s="253" t="s">
        <v>265</v>
      </c>
      <c r="C270" s="253">
        <f>data!BG64</f>
        <v>1187</v>
      </c>
      <c r="D270" s="253">
        <f>data!BH64</f>
        <v>23773</v>
      </c>
      <c r="E270" s="253">
        <f>data!BI64</f>
        <v>0</v>
      </c>
      <c r="F270" s="253">
        <f>data!BJ64</f>
        <v>31038</v>
      </c>
      <c r="G270" s="253">
        <f>data!BK64</f>
        <v>0</v>
      </c>
      <c r="H270" s="253">
        <f>data!BL64</f>
        <v>8186</v>
      </c>
      <c r="I270" s="253">
        <f>data!BM64</f>
        <v>0</v>
      </c>
    </row>
    <row r="271" ht="20.15" customHeight="1">
      <c r="A271" s="245">
        <v>10</v>
      </c>
      <c r="B271" s="253" t="s">
        <v>525</v>
      </c>
      <c r="C271" s="253">
        <f>data!BG65</f>
        <v>42904</v>
      </c>
      <c r="D271" s="253">
        <f>data!BH65</f>
        <v>0</v>
      </c>
      <c r="E271" s="253">
        <f>data!BI65</f>
        <v>0</v>
      </c>
      <c r="F271" s="253">
        <f>data!BJ65</f>
        <v>0</v>
      </c>
      <c r="G271" s="253">
        <f>data!BK65</f>
        <v>0</v>
      </c>
      <c r="H271" s="253">
        <f>data!BL65</f>
        <v>0</v>
      </c>
      <c r="I271" s="253">
        <f>data!BM65</f>
        <v>0</v>
      </c>
    </row>
    <row r="272" ht="20.15" customHeight="1">
      <c r="A272" s="245">
        <v>11</v>
      </c>
      <c r="B272" s="253" t="s">
        <v>526</v>
      </c>
      <c r="C272" s="253">
        <f>data!BG66</f>
        <v>14443</v>
      </c>
      <c r="D272" s="253">
        <f>data!BH66</f>
        <v>408566</v>
      </c>
      <c r="E272" s="253">
        <f>data!BI66</f>
        <v>0</v>
      </c>
      <c r="F272" s="253">
        <f>data!BJ66</f>
        <v>135207</v>
      </c>
      <c r="G272" s="253">
        <f>data!BK66</f>
        <v>0</v>
      </c>
      <c r="H272" s="253">
        <f>data!BL66</f>
        <v>0</v>
      </c>
      <c r="I272" s="253">
        <f>data!BM66</f>
        <v>0</v>
      </c>
    </row>
    <row r="273" ht="20.15" customHeight="1">
      <c r="A273" s="245">
        <v>12</v>
      </c>
      <c r="B273" s="253" t="s">
        <v>16</v>
      </c>
      <c r="C273" s="253">
        <f>data!BG67</f>
        <v>10715</v>
      </c>
      <c r="D273" s="253">
        <f>data!BH67</f>
        <v>21068</v>
      </c>
      <c r="E273" s="253">
        <f>data!BI67</f>
        <v>0</v>
      </c>
      <c r="F273" s="253">
        <f>data!BJ67</f>
        <v>35272</v>
      </c>
      <c r="G273" s="253">
        <f>data!BK67</f>
        <v>0</v>
      </c>
      <c r="H273" s="253">
        <f>data!BL67</f>
        <v>32970</v>
      </c>
      <c r="I273" s="253">
        <f>data!BM67</f>
        <v>0</v>
      </c>
    </row>
    <row r="274" ht="20.15" customHeight="1">
      <c r="A274" s="245">
        <v>13</v>
      </c>
      <c r="B274" s="253" t="s">
        <v>1013</v>
      </c>
      <c r="C274" s="253">
        <f>data!BG68</f>
        <v>565</v>
      </c>
      <c r="D274" s="253">
        <f>data!BH68</f>
        <v>0</v>
      </c>
      <c r="E274" s="253">
        <f>data!BI68</f>
        <v>0</v>
      </c>
      <c r="F274" s="253">
        <f>data!BJ68</f>
        <v>0</v>
      </c>
      <c r="G274" s="253">
        <f>data!BK68</f>
        <v>0</v>
      </c>
      <c r="H274" s="253">
        <f>data!BL68</f>
        <v>0</v>
      </c>
      <c r="I274" s="253">
        <f>data!BM68</f>
        <v>0</v>
      </c>
    </row>
    <row r="275" ht="20.15" customHeight="1">
      <c r="A275" s="245">
        <v>14</v>
      </c>
      <c r="B275" s="253" t="s">
        <v>1014</v>
      </c>
      <c r="C275" s="253">
        <f>data!BG69</f>
        <v>7151</v>
      </c>
      <c r="D275" s="253">
        <f>data!BH69</f>
        <v>23163</v>
      </c>
      <c r="E275" s="253">
        <f>data!BI69</f>
        <v>0</v>
      </c>
      <c r="F275" s="253">
        <f>data!BJ69</f>
        <v>27798</v>
      </c>
      <c r="G275" s="253">
        <f>data!BK69</f>
        <v>0</v>
      </c>
      <c r="H275" s="253">
        <f>data!BL69</f>
        <v>0</v>
      </c>
      <c r="I275" s="253">
        <f>data!BM69</f>
        <v>0</v>
      </c>
    </row>
    <row r="276" ht="20.15" customHeight="1">
      <c r="A276" s="245">
        <v>15</v>
      </c>
      <c r="B276" s="253" t="s">
        <v>284</v>
      </c>
      <c r="C276" s="253">
        <f>-data!BG84</f>
        <v>0</v>
      </c>
      <c r="D276" s="253">
        <f>-data!BH84</f>
        <v>0</v>
      </c>
      <c r="E276" s="253">
        <f>-data!BI84</f>
        <v>0</v>
      </c>
      <c r="F276" s="253">
        <f>-data!BJ84</f>
        <v>0</v>
      </c>
      <c r="G276" s="253">
        <f>-data!BK84</f>
        <v>0</v>
      </c>
      <c r="H276" s="253">
        <f>-data!BL84</f>
        <v>0</v>
      </c>
      <c r="I276" s="253">
        <f>-data!BM84</f>
        <v>0</v>
      </c>
    </row>
    <row r="277" ht="20.15" customHeight="1">
      <c r="A277" s="245">
        <v>16</v>
      </c>
      <c r="B277" s="261" t="s">
        <v>1015</v>
      </c>
      <c r="C277" s="253">
        <f>data!BG85</f>
        <v>76965</v>
      </c>
      <c r="D277" s="253">
        <f>data!BH85</f>
        <v>921449</v>
      </c>
      <c r="E277" s="253">
        <f>data!BI85</f>
        <v>0</v>
      </c>
      <c r="F277" s="253">
        <f>data!BJ85</f>
        <v>1420988</v>
      </c>
      <c r="G277" s="253">
        <f>data!BK85</f>
        <v>0</v>
      </c>
      <c r="H277" s="253">
        <f>data!BL85</f>
        <v>575715</v>
      </c>
      <c r="I277" s="253">
        <f>data!BM85</f>
        <v>0</v>
      </c>
    </row>
    <row r="278" ht="20.15" customHeight="1">
      <c r="A278" s="245">
        <v>17</v>
      </c>
      <c r="B278" s="253" t="s">
        <v>286</v>
      </c>
      <c r="C278" s="263"/>
      <c r="D278" s="263"/>
      <c r="E278" s="263"/>
      <c r="F278" s="263"/>
      <c r="G278" s="263"/>
      <c r="H278" s="263"/>
      <c r="I278" s="263"/>
    </row>
    <row r="279" ht="20.15" customHeight="1">
      <c r="A279" s="245">
        <v>18</v>
      </c>
      <c r="B279" s="253" t="s">
        <v>1016</v>
      </c>
      <c r="C279" s="253"/>
      <c r="D279" s="253"/>
      <c r="E279" s="253"/>
      <c r="F279" s="253"/>
      <c r="G279" s="253"/>
      <c r="H279" s="253"/>
      <c r="I279" s="253"/>
    </row>
    <row r="280" ht="20.15" customHeight="1">
      <c r="A280" s="245">
        <v>19</v>
      </c>
      <c r="B280" s="261" t="s">
        <v>1017</v>
      </c>
      <c r="C280" s="268">
        <f>IF(data!BG73&gt;0,data!BG73,"")</f>
      </c>
      <c r="D280" s="268">
        <f>IF(data!BH73&gt;0,data!BH73,"")</f>
      </c>
      <c r="E280" s="268">
        <f>IF(data!BI73&gt;0,data!BI73,"")</f>
      </c>
      <c r="F280" s="268">
        <f>IF(data!BJ73&gt;0,data!BJ73,"")</f>
      </c>
      <c r="G280" s="268">
        <f>IF(data!BK73&gt;0,data!BK73,"")</f>
      </c>
      <c r="H280" s="268">
        <f>IF(data!BL73&gt;0,data!BL73,"")</f>
      </c>
      <c r="I280" s="268">
        <f>IF(data!BM73&gt;0,data!BM73,"")</f>
      </c>
    </row>
    <row r="281" ht="20.15" customHeight="1">
      <c r="A281" s="245">
        <v>20</v>
      </c>
      <c r="B281" s="261" t="s">
        <v>1018</v>
      </c>
      <c r="C281" s="268">
        <f>IF(data!BG74&gt;0,data!BG74,"")</f>
      </c>
      <c r="D281" s="268">
        <f>IF(data!BH74&gt;0,data!BH74,"")</f>
      </c>
      <c r="E281" s="268">
        <f>IF(data!BI74&gt;0,data!BI74,"")</f>
      </c>
      <c r="F281" s="268">
        <f>IF(data!BJ74&gt;0,data!BJ74,"")</f>
      </c>
      <c r="G281" s="268">
        <f>IF(data!BK74&gt;0,data!BK74,"")</f>
      </c>
      <c r="H281" s="268">
        <f>IF(data!BL74&gt;0,data!BL74,"")</f>
      </c>
      <c r="I281" s="268">
        <f>IF(data!BM74&gt;0,data!BM74,"")</f>
      </c>
    </row>
    <row r="282" ht="20.15" customHeight="1">
      <c r="A282" s="245">
        <v>21</v>
      </c>
      <c r="B282" s="261" t="s">
        <v>1019</v>
      </c>
      <c r="C282" s="268">
        <f>IF(data!BG75&gt;0,data!BG75,"")</f>
      </c>
      <c r="D282" s="268">
        <f>IF(data!BH75&gt;0,data!BH75,"")</f>
      </c>
      <c r="E282" s="268">
        <f>IF(data!BI75&gt;0,data!BI75,"")</f>
      </c>
      <c r="F282" s="268">
        <f>IF(data!BJ75&gt;0,data!BJ75,"")</f>
      </c>
      <c r="G282" s="268">
        <f>IF(data!BK75&gt;0,data!BK75,"")</f>
      </c>
      <c r="H282" s="268">
        <f>IF(data!BL75&gt;0,data!BL75,"")</f>
      </c>
      <c r="I282" s="268">
        <f>IF(data!BM75&gt;0,data!BM75,"")</f>
      </c>
    </row>
    <row r="283" ht="20.15" customHeight="1">
      <c r="A283" s="245" t="s">
        <v>1020</v>
      </c>
      <c r="B283" s="253"/>
      <c r="C283" s="270"/>
      <c r="D283" s="270"/>
      <c r="E283" s="270"/>
      <c r="F283" s="270"/>
      <c r="G283" s="270"/>
      <c r="H283" s="270"/>
      <c r="I283" s="270"/>
    </row>
    <row r="284" ht="20.15" customHeight="1">
      <c r="A284" s="245">
        <v>22</v>
      </c>
      <c r="B284" s="253" t="s">
        <v>1021</v>
      </c>
      <c r="C284" s="269">
        <f>data!BG90</f>
        <v>740</v>
      </c>
      <c r="D284" s="269">
        <f>data!BH90</f>
        <v>1455</v>
      </c>
      <c r="E284" s="269">
        <f>data!BI90</f>
        <v>0</v>
      </c>
      <c r="F284" s="269">
        <f>data!BJ90</f>
        <v>2436</v>
      </c>
      <c r="G284" s="269">
        <f>data!BK90</f>
        <v>0</v>
      </c>
      <c r="H284" s="269">
        <f>data!BL90</f>
        <v>2277</v>
      </c>
      <c r="I284" s="269">
        <f>data!BM90</f>
        <v>0</v>
      </c>
    </row>
    <row r="285" ht="20.15" customHeight="1">
      <c r="A285" s="245">
        <v>23</v>
      </c>
      <c r="B285" s="253" t="s">
        <v>1022</v>
      </c>
      <c r="C285" s="268">
        <f>IF(data!BG77&gt;0,data!BG77,"")</f>
      </c>
      <c r="D285" s="269">
        <f>data!BH91</f>
        <v>0</v>
      </c>
      <c r="E285" s="269">
        <f>data!BI91</f>
        <v>0</v>
      </c>
      <c r="F285" s="268">
        <f>IF(data!BJ77&gt;0,data!BJ77,"")</f>
      </c>
      <c r="G285" s="269">
        <f>data!BK91</f>
        <v>0</v>
      </c>
      <c r="H285" s="269">
        <f>data!BL91</f>
        <v>0</v>
      </c>
      <c r="I285" s="269">
        <f>data!BM91</f>
        <v>0</v>
      </c>
    </row>
    <row r="286" ht="20.15" customHeight="1">
      <c r="A286" s="245">
        <v>24</v>
      </c>
      <c r="B286" s="253" t="s">
        <v>1023</v>
      </c>
      <c r="C286" s="268">
        <f>IF(data!BG78&gt;0,data!BG78,"")</f>
      </c>
      <c r="D286" s="269">
        <f>data!BH92</f>
        <v>70</v>
      </c>
      <c r="E286" s="269">
        <f>data!BI92</f>
        <v>0</v>
      </c>
      <c r="F286" s="268">
        <f>IF(data!BJ78&gt;0,data!BJ78,"")</f>
      </c>
      <c r="G286" s="269">
        <f>data!BK92</f>
        <v>0</v>
      </c>
      <c r="H286" s="269">
        <f>data!BL92</f>
        <v>268</v>
      </c>
      <c r="I286" s="269">
        <f>data!BM92</f>
        <v>0</v>
      </c>
    </row>
    <row r="287" ht="20.15" customHeight="1">
      <c r="A287" s="245">
        <v>25</v>
      </c>
      <c r="B287" s="253" t="s">
        <v>1024</v>
      </c>
      <c r="C287" s="268">
        <f>IF(data!BG79&gt;0,data!BG79,"")</f>
      </c>
      <c r="D287" s="269">
        <f>data!BH93</f>
        <v>0</v>
      </c>
      <c r="E287" s="269">
        <f>data!BI93</f>
        <v>0</v>
      </c>
      <c r="F287" s="268">
        <f>IF(data!BJ79&gt;0,data!BJ79,"")</f>
      </c>
      <c r="G287" s="269">
        <f>data!BK93</f>
        <v>0</v>
      </c>
      <c r="H287" s="269">
        <f>data!BL93</f>
        <v>0</v>
      </c>
      <c r="I287" s="269">
        <f>data!BM93</f>
        <v>0</v>
      </c>
    </row>
    <row r="288" ht="20.15" customHeight="1">
      <c r="A288" s="245">
        <v>26</v>
      </c>
      <c r="B288" s="253" t="s">
        <v>294</v>
      </c>
      <c r="C288" s="268">
        <f>IF(data!BG80&gt;0,data!BG80,"")</f>
      </c>
      <c r="D288" s="268">
        <f>IF(data!BH80&gt;0,data!BH80,"")</f>
      </c>
      <c r="E288" s="268">
        <f>IF(data!BI80&gt;0,data!BI80,"")</f>
      </c>
      <c r="F288" s="268">
        <f>IF(data!BJ80&gt;0,data!BJ80,"")</f>
      </c>
      <c r="G288" s="268">
        <f>IF(data!BK80&gt;0,data!BK80,"")</f>
      </c>
      <c r="H288" s="268">
        <f>IF(data!BL80&gt;0,data!BL80,"")</f>
      </c>
      <c r="I288" s="268">
        <f>IF(data!BM80&gt;0,data!BM80,"")</f>
      </c>
    </row>
    <row r="289" ht="20.15" customHeight="1">
      <c r="A289" s="246" t="s">
        <v>1006</v>
      </c>
      <c r="B289" s="247"/>
      <c r="C289" s="247"/>
      <c r="D289" s="247"/>
      <c r="E289" s="247"/>
      <c r="F289" s="247"/>
      <c r="G289" s="247"/>
      <c r="H289" s="247"/>
      <c r="I289" s="246"/>
    </row>
    <row r="290" ht="20.15" customHeight="1">
      <c r="D290" s="249"/>
      <c r="I290" s="250" t="s">
        <v>1056</v>
      </c>
    </row>
    <row r="291" ht="20.15" customHeight="1">
      <c r="A291" s="249"/>
    </row>
    <row r="292" ht="20.15" customHeight="1">
      <c r="A292" s="251" t="str">
        <f>"Hospital: "&amp;data!C98</f>
        <v>Hospital: NORTH VALLEY HOSPITAL OCPHD#4</v>
      </c>
      <c r="G292" s="252"/>
      <c r="H292" s="251" t="str">
        <f>"FYE: "&amp;data!C96</f>
        <v>FYE: 12/31/2022</v>
      </c>
    </row>
    <row r="293" ht="20.15" customHeight="1">
      <c r="A293" s="245">
        <v>1</v>
      </c>
      <c r="B293" s="253" t="s">
        <v>236</v>
      </c>
      <c r="C293" s="255" t="s">
        <v>99</v>
      </c>
      <c r="D293" s="255" t="s">
        <v>100</v>
      </c>
      <c r="E293" s="255" t="s">
        <v>101</v>
      </c>
      <c r="F293" s="255" t="s">
        <v>102</v>
      </c>
      <c r="G293" s="255" t="s">
        <v>103</v>
      </c>
      <c r="H293" s="255" t="s">
        <v>104</v>
      </c>
      <c r="I293" s="255" t="s">
        <v>105</v>
      </c>
    </row>
    <row r="294" ht="20.15" customHeight="1">
      <c r="A294" s="256">
        <v>2</v>
      </c>
      <c r="B294" s="257" t="s">
        <v>1008</v>
      </c>
      <c r="C294" s="259" t="s">
        <v>175</v>
      </c>
      <c r="D294" s="259" t="s">
        <v>176</v>
      </c>
      <c r="E294" s="259" t="s">
        <v>177</v>
      </c>
      <c r="F294" s="259" t="s">
        <v>178</v>
      </c>
      <c r="G294" s="259"/>
      <c r="H294" s="259" t="s">
        <v>180</v>
      </c>
      <c r="I294" s="259" t="s">
        <v>181</v>
      </c>
    </row>
    <row r="295" ht="20.15" customHeight="1">
      <c r="A295" s="256"/>
      <c r="B295" s="257"/>
      <c r="C295" s="259" t="s">
        <v>1057</v>
      </c>
      <c r="D295" s="259" t="s">
        <v>221</v>
      </c>
      <c r="E295" s="259" t="s">
        <v>222</v>
      </c>
      <c r="F295" s="259" t="s">
        <v>223</v>
      </c>
      <c r="G295" s="259" t="s">
        <v>179</v>
      </c>
      <c r="H295" s="259" t="s">
        <v>224</v>
      </c>
      <c r="I295" s="259" t="s">
        <v>196</v>
      </c>
    </row>
    <row r="296" ht="20.15" customHeight="1">
      <c r="A296" s="245">
        <v>3</v>
      </c>
      <c r="B296" s="253" t="s">
        <v>1012</v>
      </c>
      <c r="C296" s="265"/>
      <c r="D296" s="265"/>
      <c r="E296" s="265"/>
      <c r="F296" s="265"/>
      <c r="G296" s="265"/>
      <c r="H296" s="265"/>
      <c r="I296" s="265"/>
    </row>
    <row r="297" ht="20.15" customHeight="1">
      <c r="A297" s="245">
        <v>4</v>
      </c>
      <c r="B297" s="253" t="s">
        <v>261</v>
      </c>
      <c r="C297" s="265"/>
      <c r="D297" s="265"/>
      <c r="E297" s="265"/>
      <c r="F297" s="265"/>
      <c r="G297" s="265"/>
      <c r="H297" s="265"/>
      <c r="I297" s="265"/>
    </row>
    <row r="298" ht="20.15" customHeight="1">
      <c r="A298" s="245">
        <v>5</v>
      </c>
      <c r="B298" s="253" t="s">
        <v>262</v>
      </c>
      <c r="C298" s="260">
        <f>data!BN60</f>
        <v>2.66</v>
      </c>
      <c r="D298" s="260">
        <f>data!BO60</f>
        <v>0</v>
      </c>
      <c r="E298" s="260">
        <f>data!BP60</f>
        <v>0</v>
      </c>
      <c r="F298" s="260">
        <f>data!BQ60</f>
        <v>0</v>
      </c>
      <c r="G298" s="260">
        <f>data!BR60</f>
        <v>2.57</v>
      </c>
      <c r="H298" s="260">
        <f>data!BS60</f>
        <v>0</v>
      </c>
      <c r="I298" s="260">
        <f>data!BT60</f>
        <v>0</v>
      </c>
    </row>
    <row r="299" ht="20.15" customHeight="1">
      <c r="A299" s="245">
        <v>6</v>
      </c>
      <c r="B299" s="253" t="s">
        <v>263</v>
      </c>
      <c r="C299" s="253">
        <f>data!BN61</f>
        <v>376045</v>
      </c>
      <c r="D299" s="253">
        <f>data!BO61</f>
        <v>0</v>
      </c>
      <c r="E299" s="253">
        <f>data!BP61</f>
        <v>0</v>
      </c>
      <c r="F299" s="253">
        <f>data!BQ61</f>
        <v>0</v>
      </c>
      <c r="G299" s="253">
        <f>data!BR61</f>
        <v>222106</v>
      </c>
      <c r="H299" s="253">
        <f>data!BS61</f>
        <v>0</v>
      </c>
      <c r="I299" s="253">
        <f>data!BT61</f>
        <v>0</v>
      </c>
    </row>
    <row r="300" ht="20.15" customHeight="1">
      <c r="A300" s="245">
        <v>7</v>
      </c>
      <c r="B300" s="253" t="s">
        <v>11</v>
      </c>
      <c r="C300" s="253">
        <f>data!BN62</f>
        <v>101393</v>
      </c>
      <c r="D300" s="253">
        <f>data!BO62</f>
        <v>0</v>
      </c>
      <c r="E300" s="253">
        <f>data!BP62</f>
        <v>0</v>
      </c>
      <c r="F300" s="253">
        <f>data!BQ62</f>
        <v>0</v>
      </c>
      <c r="G300" s="253">
        <f>data!BR62</f>
        <v>59887</v>
      </c>
      <c r="H300" s="253">
        <f>data!BS62</f>
        <v>0</v>
      </c>
      <c r="I300" s="253">
        <f>data!BT62</f>
        <v>0</v>
      </c>
    </row>
    <row r="301" ht="20.15" customHeight="1">
      <c r="A301" s="245">
        <v>8</v>
      </c>
      <c r="B301" s="253" t="s">
        <v>264</v>
      </c>
      <c r="C301" s="253">
        <f>data!BN63</f>
        <v>123682</v>
      </c>
      <c r="D301" s="253">
        <f>data!BO63</f>
        <v>0</v>
      </c>
      <c r="E301" s="253">
        <f>data!BP63</f>
        <v>0</v>
      </c>
      <c r="F301" s="253">
        <f>data!BQ63</f>
        <v>0</v>
      </c>
      <c r="G301" s="253">
        <f>data!BR63</f>
        <v>57724</v>
      </c>
      <c r="H301" s="253">
        <f>data!BS63</f>
        <v>0</v>
      </c>
      <c r="I301" s="253">
        <f>data!BT63</f>
        <v>0</v>
      </c>
    </row>
    <row r="302" ht="20.15" customHeight="1">
      <c r="A302" s="245">
        <v>9</v>
      </c>
      <c r="B302" s="253" t="s">
        <v>265</v>
      </c>
      <c r="C302" s="253">
        <f>data!BN64</f>
        <v>10704</v>
      </c>
      <c r="D302" s="253">
        <f>data!BO64</f>
        <v>0</v>
      </c>
      <c r="E302" s="253">
        <f>data!BP64</f>
        <v>0</v>
      </c>
      <c r="F302" s="253">
        <f>data!BQ64</f>
        <v>0</v>
      </c>
      <c r="G302" s="253">
        <f>data!BR64</f>
        <v>8981</v>
      </c>
      <c r="H302" s="253">
        <f>data!BS64</f>
        <v>0</v>
      </c>
      <c r="I302" s="253">
        <f>data!BT64</f>
        <v>0</v>
      </c>
    </row>
    <row r="303" ht="20.15" customHeight="1">
      <c r="A303" s="245">
        <v>10</v>
      </c>
      <c r="B303" s="253" t="s">
        <v>525</v>
      </c>
      <c r="C303" s="253">
        <f>data!BN65</f>
        <v>6783</v>
      </c>
      <c r="D303" s="253">
        <f>data!BO65</f>
        <v>0</v>
      </c>
      <c r="E303" s="253">
        <f>data!BP65</f>
        <v>0</v>
      </c>
      <c r="F303" s="253">
        <f>data!BQ65</f>
        <v>0</v>
      </c>
      <c r="G303" s="253">
        <f>data!BR65</f>
        <v>0</v>
      </c>
      <c r="H303" s="253">
        <f>data!BS65</f>
        <v>0</v>
      </c>
      <c r="I303" s="253">
        <f>data!BT65</f>
        <v>0</v>
      </c>
    </row>
    <row r="304" ht="20.15" customHeight="1">
      <c r="A304" s="245">
        <v>11</v>
      </c>
      <c r="B304" s="253" t="s">
        <v>526</v>
      </c>
      <c r="C304" s="253">
        <f>data!BN66</f>
        <v>71274</v>
      </c>
      <c r="D304" s="253">
        <f>data!BO66</f>
        <v>0</v>
      </c>
      <c r="E304" s="253">
        <f>data!BP66</f>
        <v>0</v>
      </c>
      <c r="F304" s="253">
        <f>data!BQ66</f>
        <v>0</v>
      </c>
      <c r="G304" s="253">
        <f>data!BR66</f>
        <v>27193</v>
      </c>
      <c r="H304" s="253">
        <f>data!BS66</f>
        <v>0</v>
      </c>
      <c r="I304" s="253">
        <f>data!BT66</f>
        <v>0</v>
      </c>
    </row>
    <row r="305" ht="20.15" customHeight="1">
      <c r="A305" s="245">
        <v>12</v>
      </c>
      <c r="B305" s="253" t="s">
        <v>16</v>
      </c>
      <c r="C305" s="253">
        <f>data!BN67</f>
        <v>46334</v>
      </c>
      <c r="D305" s="253">
        <f>data!BO67</f>
        <v>0</v>
      </c>
      <c r="E305" s="253">
        <f>data!BP67</f>
        <v>0</v>
      </c>
      <c r="F305" s="253">
        <f>data!BQ67</f>
        <v>0</v>
      </c>
      <c r="G305" s="253">
        <f>data!BR67</f>
        <v>38327</v>
      </c>
      <c r="H305" s="253">
        <f>data!BS67</f>
        <v>0</v>
      </c>
      <c r="I305" s="253">
        <f>data!BT67</f>
        <v>0</v>
      </c>
    </row>
    <row r="306" ht="20.15" customHeight="1">
      <c r="A306" s="245">
        <v>13</v>
      </c>
      <c r="B306" s="253" t="s">
        <v>1013</v>
      </c>
      <c r="C306" s="253">
        <f>data!BN68</f>
        <v>173643</v>
      </c>
      <c r="D306" s="253">
        <f>data!BO68</f>
        <v>0</v>
      </c>
      <c r="E306" s="253">
        <f>data!BP68</f>
        <v>0</v>
      </c>
      <c r="F306" s="253">
        <f>data!BQ68</f>
        <v>0</v>
      </c>
      <c r="G306" s="253">
        <f>data!BR68</f>
        <v>0</v>
      </c>
      <c r="H306" s="253">
        <f>data!BS68</f>
        <v>0</v>
      </c>
      <c r="I306" s="253">
        <f>data!BT68</f>
        <v>0</v>
      </c>
    </row>
    <row r="307" ht="20.15" customHeight="1">
      <c r="A307" s="245">
        <v>14</v>
      </c>
      <c r="B307" s="253" t="s">
        <v>1014</v>
      </c>
      <c r="C307" s="253">
        <f>data!BN69</f>
        <v>203423</v>
      </c>
      <c r="D307" s="253">
        <f>data!BO69</f>
        <v>0</v>
      </c>
      <c r="E307" s="253">
        <f>data!BP69</f>
        <v>0</v>
      </c>
      <c r="F307" s="253">
        <f>data!BQ69</f>
        <v>0</v>
      </c>
      <c r="G307" s="253">
        <f>data!BR69</f>
        <v>44955</v>
      </c>
      <c r="H307" s="253">
        <f>data!BS69</f>
        <v>0</v>
      </c>
      <c r="I307" s="253">
        <f>data!BT69</f>
        <v>0</v>
      </c>
    </row>
    <row r="308" ht="20.15" customHeight="1">
      <c r="A308" s="245">
        <v>15</v>
      </c>
      <c r="B308" s="253" t="s">
        <v>284</v>
      </c>
      <c r="C308" s="253">
        <f>-data!BN84</f>
        <v>0</v>
      </c>
      <c r="D308" s="253">
        <f>-data!BO84</f>
        <v>0</v>
      </c>
      <c r="E308" s="253">
        <f>-data!BP84</f>
        <v>0</v>
      </c>
      <c r="F308" s="253">
        <f>-data!BQ84</f>
        <v>0</v>
      </c>
      <c r="G308" s="253">
        <f>-data!BR84</f>
        <v>0</v>
      </c>
      <c r="H308" s="253">
        <f>-data!BS84</f>
        <v>0</v>
      </c>
      <c r="I308" s="253">
        <f>-data!BT84</f>
        <v>0</v>
      </c>
    </row>
    <row r="309" ht="20.15" customHeight="1">
      <c r="A309" s="245">
        <v>16</v>
      </c>
      <c r="B309" s="261" t="s">
        <v>1015</v>
      </c>
      <c r="C309" s="253">
        <f>data!BN85</f>
        <v>1113281</v>
      </c>
      <c r="D309" s="253">
        <f>data!BO85</f>
        <v>0</v>
      </c>
      <c r="E309" s="253">
        <f>data!BP85</f>
        <v>0</v>
      </c>
      <c r="F309" s="253">
        <f>data!BQ85</f>
        <v>0</v>
      </c>
      <c r="G309" s="253">
        <f>data!BR85</f>
        <v>459173</v>
      </c>
      <c r="H309" s="253">
        <f>data!BS85</f>
        <v>0</v>
      </c>
      <c r="I309" s="253">
        <f>data!BT85</f>
        <v>0</v>
      </c>
    </row>
    <row r="310" ht="20.15" customHeight="1">
      <c r="A310" s="245">
        <v>17</v>
      </c>
      <c r="B310" s="253" t="s">
        <v>286</v>
      </c>
      <c r="C310" s="263"/>
      <c r="D310" s="263"/>
      <c r="E310" s="263"/>
      <c r="F310" s="263"/>
      <c r="G310" s="263"/>
      <c r="H310" s="263"/>
      <c r="I310" s="263"/>
    </row>
    <row r="311" ht="20.15" customHeight="1">
      <c r="A311" s="245">
        <v>18</v>
      </c>
      <c r="B311" s="253" t="s">
        <v>1016</v>
      </c>
      <c r="C311" s="253"/>
      <c r="D311" s="253"/>
      <c r="E311" s="253"/>
      <c r="F311" s="253"/>
      <c r="G311" s="253"/>
      <c r="H311" s="253"/>
      <c r="I311" s="253"/>
    </row>
    <row r="312" ht="20.15" customHeight="1">
      <c r="A312" s="245">
        <v>19</v>
      </c>
      <c r="B312" s="261" t="s">
        <v>1017</v>
      </c>
      <c r="C312" s="268">
        <f>IF(data!BN73&gt;0,data!BN73,"")</f>
      </c>
      <c r="D312" s="268">
        <f>IF(data!BO73&gt;0,data!BO73,"")</f>
      </c>
      <c r="E312" s="268">
        <f>IF(data!BP73&gt;0,data!BP73,"")</f>
      </c>
      <c r="F312" s="268">
        <f>IF(data!BQ73&gt;0,data!BQ73,"")</f>
      </c>
      <c r="G312" s="268">
        <f>IF(data!BR73&gt;0,data!BR73,"")</f>
      </c>
      <c r="H312" s="268">
        <f>IF(data!BS73&gt;0,data!BS73,"")</f>
      </c>
      <c r="I312" s="268">
        <f>IF(data!BT73&gt;0,data!BT73,"")</f>
      </c>
    </row>
    <row r="313" ht="20.15" customHeight="1">
      <c r="A313" s="245">
        <v>20</v>
      </c>
      <c r="B313" s="261" t="s">
        <v>1018</v>
      </c>
      <c r="C313" s="268">
        <f>IF(data!BN74&gt;0,data!BN74,"")</f>
      </c>
      <c r="D313" s="268">
        <f>IF(data!BO74&gt;0,data!BO74,"")</f>
      </c>
      <c r="E313" s="268">
        <f>IF(data!BP74&gt;0,data!BP74,"")</f>
      </c>
      <c r="F313" s="268">
        <f>IF(data!BQ74&gt;0,data!BQ74,"")</f>
      </c>
      <c r="G313" s="268">
        <f>IF(data!BR74&gt;0,data!BR74,"")</f>
      </c>
      <c r="H313" s="268">
        <f>IF(data!BS74&gt;0,data!BS74,"")</f>
      </c>
      <c r="I313" s="268">
        <f>IF(data!BT74&gt;0,data!BT74,"")</f>
      </c>
    </row>
    <row r="314" ht="20.15" customHeight="1">
      <c r="A314" s="245">
        <v>21</v>
      </c>
      <c r="B314" s="261" t="s">
        <v>1019</v>
      </c>
      <c r="C314" s="268">
        <f>IF(data!BN75&gt;0,data!BN75,"")</f>
      </c>
      <c r="D314" s="268">
        <f>IF(data!BO75&gt;0,data!BO75,"")</f>
      </c>
      <c r="E314" s="268">
        <f>IF(data!BP75&gt;0,data!BP75,"")</f>
      </c>
      <c r="F314" s="268">
        <f>IF(data!BQ75&gt;0,data!BQ75,"")</f>
      </c>
      <c r="G314" s="268">
        <f>IF(data!BR75&gt;0,data!BR75,"")</f>
      </c>
      <c r="H314" s="268">
        <f>IF(data!BS75&gt;0,data!BS75,"")</f>
      </c>
      <c r="I314" s="268">
        <f>IF(data!BT75&gt;0,data!BT75,"")</f>
      </c>
    </row>
    <row r="315" ht="20.15" customHeight="1">
      <c r="A315" s="245" t="s">
        <v>1020</v>
      </c>
      <c r="B315" s="253"/>
      <c r="C315" s="263"/>
      <c r="D315" s="263"/>
      <c r="E315" s="263"/>
      <c r="F315" s="263"/>
      <c r="G315" s="263"/>
      <c r="H315" s="263"/>
      <c r="I315" s="263"/>
    </row>
    <row r="316" ht="20.15" customHeight="1">
      <c r="A316" s="245">
        <v>22</v>
      </c>
      <c r="B316" s="253" t="s">
        <v>1021</v>
      </c>
      <c r="C316" s="269">
        <f>data!BN90</f>
        <v>3200</v>
      </c>
      <c r="D316" s="269">
        <f>data!BO90</f>
        <v>0</v>
      </c>
      <c r="E316" s="269">
        <f>data!BP90</f>
        <v>0</v>
      </c>
      <c r="F316" s="269">
        <f>data!BQ90</f>
        <v>0</v>
      </c>
      <c r="G316" s="269">
        <f>data!BR90</f>
        <v>2647</v>
      </c>
      <c r="H316" s="269">
        <f>data!BS90</f>
        <v>0</v>
      </c>
      <c r="I316" s="269">
        <f>data!BT90</f>
        <v>0</v>
      </c>
    </row>
    <row r="317" ht="20.15" customHeight="1">
      <c r="A317" s="245">
        <v>23</v>
      </c>
      <c r="B317" s="253" t="s">
        <v>1022</v>
      </c>
      <c r="C317" s="268">
        <f>IF(data!BN77&gt;0,data!BN77,"")</f>
      </c>
      <c r="D317" s="268">
        <f>IF(data!BO77&gt;0,data!BO77,"")</f>
      </c>
      <c r="E317" s="268">
        <f>IF(data!BP77&gt;0,data!BP77,"")</f>
      </c>
      <c r="F317" s="268">
        <f>IF(data!BQ77&gt;0,data!BQ77,"")</f>
      </c>
      <c r="G317" s="269">
        <f>data!BR91</f>
        <v>0</v>
      </c>
      <c r="H317" s="269">
        <f>data!BS91</f>
        <v>0</v>
      </c>
      <c r="I317" s="269">
        <f>data!BT91</f>
        <v>0</v>
      </c>
    </row>
    <row r="318" ht="20.15" customHeight="1">
      <c r="A318" s="245">
        <v>24</v>
      </c>
      <c r="B318" s="253" t="s">
        <v>1023</v>
      </c>
      <c r="C318" s="268">
        <f>IF(data!BN78&gt;0,data!BN78,"")</f>
      </c>
      <c r="D318" s="268">
        <f>IF(data!BO78&gt;0,data!BO78,"")</f>
      </c>
      <c r="E318" s="268">
        <f>IF(data!BP78&gt;0,data!BP78,"")</f>
      </c>
      <c r="F318" s="268">
        <f>IF(data!BQ78&gt;0,data!BQ78,"")</f>
      </c>
      <c r="G318" s="268">
        <f>IF(data!BR78&gt;0,data!BR78,"")</f>
      </c>
      <c r="H318" s="269">
        <f>data!BS92</f>
        <v>0</v>
      </c>
      <c r="I318" s="269">
        <f>data!BT92</f>
        <v>0</v>
      </c>
    </row>
    <row r="319" ht="20.15" customHeight="1">
      <c r="A319" s="245">
        <v>25</v>
      </c>
      <c r="B319" s="253" t="s">
        <v>1024</v>
      </c>
      <c r="C319" s="268">
        <f>IF(data!BN79&gt;0,data!BN79,"")</f>
      </c>
      <c r="D319" s="268">
        <f>IF(data!BO79&gt;0,data!BO79,"")</f>
      </c>
      <c r="E319" s="268">
        <f>IF(data!BP79&gt;0,data!BP79,"")</f>
      </c>
      <c r="F319" s="268">
        <f>IF(data!BQ79&gt;0,data!BQ79,"")</f>
      </c>
      <c r="G319" s="268">
        <f>IF(data!BR79&gt;0,data!BR79,"")</f>
      </c>
      <c r="H319" s="269">
        <f>data!BS93</f>
        <v>0</v>
      </c>
      <c r="I319" s="269">
        <f>data!BT93</f>
        <v>0</v>
      </c>
    </row>
    <row r="320" ht="20.15" customHeight="1">
      <c r="A320" s="245">
        <v>26</v>
      </c>
      <c r="B320" s="253" t="s">
        <v>294</v>
      </c>
      <c r="C320" s="271">
        <f>IF(data!BN80&gt;0,data!BN80,"")</f>
      </c>
      <c r="D320" s="271">
        <f>IF(data!BO80&gt;0,data!BO80,"")</f>
      </c>
      <c r="E320" s="271">
        <f>IF(data!BP80&gt;0,data!BP80,"")</f>
      </c>
      <c r="F320" s="271">
        <f>IF(data!BQ80&gt;0,data!BQ80,"")</f>
      </c>
      <c r="G320" s="271">
        <f>IF(data!BR80&gt;0,data!BR80,"")</f>
      </c>
      <c r="H320" s="271">
        <f>IF(data!BS80&gt;0,data!BS80,"")</f>
      </c>
      <c r="I320" s="271">
        <f>IF(data!BT80&gt;0,data!BT80,"")</f>
      </c>
    </row>
    <row r="321" ht="20.15" customHeight="1">
      <c r="A321" s="246" t="s">
        <v>1006</v>
      </c>
      <c r="B321" s="247"/>
      <c r="C321" s="247"/>
      <c r="D321" s="247"/>
      <c r="E321" s="247"/>
      <c r="F321" s="247"/>
      <c r="G321" s="247"/>
      <c r="H321" s="247"/>
      <c r="I321" s="246"/>
    </row>
    <row r="322" ht="20.15" customHeight="1">
      <c r="D322" s="249"/>
      <c r="I322" s="250" t="s">
        <v>1058</v>
      </c>
    </row>
    <row r="323" ht="20.15" customHeight="1">
      <c r="A323" s="249"/>
    </row>
    <row r="324" ht="20.15" customHeight="1">
      <c r="A324" s="251" t="str">
        <f>"Hospital: "&amp;data!C98</f>
        <v>Hospital: NORTH VALLEY HOSPITAL OCPHD#4</v>
      </c>
      <c r="G324" s="252"/>
      <c r="H324" s="251" t="str">
        <f>"FYE: "&amp;data!C96</f>
        <v>FYE: 12/31/2022</v>
      </c>
    </row>
    <row r="325" ht="20.15" customHeight="1">
      <c r="A325" s="245">
        <v>1</v>
      </c>
      <c r="B325" s="253" t="s">
        <v>236</v>
      </c>
      <c r="C325" s="255" t="s">
        <v>106</v>
      </c>
      <c r="D325" s="255" t="s">
        <v>107</v>
      </c>
      <c r="E325" s="255" t="s">
        <v>108</v>
      </c>
      <c r="F325" s="255" t="s">
        <v>109</v>
      </c>
      <c r="G325" s="255" t="s">
        <v>110</v>
      </c>
      <c r="H325" s="255" t="s">
        <v>111</v>
      </c>
      <c r="I325" s="255" t="s">
        <v>112</v>
      </c>
    </row>
    <row r="326" ht="20.15" customHeight="1">
      <c r="A326" s="256">
        <v>2</v>
      </c>
      <c r="B326" s="257" t="s">
        <v>1008</v>
      </c>
      <c r="C326" s="259" t="s">
        <v>182</v>
      </c>
      <c r="D326" s="259" t="s">
        <v>182</v>
      </c>
      <c r="E326" s="259" t="s">
        <v>182</v>
      </c>
      <c r="F326" s="259" t="s">
        <v>183</v>
      </c>
      <c r="G326" s="259" t="s">
        <v>184</v>
      </c>
      <c r="H326" s="259" t="s">
        <v>185</v>
      </c>
      <c r="I326" s="259" t="s">
        <v>186</v>
      </c>
    </row>
    <row r="327" ht="20.15" customHeight="1">
      <c r="A327" s="256"/>
      <c r="B327" s="257"/>
      <c r="C327" s="259" t="s">
        <v>225</v>
      </c>
      <c r="D327" s="259" t="s">
        <v>226</v>
      </c>
      <c r="E327" s="259" t="s">
        <v>227</v>
      </c>
      <c r="F327" s="259" t="s">
        <v>178</v>
      </c>
      <c r="G327" s="259" t="s">
        <v>1057</v>
      </c>
      <c r="H327" s="259" t="s">
        <v>179</v>
      </c>
      <c r="I327" s="259" t="s">
        <v>228</v>
      </c>
    </row>
    <row r="328" ht="20.15" customHeight="1">
      <c r="A328" s="245">
        <v>3</v>
      </c>
      <c r="B328" s="253" t="s">
        <v>1012</v>
      </c>
      <c r="C328" s="265"/>
      <c r="D328" s="265"/>
      <c r="E328" s="265"/>
      <c r="F328" s="265"/>
      <c r="G328" s="265"/>
      <c r="H328" s="265"/>
      <c r="I328" s="265"/>
    </row>
    <row r="329" ht="20.15" customHeight="1">
      <c r="A329" s="245">
        <v>4</v>
      </c>
      <c r="B329" s="253" t="s">
        <v>261</v>
      </c>
      <c r="C329" s="265"/>
      <c r="D329" s="265"/>
      <c r="E329" s="265"/>
      <c r="F329" s="265"/>
      <c r="G329" s="265"/>
      <c r="H329" s="265"/>
      <c r="I329" s="265"/>
    </row>
    <row r="330" ht="20.15" customHeight="1">
      <c r="A330" s="245">
        <v>5</v>
      </c>
      <c r="B330" s="253" t="s">
        <v>262</v>
      </c>
      <c r="C330" s="260">
        <f>data!BU60</f>
        <v>0</v>
      </c>
      <c r="D330" s="260">
        <f>data!BV60</f>
        <v>10.78</v>
      </c>
      <c r="E330" s="260">
        <f>data!BW60</f>
        <v>0</v>
      </c>
      <c r="F330" s="260">
        <f>data!BX60</f>
        <v>0</v>
      </c>
      <c r="G330" s="260">
        <f>data!BY60</f>
        <v>3.74</v>
      </c>
      <c r="H330" s="260">
        <f>data!BZ60</f>
        <v>0</v>
      </c>
      <c r="I330" s="260">
        <f>data!CA60</f>
        <v>0</v>
      </c>
    </row>
    <row r="331" ht="20.15" customHeight="1">
      <c r="A331" s="245">
        <v>6</v>
      </c>
      <c r="B331" s="253" t="s">
        <v>263</v>
      </c>
      <c r="C331" s="272">
        <f>data!BU61</f>
        <v>0</v>
      </c>
      <c r="D331" s="272">
        <f>data!BV61</f>
        <v>568080</v>
      </c>
      <c r="E331" s="272">
        <f>data!BW61</f>
        <v>0</v>
      </c>
      <c r="F331" s="272">
        <f>data!BX61</f>
        <v>0</v>
      </c>
      <c r="G331" s="272">
        <f>data!BY61</f>
        <v>503591</v>
      </c>
      <c r="H331" s="272">
        <f>data!BZ61</f>
        <v>0</v>
      </c>
      <c r="I331" s="272">
        <f>data!CA61</f>
        <v>0</v>
      </c>
    </row>
    <row r="332" ht="20.15" customHeight="1">
      <c r="A332" s="245">
        <v>7</v>
      </c>
      <c r="B332" s="253" t="s">
        <v>11</v>
      </c>
      <c r="C332" s="272">
        <f>data!BU62</f>
        <v>0</v>
      </c>
      <c r="D332" s="272">
        <f>data!BV62</f>
        <v>153172</v>
      </c>
      <c r="E332" s="272">
        <f>data!BW62</f>
        <v>0</v>
      </c>
      <c r="F332" s="272">
        <f>data!BX62</f>
        <v>0</v>
      </c>
      <c r="G332" s="272">
        <f>data!BY62</f>
        <v>135784</v>
      </c>
      <c r="H332" s="272">
        <f>data!BZ62</f>
        <v>0</v>
      </c>
      <c r="I332" s="272">
        <f>data!CA62</f>
        <v>0</v>
      </c>
    </row>
    <row r="333" ht="20.15" customHeight="1">
      <c r="A333" s="245">
        <v>8</v>
      </c>
      <c r="B333" s="253" t="s">
        <v>264</v>
      </c>
      <c r="C333" s="272">
        <f>data!BU63</f>
        <v>0</v>
      </c>
      <c r="D333" s="272">
        <f>data!BV63</f>
        <v>95600</v>
      </c>
      <c r="E333" s="272">
        <f>data!BW63</f>
        <v>0</v>
      </c>
      <c r="F333" s="272">
        <f>data!BX63</f>
        <v>0</v>
      </c>
      <c r="G333" s="272">
        <f>data!BY63</f>
        <v>0</v>
      </c>
      <c r="H333" s="272">
        <f>data!BZ63</f>
        <v>0</v>
      </c>
      <c r="I333" s="272">
        <f>data!CA63</f>
        <v>0</v>
      </c>
    </row>
    <row r="334" ht="20.15" customHeight="1">
      <c r="A334" s="245">
        <v>9</v>
      </c>
      <c r="B334" s="253" t="s">
        <v>265</v>
      </c>
      <c r="C334" s="272">
        <f>data!BU64</f>
        <v>0</v>
      </c>
      <c r="D334" s="272">
        <f>data!BV64</f>
        <v>10860</v>
      </c>
      <c r="E334" s="272">
        <f>data!BW64</f>
        <v>0</v>
      </c>
      <c r="F334" s="272">
        <f>data!BX64</f>
        <v>0</v>
      </c>
      <c r="G334" s="272">
        <f>data!BY64</f>
        <v>4917</v>
      </c>
      <c r="H334" s="272">
        <f>data!BZ64</f>
        <v>0</v>
      </c>
      <c r="I334" s="272">
        <f>data!CA64</f>
        <v>0</v>
      </c>
    </row>
    <row r="335" ht="20.15" customHeight="1">
      <c r="A335" s="245">
        <v>10</v>
      </c>
      <c r="B335" s="253" t="s">
        <v>525</v>
      </c>
      <c r="C335" s="272">
        <f>data!BU65</f>
        <v>0</v>
      </c>
      <c r="D335" s="272">
        <f>data!BV65</f>
        <v>0</v>
      </c>
      <c r="E335" s="272">
        <f>data!BW65</f>
        <v>0</v>
      </c>
      <c r="F335" s="272">
        <f>data!BX65</f>
        <v>0</v>
      </c>
      <c r="G335" s="272">
        <f>data!BY65</f>
        <v>0</v>
      </c>
      <c r="H335" s="272">
        <f>data!BZ65</f>
        <v>0</v>
      </c>
      <c r="I335" s="272">
        <f>data!CA65</f>
        <v>0</v>
      </c>
    </row>
    <row r="336" ht="20.15" customHeight="1">
      <c r="A336" s="245">
        <v>11</v>
      </c>
      <c r="B336" s="253" t="s">
        <v>526</v>
      </c>
      <c r="C336" s="272">
        <f>data!BU66</f>
        <v>0</v>
      </c>
      <c r="D336" s="272">
        <f>data!BV66</f>
        <v>39996</v>
      </c>
      <c r="E336" s="272">
        <f>data!BW66</f>
        <v>0</v>
      </c>
      <c r="F336" s="272">
        <f>data!BX66</f>
        <v>0</v>
      </c>
      <c r="G336" s="272">
        <f>data!BY66</f>
        <v>8046</v>
      </c>
      <c r="H336" s="272">
        <f>data!BZ66</f>
        <v>0</v>
      </c>
      <c r="I336" s="272">
        <f>data!CA66</f>
        <v>0</v>
      </c>
    </row>
    <row r="337" ht="20.15" customHeight="1">
      <c r="A337" s="245">
        <v>12</v>
      </c>
      <c r="B337" s="253" t="s">
        <v>16</v>
      </c>
      <c r="C337" s="272">
        <f>data!BU67</f>
        <v>0</v>
      </c>
      <c r="D337" s="272">
        <f>data!BV67</f>
        <v>18780</v>
      </c>
      <c r="E337" s="272">
        <f>data!BW67</f>
        <v>0</v>
      </c>
      <c r="F337" s="272">
        <f>data!BX67</f>
        <v>0</v>
      </c>
      <c r="G337" s="272">
        <f>data!BY67</f>
        <v>18215</v>
      </c>
      <c r="H337" s="272">
        <f>data!BZ67</f>
        <v>0</v>
      </c>
      <c r="I337" s="272">
        <f>data!CA67</f>
        <v>0</v>
      </c>
    </row>
    <row r="338" ht="20.15" customHeight="1">
      <c r="A338" s="245">
        <v>13</v>
      </c>
      <c r="B338" s="253" t="s">
        <v>1013</v>
      </c>
      <c r="C338" s="272">
        <f>data!BU68</f>
        <v>0</v>
      </c>
      <c r="D338" s="272">
        <f>data!BV68</f>
        <v>7206</v>
      </c>
      <c r="E338" s="272">
        <f>data!BW68</f>
        <v>0</v>
      </c>
      <c r="F338" s="272">
        <f>data!BX68</f>
        <v>0</v>
      </c>
      <c r="G338" s="272">
        <f>data!BY68</f>
        <v>0</v>
      </c>
      <c r="H338" s="272">
        <f>data!BZ68</f>
        <v>0</v>
      </c>
      <c r="I338" s="272">
        <f>data!CA68</f>
        <v>0</v>
      </c>
    </row>
    <row r="339" ht="20.15" customHeight="1">
      <c r="A339" s="245">
        <v>14</v>
      </c>
      <c r="B339" s="253" t="s">
        <v>1014</v>
      </c>
      <c r="C339" s="272">
        <f>data!BU69</f>
        <v>0</v>
      </c>
      <c r="D339" s="272">
        <f>data!BV69</f>
        <v>8197</v>
      </c>
      <c r="E339" s="272">
        <f>data!BW69</f>
        <v>0</v>
      </c>
      <c r="F339" s="272">
        <f>data!BX69</f>
        <v>0</v>
      </c>
      <c r="G339" s="272">
        <f>data!BY69</f>
        <v>33848</v>
      </c>
      <c r="H339" s="272">
        <f>data!BZ69</f>
        <v>0</v>
      </c>
      <c r="I339" s="272">
        <f>data!CA69</f>
        <v>0</v>
      </c>
    </row>
    <row r="340" ht="20.15" customHeight="1">
      <c r="A340" s="245">
        <v>15</v>
      </c>
      <c r="B340" s="253" t="s">
        <v>284</v>
      </c>
      <c r="C340" s="253">
        <f>-data!BU84</f>
        <v>0</v>
      </c>
      <c r="D340" s="253">
        <f>-data!BV84</f>
        <v>0</v>
      </c>
      <c r="E340" s="253">
        <f>-data!BW84</f>
        <v>0</v>
      </c>
      <c r="F340" s="253">
        <f>-data!BX84</f>
        <v>0</v>
      </c>
      <c r="G340" s="253">
        <f>-data!BY84</f>
        <v>0</v>
      </c>
      <c r="H340" s="253">
        <f>-data!BZ84</f>
        <v>0</v>
      </c>
      <c r="I340" s="253">
        <f>-data!CA84</f>
        <v>0</v>
      </c>
    </row>
    <row r="341" ht="20.15" customHeight="1">
      <c r="A341" s="245">
        <v>16</v>
      </c>
      <c r="B341" s="261" t="s">
        <v>1015</v>
      </c>
      <c r="C341" s="253">
        <f>data!BU85</f>
        <v>0</v>
      </c>
      <c r="D341" s="253">
        <f>data!BV85</f>
        <v>901891</v>
      </c>
      <c r="E341" s="253">
        <f>data!BW85</f>
        <v>0</v>
      </c>
      <c r="F341" s="253">
        <f>data!BX85</f>
        <v>0</v>
      </c>
      <c r="G341" s="253">
        <f>data!BY85</f>
        <v>704401</v>
      </c>
      <c r="H341" s="253">
        <f>data!BZ85</f>
        <v>0</v>
      </c>
      <c r="I341" s="253">
        <f>data!CA85</f>
        <v>0</v>
      </c>
    </row>
    <row r="342" ht="20.15" customHeight="1">
      <c r="A342" s="245">
        <v>17</v>
      </c>
      <c r="B342" s="253" t="s">
        <v>286</v>
      </c>
      <c r="C342" s="263"/>
      <c r="D342" s="263"/>
      <c r="E342" s="263"/>
      <c r="F342" s="263"/>
      <c r="G342" s="263"/>
      <c r="H342" s="263"/>
      <c r="I342" s="263"/>
    </row>
    <row r="343" ht="20.15" customHeight="1">
      <c r="A343" s="245">
        <v>18</v>
      </c>
      <c r="B343" s="253" t="s">
        <v>1016</v>
      </c>
      <c r="C343" s="253"/>
      <c r="D343" s="253"/>
      <c r="E343" s="253"/>
      <c r="F343" s="253"/>
      <c r="G343" s="253"/>
      <c r="H343" s="253"/>
      <c r="I343" s="253"/>
    </row>
    <row r="344" ht="20.15" customHeight="1">
      <c r="A344" s="245">
        <v>19</v>
      </c>
      <c r="B344" s="261" t="s">
        <v>1017</v>
      </c>
      <c r="C344" s="268">
        <f>IF(data!BU73&gt;0,data!BU73,"")</f>
      </c>
      <c r="D344" s="268">
        <f>IF(data!BV73&gt;0,data!BV73,"")</f>
      </c>
      <c r="E344" s="268">
        <f>IF(data!BW73&gt;0,data!BW73,"")</f>
      </c>
      <c r="F344" s="268">
        <f>IF(data!BX73&gt;0,data!BX73,"")</f>
      </c>
      <c r="G344" s="268">
        <f>IF(data!BY73&gt;0,data!BY73,"")</f>
      </c>
      <c r="H344" s="268">
        <f>IF(data!BZ73&gt;0,data!BZ73,"")</f>
      </c>
      <c r="I344" s="268">
        <f>IF(data!CA73&gt;0,data!CA73,"")</f>
      </c>
    </row>
    <row r="345" ht="20.15" customHeight="1">
      <c r="A345" s="245">
        <v>20</v>
      </c>
      <c r="B345" s="261" t="s">
        <v>1018</v>
      </c>
      <c r="C345" s="268">
        <f>IF(data!BU74&gt;0,data!BU74,"")</f>
      </c>
      <c r="D345" s="268">
        <f>IF(data!BV74&gt;0,data!BV74,"")</f>
      </c>
      <c r="E345" s="268">
        <f>IF(data!BW74&gt;0,data!BW74,"")</f>
      </c>
      <c r="F345" s="268">
        <f>IF(data!BX74&gt;0,data!BX74,"")</f>
      </c>
      <c r="G345" s="268">
        <f>IF(data!BY74&gt;0,data!BY74,"")</f>
      </c>
      <c r="H345" s="268">
        <f>IF(data!BZ74&gt;0,data!BZ74,"")</f>
      </c>
      <c r="I345" s="268">
        <f>IF(data!CA74&gt;0,data!CA74,"")</f>
      </c>
    </row>
    <row r="346" ht="20.15" customHeight="1">
      <c r="A346" s="245">
        <v>21</v>
      </c>
      <c r="B346" s="261" t="s">
        <v>1019</v>
      </c>
      <c r="C346" s="268">
        <f>IF(data!BU75&gt;0,data!BU75,"")</f>
      </c>
      <c r="D346" s="268">
        <f>IF(data!BV75&gt;0,data!BV75,"")</f>
      </c>
      <c r="E346" s="268">
        <f>IF(data!BW75&gt;0,data!BW75,"")</f>
      </c>
      <c r="F346" s="268">
        <f>IF(data!BX75&gt;0,data!BX75,"")</f>
      </c>
      <c r="G346" s="268">
        <f>IF(data!BY75&gt;0,data!BY75,"")</f>
      </c>
      <c r="H346" s="268">
        <f>IF(data!BZ75&gt;0,data!BZ75,"")</f>
      </c>
      <c r="I346" s="268">
        <f>IF(data!CA75&gt;0,data!CA75,"")</f>
      </c>
    </row>
    <row r="347" ht="20.15" customHeight="1">
      <c r="A347" s="245" t="s">
        <v>1020</v>
      </c>
      <c r="B347" s="253"/>
      <c r="C347" s="263"/>
      <c r="D347" s="263"/>
      <c r="E347" s="263"/>
      <c r="F347" s="263"/>
      <c r="G347" s="263"/>
      <c r="H347" s="263"/>
      <c r="I347" s="263"/>
    </row>
    <row r="348" ht="20.15" customHeight="1">
      <c r="A348" s="245">
        <v>22</v>
      </c>
      <c r="B348" s="253" t="s">
        <v>1021</v>
      </c>
      <c r="C348" s="269">
        <f>data!BU90</f>
        <v>0</v>
      </c>
      <c r="D348" s="269">
        <f>data!BV90</f>
        <v>1297</v>
      </c>
      <c r="E348" s="269">
        <f>data!BW90</f>
        <v>0</v>
      </c>
      <c r="F348" s="269">
        <f>data!BX90</f>
        <v>0</v>
      </c>
      <c r="G348" s="269">
        <f>data!BY90</f>
        <v>1258</v>
      </c>
      <c r="H348" s="269">
        <f>data!BZ90</f>
        <v>0</v>
      </c>
      <c r="I348" s="269">
        <f>data!CA90</f>
        <v>0</v>
      </c>
    </row>
    <row r="349" ht="20.15" customHeight="1">
      <c r="A349" s="245">
        <v>23</v>
      </c>
      <c r="B349" s="253" t="s">
        <v>1022</v>
      </c>
      <c r="C349" s="269">
        <f>data!BU91</f>
        <v>0</v>
      </c>
      <c r="D349" s="269">
        <f>data!BV91</f>
        <v>0</v>
      </c>
      <c r="E349" s="269">
        <f>data!BW91</f>
        <v>0</v>
      </c>
      <c r="F349" s="269">
        <f>data!BX91</f>
        <v>0</v>
      </c>
      <c r="G349" s="269">
        <f>data!BY91</f>
        <v>0</v>
      </c>
      <c r="H349" s="269">
        <f>data!BZ91</f>
        <v>0</v>
      </c>
      <c r="I349" s="269">
        <f>data!CA91</f>
        <v>0</v>
      </c>
    </row>
    <row r="350" ht="20.15" customHeight="1">
      <c r="A350" s="245">
        <v>24</v>
      </c>
      <c r="B350" s="253" t="s">
        <v>1023</v>
      </c>
      <c r="C350" s="269">
        <f>data!BU92</f>
        <v>0</v>
      </c>
      <c r="D350" s="269">
        <f>data!BV92</f>
        <v>45</v>
      </c>
      <c r="E350" s="269">
        <f>data!BW92</f>
        <v>0</v>
      </c>
      <c r="F350" s="269">
        <f>data!BX92</f>
        <v>0</v>
      </c>
      <c r="G350" s="269">
        <f>data!BY92</f>
        <v>0</v>
      </c>
      <c r="H350" s="269">
        <f>data!BZ92</f>
        <v>0</v>
      </c>
      <c r="I350" s="269">
        <f>data!CA92</f>
        <v>0</v>
      </c>
    </row>
    <row r="351" ht="20.15" customHeight="1">
      <c r="A351" s="245">
        <v>25</v>
      </c>
      <c r="B351" s="253" t="s">
        <v>1024</v>
      </c>
      <c r="C351" s="269">
        <f>data!BU93</f>
        <v>0</v>
      </c>
      <c r="D351" s="269">
        <f>data!BV93</f>
        <v>0</v>
      </c>
      <c r="E351" s="269">
        <f>data!BW93</f>
        <v>0</v>
      </c>
      <c r="F351" s="269">
        <f>data!BX93</f>
        <v>0</v>
      </c>
      <c r="G351" s="269">
        <f>data!BY93</f>
        <v>0</v>
      </c>
      <c r="H351" s="269">
        <f>data!BZ93</f>
        <v>0</v>
      </c>
      <c r="I351" s="269">
        <f>data!CA93</f>
        <v>0</v>
      </c>
    </row>
    <row r="352" ht="20.15" customHeight="1">
      <c r="A352" s="245">
        <v>26</v>
      </c>
      <c r="B352" s="253" t="s">
        <v>294</v>
      </c>
      <c r="C352" s="271">
        <f>IF(data!BU80&gt;0,data!BU80,"")</f>
      </c>
      <c r="D352" s="271">
        <f>IF(data!BV80&gt;0,data!BV80,"")</f>
      </c>
      <c r="E352" s="271">
        <f>IF(data!BW80&gt;0,data!BW80,"")</f>
      </c>
      <c r="F352" s="271">
        <f>IF(data!BX80&gt;0,data!BX80,"")</f>
      </c>
      <c r="G352" s="271">
        <f>IF(data!BY80&gt;0,data!BY80,"")</f>
      </c>
      <c r="H352" s="271">
        <f>IF(data!BZ80&gt;0,data!BZ80,"")</f>
      </c>
      <c r="I352" s="271">
        <f>IF(data!CA80&gt;0,data!CA80,"")</f>
      </c>
    </row>
    <row r="353" ht="20.15" customHeight="1">
      <c r="A353" s="246" t="s">
        <v>1006</v>
      </c>
      <c r="B353" s="247"/>
      <c r="C353" s="247"/>
      <c r="D353" s="247"/>
      <c r="E353" s="247"/>
      <c r="F353" s="247"/>
      <c r="G353" s="247"/>
      <c r="H353" s="247"/>
      <c r="I353" s="246"/>
    </row>
    <row r="354" ht="20.15" customHeight="1">
      <c r="D354" s="249"/>
      <c r="I354" s="250" t="s">
        <v>1059</v>
      </c>
    </row>
    <row r="355" ht="20.15" customHeight="1">
      <c r="A355" s="249"/>
    </row>
    <row r="356" ht="20.15" customHeight="1">
      <c r="A356" s="251" t="str">
        <f>"Hospital: "&amp;data!C98</f>
        <v>Hospital: NORTH VALLEY HOSPITAL OCPHD#4</v>
      </c>
      <c r="G356" s="252"/>
      <c r="H356" s="251" t="str">
        <f>"FYE: "&amp;data!C96</f>
        <v>FYE: 12/31/2022</v>
      </c>
    </row>
    <row r="357" ht="20.15" customHeight="1">
      <c r="A357" s="245">
        <v>1</v>
      </c>
      <c r="B357" s="253" t="s">
        <v>236</v>
      </c>
      <c r="C357" s="255" t="s">
        <v>113</v>
      </c>
      <c r="D357" s="255" t="s">
        <v>114</v>
      </c>
      <c r="E357" s="255" t="s">
        <v>115</v>
      </c>
      <c r="F357" s="273"/>
      <c r="G357" s="273"/>
      <c r="H357" s="273"/>
      <c r="I357" s="255"/>
    </row>
    <row r="358" ht="20.15" customHeight="1">
      <c r="A358" s="256">
        <v>2</v>
      </c>
      <c r="B358" s="257" t="s">
        <v>1008</v>
      </c>
      <c r="C358" s="259" t="s">
        <v>187</v>
      </c>
      <c r="D358" s="259" t="s">
        <v>159</v>
      </c>
      <c r="E358" s="259" t="s">
        <v>238</v>
      </c>
      <c r="F358" s="274"/>
      <c r="G358" s="274"/>
      <c r="H358" s="274"/>
      <c r="I358" s="259" t="s">
        <v>188</v>
      </c>
    </row>
    <row r="359" ht="20.15" customHeight="1">
      <c r="A359" s="256"/>
      <c r="B359" s="257"/>
      <c r="C359" s="259" t="s">
        <v>228</v>
      </c>
      <c r="D359" s="259" t="s">
        <v>1060</v>
      </c>
      <c r="E359" s="259" t="s">
        <v>240</v>
      </c>
      <c r="F359" s="274"/>
      <c r="G359" s="274"/>
      <c r="H359" s="274"/>
      <c r="I359" s="259" t="s">
        <v>230</v>
      </c>
    </row>
    <row r="360" ht="20.15" customHeight="1">
      <c r="A360" s="245">
        <v>3</v>
      </c>
      <c r="B360" s="253" t="s">
        <v>1012</v>
      </c>
      <c r="C360" s="265"/>
      <c r="D360" s="265"/>
      <c r="E360" s="265"/>
      <c r="F360" s="265"/>
      <c r="G360" s="265"/>
      <c r="H360" s="265"/>
      <c r="I360" s="265"/>
    </row>
    <row r="361" ht="20.15" customHeight="1">
      <c r="A361" s="245">
        <v>4</v>
      </c>
      <c r="B361" s="253" t="s">
        <v>261</v>
      </c>
      <c r="C361" s="265"/>
      <c r="D361" s="265"/>
      <c r="E361" s="265"/>
      <c r="F361" s="265"/>
      <c r="G361" s="265"/>
      <c r="H361" s="265"/>
      <c r="I361" s="265"/>
    </row>
    <row r="362" ht="20.15" customHeight="1">
      <c r="A362" s="245">
        <v>5</v>
      </c>
      <c r="B362" s="253" t="s">
        <v>262</v>
      </c>
      <c r="C362" s="260">
        <f>data!CB60</f>
        <v>0</v>
      </c>
      <c r="D362" s="260">
        <f>data!CC60</f>
        <v>0</v>
      </c>
      <c r="E362" s="275"/>
      <c r="F362" s="263"/>
      <c r="G362" s="263"/>
      <c r="H362" s="263"/>
      <c r="I362" s="276">
        <f>data!CE60</f>
        <v>167.51000000000002</v>
      </c>
    </row>
    <row r="363" ht="20.15" customHeight="1">
      <c r="A363" s="245">
        <v>6</v>
      </c>
      <c r="B363" s="253" t="s">
        <v>263</v>
      </c>
      <c r="C363" s="272">
        <f>data!CB61</f>
        <v>0</v>
      </c>
      <c r="D363" s="272">
        <f>data!CC61</f>
        <v>0</v>
      </c>
      <c r="E363" s="277"/>
      <c r="F363" s="277"/>
      <c r="G363" s="277"/>
      <c r="H363" s="277"/>
      <c r="I363" s="272">
        <f>data!CE61</f>
        <v>13865241</v>
      </c>
    </row>
    <row r="364" ht="20.15" customHeight="1">
      <c r="A364" s="245">
        <v>7</v>
      </c>
      <c r="B364" s="253" t="s">
        <v>11</v>
      </c>
      <c r="C364" s="272">
        <f>data!CB62</f>
        <v>0</v>
      </c>
      <c r="D364" s="272">
        <f>data!CC62</f>
        <v>0</v>
      </c>
      <c r="E364" s="277"/>
      <c r="F364" s="277"/>
      <c r="G364" s="277"/>
      <c r="H364" s="277"/>
      <c r="I364" s="272">
        <f>data!CE62</f>
        <v>3738501</v>
      </c>
    </row>
    <row r="365" ht="20.15" customHeight="1">
      <c r="A365" s="245">
        <v>8</v>
      </c>
      <c r="B365" s="253" t="s">
        <v>264</v>
      </c>
      <c r="C365" s="272">
        <f>data!CB63</f>
        <v>0</v>
      </c>
      <c r="D365" s="272">
        <f>data!CC63</f>
        <v>0</v>
      </c>
      <c r="E365" s="277"/>
      <c r="F365" s="277"/>
      <c r="G365" s="277"/>
      <c r="H365" s="277"/>
      <c r="I365" s="272">
        <f>data!CE63</f>
        <v>4161305</v>
      </c>
    </row>
    <row r="366" ht="20.15" customHeight="1">
      <c r="A366" s="245">
        <v>9</v>
      </c>
      <c r="B366" s="253" t="s">
        <v>265</v>
      </c>
      <c r="C366" s="272">
        <f>data!CB64</f>
        <v>0</v>
      </c>
      <c r="D366" s="272">
        <f>data!CC64</f>
        <v>0</v>
      </c>
      <c r="E366" s="277"/>
      <c r="F366" s="277"/>
      <c r="G366" s="277"/>
      <c r="H366" s="277"/>
      <c r="I366" s="272">
        <f>data!CE64</f>
        <v>3866271</v>
      </c>
    </row>
    <row r="367" ht="20.15" customHeight="1">
      <c r="A367" s="245">
        <v>10</v>
      </c>
      <c r="B367" s="253" t="s">
        <v>525</v>
      </c>
      <c r="C367" s="272">
        <f>data!CB65</f>
        <v>0</v>
      </c>
      <c r="D367" s="272">
        <f>data!CC65</f>
        <v>0</v>
      </c>
      <c r="E367" s="277"/>
      <c r="F367" s="277"/>
      <c r="G367" s="277"/>
      <c r="H367" s="277"/>
      <c r="I367" s="272">
        <f>data!CE65</f>
        <v>479269</v>
      </c>
    </row>
    <row r="368" ht="20.15" customHeight="1">
      <c r="A368" s="245">
        <v>11</v>
      </c>
      <c r="B368" s="253" t="s">
        <v>526</v>
      </c>
      <c r="C368" s="272">
        <f>data!CB66</f>
        <v>0</v>
      </c>
      <c r="D368" s="272">
        <f>data!CC66</f>
        <v>0</v>
      </c>
      <c r="E368" s="277"/>
      <c r="F368" s="277"/>
      <c r="G368" s="277"/>
      <c r="H368" s="277"/>
      <c r="I368" s="272">
        <f>data!CE66</f>
        <v>3756141</v>
      </c>
    </row>
    <row r="369" ht="20.15" customHeight="1">
      <c r="A369" s="245">
        <v>12</v>
      </c>
      <c r="B369" s="253" t="s">
        <v>16</v>
      </c>
      <c r="C369" s="272">
        <f>data!CB67</f>
        <v>0</v>
      </c>
      <c r="D369" s="272">
        <f>data!CC67</f>
        <v>0</v>
      </c>
      <c r="E369" s="277"/>
      <c r="F369" s="277"/>
      <c r="G369" s="277"/>
      <c r="H369" s="277"/>
      <c r="I369" s="272">
        <f>data!CE67</f>
        <v>1336137</v>
      </c>
    </row>
    <row r="370" ht="20.15" customHeight="1">
      <c r="A370" s="245">
        <v>13</v>
      </c>
      <c r="B370" s="253" t="s">
        <v>1013</v>
      </c>
      <c r="C370" s="272">
        <f>data!CB68</f>
        <v>0</v>
      </c>
      <c r="D370" s="272">
        <f>data!CC68</f>
        <v>0</v>
      </c>
      <c r="E370" s="277"/>
      <c r="F370" s="277"/>
      <c r="G370" s="277"/>
      <c r="H370" s="277"/>
      <c r="I370" s="272">
        <f>data!CE68</f>
        <v>522560</v>
      </c>
    </row>
    <row r="371" ht="20.15" customHeight="1">
      <c r="A371" s="245">
        <v>14</v>
      </c>
      <c r="B371" s="253" t="s">
        <v>1014</v>
      </c>
      <c r="C371" s="272">
        <f>data!CB69</f>
        <v>0</v>
      </c>
      <c r="D371" s="272">
        <f>data!CC69</f>
        <v>0</v>
      </c>
      <c r="E371" s="272">
        <f>data!CD69</f>
        <v>881613</v>
      </c>
      <c r="F371" s="277"/>
      <c r="G371" s="277"/>
      <c r="H371" s="277"/>
      <c r="I371" s="272">
        <f>data!CE69</f>
        <v>3370433</v>
      </c>
    </row>
    <row r="372" ht="20.15" customHeight="1">
      <c r="A372" s="245">
        <v>15</v>
      </c>
      <c r="B372" s="253" t="s">
        <v>284</v>
      </c>
      <c r="C372" s="253">
        <f>-data!CB84</f>
        <v>0</v>
      </c>
      <c r="D372" s="253">
        <f>-data!CC84</f>
        <v>0</v>
      </c>
      <c r="E372" s="253">
        <f>-data!CD84</f>
        <v>-1741107</v>
      </c>
      <c r="F372" s="263"/>
      <c r="G372" s="263"/>
      <c r="H372" s="263"/>
      <c r="I372" s="253">
        <f>-data!CE84</f>
        <v>-1741107</v>
      </c>
    </row>
    <row r="373" ht="20.15" customHeight="1">
      <c r="A373" s="245">
        <v>16</v>
      </c>
      <c r="B373" s="261" t="s">
        <v>1015</v>
      </c>
      <c r="C373" s="272">
        <f>data!CB85</f>
        <v>0</v>
      </c>
      <c r="D373" s="272">
        <f>data!CC85</f>
        <v>0</v>
      </c>
      <c r="E373" s="272">
        <f>data!CD85</f>
        <v>-859494</v>
      </c>
      <c r="F373" s="277"/>
      <c r="G373" s="277"/>
      <c r="H373" s="277"/>
      <c r="I373" s="253">
        <f>data!CE85</f>
        <v>31613644</v>
      </c>
    </row>
    <row r="374" ht="20.15" customHeight="1">
      <c r="A374" s="245">
        <v>17</v>
      </c>
      <c r="B374" s="253" t="s">
        <v>286</v>
      </c>
      <c r="C374" s="277"/>
      <c r="D374" s="277"/>
      <c r="E374" s="277"/>
      <c r="F374" s="277"/>
      <c r="G374" s="277"/>
      <c r="H374" s="277"/>
      <c r="I374" s="253">
        <f>data!CE86</f>
        <v>1309928</v>
      </c>
    </row>
    <row r="375" ht="20.15" customHeight="1">
      <c r="A375" s="245">
        <v>18</v>
      </c>
      <c r="B375" s="253" t="s">
        <v>1016</v>
      </c>
      <c r="C375" s="253"/>
      <c r="D375" s="253"/>
      <c r="E375" s="253"/>
      <c r="F375" s="253"/>
      <c r="G375" s="253"/>
      <c r="H375" s="253"/>
      <c r="I375" s="253"/>
    </row>
    <row r="376" ht="20.15" customHeight="1">
      <c r="A376" s="245">
        <v>19</v>
      </c>
      <c r="B376" s="261" t="s">
        <v>1017</v>
      </c>
      <c r="C376" s="268">
        <f>IF(data!CB73&gt;0,data!CB73,"")</f>
      </c>
      <c r="D376" s="268">
        <f>IF(data!CC73&gt;0,data!CC73,"")</f>
      </c>
      <c r="E376" s="263"/>
      <c r="F376" s="263"/>
      <c r="G376" s="263"/>
      <c r="H376" s="263"/>
      <c r="I376" s="269">
        <f>data!CE87</f>
        <v>11991060</v>
      </c>
    </row>
    <row r="377" ht="20.15" customHeight="1">
      <c r="A377" s="245">
        <v>20</v>
      </c>
      <c r="B377" s="261" t="s">
        <v>1018</v>
      </c>
      <c r="C377" s="268">
        <f>IF(data!CB74&gt;0,data!CB74,"")</f>
      </c>
      <c r="D377" s="268">
        <f>IF(data!CC74&gt;0,data!CC74,"")</f>
      </c>
      <c r="E377" s="263"/>
      <c r="F377" s="263"/>
      <c r="G377" s="263"/>
      <c r="H377" s="263"/>
      <c r="I377" s="269">
        <f>data!CE88</f>
        <v>38565734</v>
      </c>
    </row>
    <row r="378" ht="20.15" customHeight="1">
      <c r="A378" s="245">
        <v>21</v>
      </c>
      <c r="B378" s="261" t="s">
        <v>1019</v>
      </c>
      <c r="C378" s="268">
        <f>IF(data!CB75&gt;0,data!CB75,"")</f>
      </c>
      <c r="D378" s="268">
        <f>IF(data!CC75&gt;0,data!CC75,"")</f>
      </c>
      <c r="E378" s="263"/>
      <c r="F378" s="263"/>
      <c r="G378" s="263"/>
      <c r="H378" s="263"/>
      <c r="I378" s="269">
        <f>data!CE89</f>
        <v>50556794</v>
      </c>
    </row>
    <row r="379" ht="20.15" customHeight="1">
      <c r="A379" s="245" t="s">
        <v>1020</v>
      </c>
      <c r="B379" s="253"/>
      <c r="C379" s="263"/>
      <c r="D379" s="263"/>
      <c r="E379" s="263"/>
      <c r="F379" s="263"/>
      <c r="G379" s="263"/>
      <c r="H379" s="263"/>
      <c r="I379" s="263"/>
    </row>
    <row r="380" ht="20.15" customHeight="1">
      <c r="A380" s="245">
        <v>22</v>
      </c>
      <c r="B380" s="253" t="s">
        <v>1021</v>
      </c>
      <c r="C380" s="269">
        <f>data!CB90</f>
        <v>0</v>
      </c>
      <c r="D380" s="269">
        <f>data!CC90</f>
        <v>0</v>
      </c>
      <c r="E380" s="263"/>
      <c r="F380" s="263"/>
      <c r="G380" s="263"/>
      <c r="H380" s="263"/>
      <c r="I380" s="253">
        <f>data!CE90</f>
        <v>92278</v>
      </c>
    </row>
    <row r="381" ht="20.15" customHeight="1">
      <c r="A381" s="245">
        <v>23</v>
      </c>
      <c r="B381" s="253" t="s">
        <v>1022</v>
      </c>
      <c r="C381" s="269">
        <f>data!CB91</f>
        <v>0</v>
      </c>
      <c r="D381" s="268">
        <f>IF(data!CC77&gt;0,data!CC77,"")</f>
      </c>
      <c r="E381" s="263"/>
      <c r="F381" s="263"/>
      <c r="G381" s="263"/>
      <c r="H381" s="263"/>
      <c r="I381" s="253">
        <f>data!CE91</f>
        <v>10659</v>
      </c>
    </row>
    <row r="382" ht="20.15" customHeight="1">
      <c r="A382" s="245">
        <v>24</v>
      </c>
      <c r="B382" s="253" t="s">
        <v>1023</v>
      </c>
      <c r="C382" s="269">
        <f>data!CB92</f>
        <v>0</v>
      </c>
      <c r="D382" s="268">
        <f>IF(data!CC78&gt;0,data!CC78,"")</f>
      </c>
      <c r="E382" s="263"/>
      <c r="F382" s="263"/>
      <c r="G382" s="263"/>
      <c r="H382" s="263"/>
      <c r="I382" s="253">
        <f>data!CE92</f>
        <v>5465</v>
      </c>
    </row>
    <row r="383" ht="20.15" customHeight="1">
      <c r="A383" s="245">
        <v>25</v>
      </c>
      <c r="B383" s="253" t="s">
        <v>1024</v>
      </c>
      <c r="C383" s="269">
        <f>data!CB93</f>
        <v>0</v>
      </c>
      <c r="D383" s="268">
        <f>IF(data!CC79&gt;0,data!CC79,"")</f>
      </c>
      <c r="E383" s="263"/>
      <c r="F383" s="263"/>
      <c r="G383" s="263"/>
      <c r="H383" s="263"/>
      <c r="I383" s="253">
        <f>data!CE93</f>
        <v>234954</v>
      </c>
    </row>
    <row r="384" ht="20.15" customHeight="1">
      <c r="A384" s="245">
        <v>26</v>
      </c>
      <c r="B384" s="253" t="s">
        <v>294</v>
      </c>
      <c r="C384" s="268">
        <f>IF(data!CB80&gt;0,data!CB80,"")</f>
      </c>
      <c r="D384" s="268">
        <f>IF(data!CC80&gt;0,data!CC80,"")</f>
      </c>
      <c r="E384" s="275"/>
      <c r="F384" s="263"/>
      <c r="G384" s="263"/>
      <c r="H384" s="263"/>
      <c r="I384" s="260">
        <f>data!CE94</f>
        <v>46.4</v>
      </c>
    </row>
    <row r="410" ht="15.5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BBA28-F40B-4AAF-9B33-A19C6E74B365}">
  <sheetPr codeName="Sheet13"/>
  <dimension ref="A1:N2"/>
  <sheetViews>
    <sheetView workbookViewId="0">
      <selection activeCell="E34" sqref="E34"/>
    </sheetView>
  </sheetViews>
  <sheetFormatPr defaultColWidth="9" defaultRowHeight="14.5" x14ac:dyDescent="0.35"/>
  <cols>
    <col min="1" max="2" width="9" customWidth="1" style="11"/>
    <col min="3" max="3" bestFit="1" width="38.75" customWidth="1" style="11"/>
    <col min="4" max="10" width="9" customWidth="1" style="11"/>
    <col min="11" max="11" width="13.33203125" customWidth="1" style="11"/>
    <col min="12" max="12" width="12.08203125" customWidth="1" style="11"/>
    <col min="13" max="14" width="9" customWidth="1" style="11"/>
    <col min="15" max="16384" width="9" customWidth="1" style="11"/>
  </cols>
  <sheetData>
    <row r="1">
      <c r="A1" s="14" t="s">
        <v>1061</v>
      </c>
      <c r="B1" s="11" t="s">
        <v>1062</v>
      </c>
      <c r="C1" s="11" t="s">
        <v>1063</v>
      </c>
      <c r="D1" s="11" t="s">
        <v>1064</v>
      </c>
      <c r="E1" s="11" t="s">
        <v>1065</v>
      </c>
      <c r="F1" s="11" t="s">
        <v>1066</v>
      </c>
      <c r="G1" s="11" t="s">
        <v>1067</v>
      </c>
      <c r="H1" s="11" t="s">
        <v>1068</v>
      </c>
      <c r="I1" s="11" t="s">
        <v>1069</v>
      </c>
      <c r="J1" s="11" t="s">
        <v>1070</v>
      </c>
      <c r="K1" s="11" t="s">
        <v>1071</v>
      </c>
      <c r="L1" s="11" t="s">
        <v>1072</v>
      </c>
      <c r="M1" s="11" t="s">
        <v>1073</v>
      </c>
      <c r="N1" s="11" t="s">
        <v>1074</v>
      </c>
    </row>
    <row r="2">
      <c r="A2" s="11" t="str">
        <f>MONTH(data!C96) &amp; "-" &amp; DAY(data!C96)</f>
        <v>12-31</v>
      </c>
      <c r="B2" s="211" t="str">
        <f>RIGHT(data!C97, 3)</f>
        <v>107</v>
      </c>
      <c r="C2" s="11" t="str">
        <f>SUBSTITUTE(LEFT(data!C98,49),",","")</f>
        <v>NORTH VALLEY HOSPITAL OCPHD#4</v>
      </c>
      <c r="D2" s="11" t="str">
        <f>LEFT(data!C99, 49)</f>
        <v>203 S WESTERN AVE</v>
      </c>
      <c r="E2" s="11" t="str">
        <f>LEFT(data!C100, 100)</f>
        <v>TONASKET</v>
      </c>
      <c r="F2" s="11" t="str">
        <f>LEFT(data!C101, 2)</f>
        <v>WA</v>
      </c>
      <c r="G2" s="11" t="str">
        <f>LEFT(data!C102, 100)</f>
        <v>98855</v>
      </c>
      <c r="H2" s="11" t="str">
        <f>LEFT(data!C103, 100)</f>
        <v>OKANOGAN</v>
      </c>
      <c r="I2" s="11" t="str">
        <f>LEFT(data!C104, 49)</f>
        <v>John McReynolds</v>
      </c>
      <c r="J2" s="11" t="str">
        <f>LEFT(data!C105, 49)</f>
        <v>Matthew Matthiessen</v>
      </c>
      <c r="K2" s="11" t="str">
        <f>LEFT(data!C107, 49)</f>
        <v>509-486-3119</v>
      </c>
      <c r="L2" s="11" t="str">
        <f>LEFT(data!C108, 49)</f>
        <v>509-486-4637</v>
      </c>
      <c r="M2" s="11" t="str">
        <f>LEFT(data!C109, 49)</f>
        <v>Jeanette Ring</v>
      </c>
      <c r="N2" s="11" t="str">
        <f>LEFT(data!C110, 49)</f>
        <v>jring@dzacpa.com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36BAD-DDFB-48CB-9ED5-58176F29EBB7}">
  <sheetPr codeName="Sheet14"/>
  <dimension ref="A1:CF2"/>
  <sheetViews>
    <sheetView topLeftCell="BK1" workbookViewId="0">
      <selection activeCell="N34" sqref="N34"/>
    </sheetView>
  </sheetViews>
  <sheetFormatPr defaultColWidth="8.6640625" defaultRowHeight="15.5" x14ac:dyDescent="0.35"/>
  <cols>
    <col min="1" max="3" width="10.4140625" customWidth="1" style="9"/>
    <col min="4" max="4" bestFit="1" width="10.58203125" customWidth="1" style="9"/>
    <col min="5" max="5" bestFit="1" width="9.6640625" customWidth="1" style="9"/>
    <col min="6" max="6" bestFit="1" width="9.58203125" customWidth="1" style="9"/>
    <col min="7" max="7" bestFit="1" width="10.58203125" customWidth="1" style="9"/>
    <col min="8" max="8" bestFit="1" width="8.6640625" customWidth="1" style="9"/>
    <col min="9" max="9" bestFit="1" width="10.58203125" customWidth="1" style="9"/>
    <col min="10" max="10" bestFit="1" width="9.6640625" customWidth="1" style="9"/>
    <col min="11" max="11" bestFit="1" width="10.58203125" customWidth="1" style="9"/>
    <col min="12" max="12" bestFit="1" width="9.58203125" customWidth="1" style="9"/>
    <col min="13" max="13" bestFit="1" width="26.4140625" customWidth="1" style="9"/>
    <col min="14" max="14" bestFit="1" width="21.08203125" customWidth="1" style="9"/>
    <col min="15" max="15" bestFit="1" width="13" customWidth="1" style="9"/>
    <col min="16" max="16" bestFit="1" width="24.4140625" customWidth="1" style="9"/>
    <col min="17" max="17" bestFit="1" width="23.33203125" customWidth="1" style="9"/>
    <col min="18" max="18" bestFit="1" width="36.08203125" customWidth="1" style="9"/>
    <col min="19" max="19" bestFit="1" width="19.4140625" customWidth="1" style="9"/>
    <col min="20" max="20" bestFit="1" width="9.75" customWidth="1" style="9"/>
    <col min="21" max="22" bestFit="1" width="10.58203125" customWidth="1" style="9"/>
    <col min="23" max="24" bestFit="1" width="9.58203125" customWidth="1" style="9"/>
    <col min="25" max="25" bestFit="1" width="10" customWidth="1" style="9"/>
    <col min="26" max="27" bestFit="1" width="11.58203125" customWidth="1" style="9"/>
    <col min="28" max="28" bestFit="1" width="10.58203125" customWidth="1" style="9"/>
    <col min="29" max="29" bestFit="1" width="11.58203125" customWidth="1" style="9"/>
    <col min="30" max="30" bestFit="1" width="10.58203125" customWidth="1" style="9"/>
    <col min="31" max="31" bestFit="1" width="9.33203125" customWidth="1" style="9"/>
    <col min="32" max="32" bestFit="1" width="9.58203125" customWidth="1" style="9"/>
    <col min="33" max="33" bestFit="1" width="8.25" customWidth="1" style="9"/>
    <col min="34" max="34" bestFit="1" width="10.9140625" customWidth="1" style="9"/>
    <col min="35" max="35" bestFit="1" width="11.58203125" customWidth="1" style="9"/>
    <col min="36" max="36" bestFit="1" width="10.58203125" customWidth="1" style="9"/>
    <col min="37" max="37" bestFit="1" width="11.33203125" customWidth="1" style="9"/>
    <col min="38" max="38" bestFit="1" width="8.58203125" customWidth="1" style="9"/>
    <col min="39" max="39" bestFit="1" width="7.25" customWidth="1" style="9"/>
    <col min="40" max="40" bestFit="1" width="9.75" customWidth="1" style="9"/>
    <col min="41" max="41" bestFit="1" width="9" customWidth="1" style="9"/>
    <col min="42" max="42" bestFit="1" width="7.25" customWidth="1" style="9"/>
    <col min="43" max="43" bestFit="1" width="9.75" customWidth="1" style="9"/>
    <col min="44" max="45" bestFit="1" width="10.58203125" customWidth="1" style="9"/>
    <col min="46" max="46" bestFit="1" width="10" customWidth="1" style="9"/>
    <col min="47" max="47" bestFit="1" width="9.4140625" customWidth="1" style="9"/>
    <col min="48" max="48" bestFit="1" width="9.33203125" customWidth="1" style="9"/>
    <col min="49" max="49" bestFit="1" width="10.6640625" customWidth="1" style="9"/>
    <col min="50" max="51" bestFit="1" width="9.58203125" customWidth="1" style="9"/>
    <col min="52" max="52" bestFit="1" width="10.25" customWidth="1" style="9"/>
    <col min="53" max="54" bestFit="1" width="11.58203125" customWidth="1" style="9"/>
    <col min="55" max="55" bestFit="1" width="10.9140625" customWidth="1" style="9"/>
    <col min="56" max="57" bestFit="1" width="10.58203125" customWidth="1" style="9"/>
    <col min="58" max="58" bestFit="1" width="9.58203125" customWidth="1" style="9"/>
    <col min="59" max="59" bestFit="1" width="9.9140625" customWidth="1" style="9"/>
    <col min="60" max="60" bestFit="1" width="9.6640625" customWidth="1" style="9"/>
    <col min="61" max="61" bestFit="1" width="11.08203125" customWidth="1" style="9"/>
    <col min="62" max="62" bestFit="1" width="11.58203125" customWidth="1" style="9"/>
    <col min="63" max="63" bestFit="1" width="10.58203125" customWidth="1" style="9"/>
    <col min="64" max="64" bestFit="1" width="11.58203125" customWidth="1" style="9"/>
    <col min="65" max="65" bestFit="1" width="8.75" customWidth="1" style="9"/>
    <col min="66" max="66" bestFit="1" width="8.6640625" customWidth="1" style="9"/>
    <col min="67" max="67" bestFit="1" width="10" customWidth="1" style="9"/>
    <col min="68" max="68" bestFit="1" width="8.75" customWidth="1" style="9"/>
    <col min="69" max="69" bestFit="1" width="8.6640625" customWidth="1" style="9"/>
    <col min="70" max="70" bestFit="1" width="10" customWidth="1" style="9"/>
    <col min="71" max="71" bestFit="1" width="9" customWidth="1" style="9"/>
    <col min="72" max="72" bestFit="1" width="8.9140625" customWidth="1" style="9"/>
    <col min="73" max="73" bestFit="1" width="10.25" customWidth="1" style="9"/>
    <col min="74" max="75" bestFit="1" width="11.58203125" customWidth="1" style="9"/>
    <col min="76" max="76" bestFit="1" width="8.25" customWidth="1" style="9"/>
    <col min="77" max="77" bestFit="1" width="9" customWidth="1" style="9"/>
    <col min="78" max="78" bestFit="1" width="10.58203125" customWidth="1" style="9"/>
    <col min="79" max="79" bestFit="1" width="11.58203125" customWidth="1" style="9"/>
    <col min="80" max="80" bestFit="1" width="10.08203125" customWidth="1" style="9"/>
    <col min="81" max="82" bestFit="1" width="21.4140625" customWidth="1" style="9"/>
    <col min="83" max="83" bestFit="1" width="7.6640625" customWidth="1" style="9"/>
    <col min="84" max="84" bestFit="1" width="9.58203125" customWidth="1" style="9"/>
    <col min="85" max="86" width="8.6640625" customWidth="1" style="9"/>
    <col min="87" max="16384" width="8.6640625" customWidth="1" style="9"/>
  </cols>
  <sheetData>
    <row r="1" ht="12.65" customHeight="1" s="10" customFormat="1">
      <c r="A1" s="10" t="s">
        <v>1075</v>
      </c>
      <c r="B1" s="12" t="s">
        <v>1076</v>
      </c>
      <c r="C1" s="10" t="s">
        <v>1077</v>
      </c>
      <c r="D1" s="10" t="s">
        <v>1078</v>
      </c>
      <c r="E1" s="10" t="s">
        <v>1079</v>
      </c>
      <c r="F1" s="10" t="s">
        <v>1080</v>
      </c>
      <c r="G1" s="10" t="s">
        <v>1081</v>
      </c>
      <c r="H1" s="10" t="s">
        <v>1082</v>
      </c>
      <c r="I1" s="10" t="s">
        <v>1083</v>
      </c>
      <c r="J1" s="10" t="s">
        <v>1084</v>
      </c>
      <c r="K1" s="10" t="s">
        <v>1085</v>
      </c>
      <c r="L1" s="10" t="s">
        <v>1086</v>
      </c>
      <c r="M1" s="10" t="s">
        <v>1087</v>
      </c>
      <c r="N1" s="10" t="s">
        <v>1088</v>
      </c>
      <c r="O1" s="10" t="s">
        <v>1089</v>
      </c>
      <c r="P1" s="10" t="s">
        <v>1090</v>
      </c>
      <c r="Q1" s="10" t="s">
        <v>1091</v>
      </c>
      <c r="R1" s="10" t="s">
        <v>1092</v>
      </c>
      <c r="S1" s="10" t="s">
        <v>1093</v>
      </c>
      <c r="T1" s="10" t="s">
        <v>1094</v>
      </c>
      <c r="U1" s="10" t="s">
        <v>1095</v>
      </c>
      <c r="V1" s="10" t="s">
        <v>1096</v>
      </c>
      <c r="W1" s="10" t="s">
        <v>1097</v>
      </c>
      <c r="X1" s="10" t="s">
        <v>1098</v>
      </c>
      <c r="Y1" s="10" t="s">
        <v>1099</v>
      </c>
      <c r="Z1" s="10" t="s">
        <v>1100</v>
      </c>
      <c r="AA1" s="10" t="s">
        <v>1101</v>
      </c>
      <c r="AB1" s="10" t="s">
        <v>1102</v>
      </c>
      <c r="AC1" s="10" t="s">
        <v>1103</v>
      </c>
      <c r="AD1" s="10" t="s">
        <v>1104</v>
      </c>
      <c r="AE1" s="10" t="s">
        <v>1105</v>
      </c>
      <c r="AF1" s="10" t="s">
        <v>1106</v>
      </c>
      <c r="AG1" s="10" t="s">
        <v>1107</v>
      </c>
      <c r="AH1" s="10" t="s">
        <v>1108</v>
      </c>
      <c r="AI1" s="10" t="s">
        <v>1109</v>
      </c>
      <c r="AJ1" s="10" t="s">
        <v>1110</v>
      </c>
      <c r="AK1" s="10" t="s">
        <v>1111</v>
      </c>
      <c r="AL1" s="10" t="s">
        <v>1112</v>
      </c>
      <c r="AM1" s="10" t="s">
        <v>1113</v>
      </c>
      <c r="AN1" s="10" t="s">
        <v>1114</v>
      </c>
      <c r="AO1" s="10" t="s">
        <v>1115</v>
      </c>
      <c r="AP1" s="10" t="s">
        <v>1116</v>
      </c>
      <c r="AQ1" s="10" t="s">
        <v>1117</v>
      </c>
      <c r="AR1" s="10" t="s">
        <v>1118</v>
      </c>
      <c r="AS1" s="10" t="s">
        <v>1119</v>
      </c>
      <c r="AT1" s="10" t="s">
        <v>1120</v>
      </c>
      <c r="AU1" s="10" t="s">
        <v>1121</v>
      </c>
      <c r="AV1" s="10" t="s">
        <v>1122</v>
      </c>
      <c r="AW1" s="10" t="s">
        <v>1123</v>
      </c>
      <c r="AX1" s="10" t="s">
        <v>1124</v>
      </c>
      <c r="AY1" s="10" t="s">
        <v>1125</v>
      </c>
      <c r="AZ1" s="10" t="s">
        <v>1126</v>
      </c>
      <c r="BA1" s="10" t="s">
        <v>1127</v>
      </c>
      <c r="BB1" s="10" t="s">
        <v>1128</v>
      </c>
      <c r="BC1" s="10" t="s">
        <v>1129</v>
      </c>
      <c r="BD1" s="10" t="s">
        <v>1130</v>
      </c>
      <c r="BE1" s="10" t="s">
        <v>1131</v>
      </c>
      <c r="BF1" s="10" t="s">
        <v>1132</v>
      </c>
      <c r="BG1" s="10" t="s">
        <v>1133</v>
      </c>
      <c r="BH1" s="10" t="s">
        <v>1134</v>
      </c>
      <c r="BI1" s="10" t="s">
        <v>1135</v>
      </c>
      <c r="BJ1" s="10" t="s">
        <v>1136</v>
      </c>
      <c r="BK1" s="10" t="s">
        <v>1137</v>
      </c>
      <c r="BL1" s="10" t="s">
        <v>1138</v>
      </c>
      <c r="BM1" s="10" t="s">
        <v>1139</v>
      </c>
      <c r="BN1" s="10" t="s">
        <v>1140</v>
      </c>
      <c r="BO1" s="10" t="s">
        <v>1141</v>
      </c>
      <c r="BP1" s="10" t="s">
        <v>1142</v>
      </c>
      <c r="BQ1" s="10" t="s">
        <v>1143</v>
      </c>
      <c r="BR1" s="10" t="s">
        <v>1144</v>
      </c>
      <c r="BS1" s="10" t="s">
        <v>1145</v>
      </c>
      <c r="BT1" s="10" t="s">
        <v>1146</v>
      </c>
      <c r="BU1" s="10" t="s">
        <v>1147</v>
      </c>
      <c r="BV1" s="10" t="s">
        <v>1148</v>
      </c>
      <c r="BW1" s="10" t="s">
        <v>1149</v>
      </c>
      <c r="BX1" s="10" t="s">
        <v>1150</v>
      </c>
      <c r="BY1" s="10" t="s">
        <v>1151</v>
      </c>
      <c r="BZ1" s="10" t="s">
        <v>1152</v>
      </c>
      <c r="CA1" s="10" t="s">
        <v>1153</v>
      </c>
      <c r="CB1" s="10" t="s">
        <v>1154</v>
      </c>
      <c r="CC1" s="10" t="s">
        <v>1155</v>
      </c>
      <c r="CD1" s="10" t="s">
        <v>1156</v>
      </c>
      <c r="CE1" s="10" t="s">
        <v>1157</v>
      </c>
      <c r="CF1" s="10" t="s">
        <v>1158</v>
      </c>
    </row>
    <row r="2" ht="12.65" customHeight="1" s="178" customFormat="1">
      <c r="A2" s="12" t="str">
        <f>RIGHT(data!C97,3)</f>
        <v>107</v>
      </c>
      <c r="B2" s="210" t="str">
        <f>RIGHT(data!C96,4)</f>
        <v>2022</v>
      </c>
      <c r="C2" s="12" t="s">
        <v>1159</v>
      </c>
      <c r="D2" s="209">
        <f>ROUND(N(data!C181),0)</f>
        <v>1016975</v>
      </c>
      <c r="E2" s="209">
        <f>ROUND(N(data!C182),0)</f>
        <v>172493</v>
      </c>
      <c r="F2" s="209">
        <f>ROUND(N(data!C183),0)</f>
        <v>211810</v>
      </c>
      <c r="G2" s="209">
        <f>ROUND(N(data!C184),0)</f>
        <v>1877181</v>
      </c>
      <c r="H2" s="209">
        <f>ROUND(N(data!C185),0)</f>
        <v>0</v>
      </c>
      <c r="I2" s="209">
        <f>ROUND(N(data!C186),0)</f>
        <v>168160</v>
      </c>
      <c r="J2" s="209">
        <f>ROUND(N(data!C187)+N(data!C188),0)</f>
        <v>291881</v>
      </c>
      <c r="K2" s="209">
        <f>ROUND(N(data!C191),0)</f>
        <v>96648</v>
      </c>
      <c r="L2" s="209">
        <f>ROUND(N(data!C192),0)</f>
        <v>425912</v>
      </c>
      <c r="M2" s="209">
        <f>ROUND(N(data!C195),0)</f>
        <v>212034</v>
      </c>
      <c r="N2" s="209">
        <f>ROUND(N(data!C196),0)</f>
        <v>122720</v>
      </c>
      <c r="O2" s="209">
        <f>ROUND(N(data!C199),0)</f>
        <v>55058</v>
      </c>
      <c r="P2" s="209">
        <f>ROUND(N(data!C200),0)</f>
        <v>183022</v>
      </c>
      <c r="Q2" s="209">
        <f>ROUND(N(data!C201),0)</f>
        <v>46433</v>
      </c>
      <c r="R2" s="209">
        <f>ROUND(N(data!C204),0)</f>
        <v>0</v>
      </c>
      <c r="S2" s="209">
        <f>ROUND(N(data!C205),0)</f>
        <v>262347</v>
      </c>
      <c r="T2" s="209">
        <f>ROUND(N(data!B211),0)</f>
        <v>358540</v>
      </c>
      <c r="U2" s="209">
        <f>ROUND(N(data!C211),0)</f>
        <v>0</v>
      </c>
      <c r="V2" s="209">
        <f>ROUND(N(data!D211),0)</f>
        <v>0</v>
      </c>
      <c r="W2" s="209">
        <f>ROUND(N(data!B212),0)</f>
        <v>719936</v>
      </c>
      <c r="X2" s="209">
        <f>ROUND(N(data!C212),0)</f>
        <v>0</v>
      </c>
      <c r="Y2" s="209">
        <f>ROUND(N(data!D212),0)</f>
        <v>0</v>
      </c>
      <c r="Z2" s="209">
        <f>ROUND(N(data!B213),0)</f>
        <v>14372998</v>
      </c>
      <c r="AA2" s="209">
        <f>ROUND(N(data!C213),0)</f>
        <v>238207</v>
      </c>
      <c r="AB2" s="209">
        <f>ROUND(N(data!D213),0)</f>
        <v>0</v>
      </c>
      <c r="AC2" s="209">
        <f>ROUND(N(data!B214),0)</f>
        <v>0</v>
      </c>
      <c r="AD2" s="209">
        <f>ROUND(N(data!C214),0)</f>
        <v>0</v>
      </c>
      <c r="AE2" s="209">
        <f>ROUND(N(data!D214),0)</f>
        <v>0</v>
      </c>
      <c r="AF2" s="209">
        <f>ROUND(N(data!B215),0)</f>
        <v>7342811</v>
      </c>
      <c r="AG2" s="209">
        <f>ROUND(N(data!C215),0)</f>
        <v>0</v>
      </c>
      <c r="AH2" s="209">
        <f>ROUND(N(data!D215),0)</f>
        <v>0</v>
      </c>
      <c r="AI2" s="209">
        <f>ROUND(N(data!B216),0)</f>
        <v>8321944</v>
      </c>
      <c r="AJ2" s="209">
        <f>ROUND(N(data!C216),0)</f>
        <v>774231</v>
      </c>
      <c r="AK2" s="209">
        <f>ROUND(N(data!D216),0)</f>
        <v>0</v>
      </c>
      <c r="AL2" s="209">
        <f>ROUND(N(data!B217),0)</f>
        <v>0</v>
      </c>
      <c r="AM2" s="209">
        <f>ROUND(N(data!C217),0)</f>
        <v>0</v>
      </c>
      <c r="AN2" s="209">
        <f>ROUND(N(data!D217),0)</f>
        <v>0</v>
      </c>
      <c r="AO2" s="209">
        <f>ROUND(N(data!B218),0)</f>
        <v>0</v>
      </c>
      <c r="AP2" s="209">
        <f>ROUND(N(data!C218),0)</f>
        <v>0</v>
      </c>
      <c r="AQ2" s="209">
        <f>ROUND(N(data!D218),0)</f>
        <v>0</v>
      </c>
      <c r="AR2" s="209">
        <f>ROUND(N(data!B219),0)</f>
        <v>1350297</v>
      </c>
      <c r="AS2" s="209">
        <f>ROUND(N(data!C219),0)</f>
        <v>8516318</v>
      </c>
      <c r="AT2" s="209">
        <f>ROUND(N(data!D219),0)</f>
        <v>2783220</v>
      </c>
      <c r="AU2" s="209">
        <v>0</v>
      </c>
      <c r="AV2" s="209">
        <v>0</v>
      </c>
      <c r="AW2" s="209">
        <v>0</v>
      </c>
      <c r="AX2" s="209">
        <f>ROUND(N(data!B225),0)</f>
        <v>717109</v>
      </c>
      <c r="AY2" s="209">
        <f>ROUND(N(data!C225),0)</f>
        <v>500</v>
      </c>
      <c r="AZ2" s="209">
        <f>ROUND(N(data!D225),0)</f>
        <v>0</v>
      </c>
      <c r="BA2" s="209">
        <f>ROUND(N(data!B226),0)</f>
        <v>6949346</v>
      </c>
      <c r="BB2" s="209">
        <f>ROUND(N(data!C226),0)</f>
        <v>447990</v>
      </c>
      <c r="BC2" s="209">
        <f>ROUND(N(data!D226),0)</f>
        <v>0</v>
      </c>
      <c r="BD2" s="209">
        <f>ROUND(N(data!B227),0)</f>
        <v>0</v>
      </c>
      <c r="BE2" s="209">
        <f>ROUND(N(data!C227),0)</f>
        <v>0</v>
      </c>
      <c r="BF2" s="209">
        <f>ROUND(N(data!D227),0)</f>
        <v>0</v>
      </c>
      <c r="BG2" s="209">
        <f>ROUND(N(data!B228),0)</f>
        <v>5283428</v>
      </c>
      <c r="BH2" s="209">
        <f>ROUND(N(data!C228),0)</f>
        <v>215354</v>
      </c>
      <c r="BI2" s="209">
        <f>ROUND(N(data!D228),0)</f>
        <v>0</v>
      </c>
      <c r="BJ2" s="209">
        <f>ROUND(N(data!B229),0)</f>
        <v>6453982</v>
      </c>
      <c r="BK2" s="209">
        <f>ROUND(N(data!C229),0)</f>
        <v>672293</v>
      </c>
      <c r="BL2" s="209">
        <f>ROUND(N(data!D229),0)</f>
        <v>0</v>
      </c>
      <c r="BM2" s="209">
        <f>ROUND(N(data!B230),0)</f>
        <v>0</v>
      </c>
      <c r="BN2" s="209">
        <f>ROUND(N(data!C230),0)</f>
        <v>0</v>
      </c>
      <c r="BO2" s="209">
        <f>ROUND(N(data!D230),0)</f>
        <v>0</v>
      </c>
      <c r="BP2" s="209">
        <f>ROUND(N(data!B231),0)</f>
        <v>0</v>
      </c>
      <c r="BQ2" s="209">
        <f>ROUND(N(data!C231),0)</f>
        <v>0</v>
      </c>
      <c r="BR2" s="209">
        <f>ROUND(N(data!D231),0)</f>
        <v>0</v>
      </c>
      <c r="BS2" s="209">
        <f>ROUND(N(data!B232),0)</f>
        <v>0</v>
      </c>
      <c r="BT2" s="209">
        <f>ROUND(N(data!C232),0)</f>
        <v>0</v>
      </c>
      <c r="BU2" s="209">
        <f>ROUND(N(data!D232),0)</f>
        <v>0</v>
      </c>
      <c r="BV2" s="209">
        <f>ROUND(N(data!C239),0)</f>
        <v>9761526</v>
      </c>
      <c r="BW2" s="209">
        <f>ROUND(N(data!C240),0)</f>
        <v>5530076</v>
      </c>
      <c r="BX2" s="209">
        <f>ROUND(N(data!C241),0)</f>
        <v>0</v>
      </c>
      <c r="BY2" s="209">
        <f>ROUND(N(data!C242),0)</f>
        <v>0</v>
      </c>
      <c r="BZ2" s="209">
        <f>ROUND(N(data!C243),0)</f>
        <v>0</v>
      </c>
      <c r="CA2" s="209">
        <f>ROUND(N(data!C244),0)</f>
        <v>3133412</v>
      </c>
      <c r="CB2" s="209">
        <f>ROUND(N(data!C247),0)</f>
        <v>557</v>
      </c>
      <c r="CC2" s="209">
        <f>ROUND(N(data!C249),0)</f>
        <v>75400</v>
      </c>
      <c r="CD2" s="209">
        <f>ROUND(N(data!C250),0)</f>
        <v>394144</v>
      </c>
      <c r="CE2" s="209">
        <f>ROUND(N(data!C254)+N(data!C255),0)</f>
        <v>0</v>
      </c>
      <c r="CF2" s="209">
        <f>ROUND(N(data!D237),0)</f>
        <v>1531049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8ECBB-FE68-4E89-A882-5853E4347B6E}">
  <sheetPr codeName="Sheet15"/>
  <dimension ref="A1:CI2"/>
  <sheetViews>
    <sheetView workbookViewId="0">
      <selection activeCell="N34" sqref="N34"/>
    </sheetView>
  </sheetViews>
  <sheetFormatPr defaultColWidth="8.6640625" defaultRowHeight="15.5" x14ac:dyDescent="0.35"/>
  <cols>
    <col min="1" max="69" width="13.58203125" customWidth="1" style="9"/>
    <col min="70" max="70" bestFit="1" width="32.75" customWidth="1" style="9"/>
    <col min="71" max="71" bestFit="1" width="33" customWidth="1" style="9"/>
    <col min="72" max="73" width="8.6640625" customWidth="1" style="9"/>
    <col min="74" max="16384" width="8.6640625" customWidth="1" style="9"/>
  </cols>
  <sheetData>
    <row r="1" ht="12.65" customHeight="1" s="10" customFormat="1">
      <c r="A1" s="10" t="s">
        <v>1160</v>
      </c>
      <c r="B1" s="12" t="s">
        <v>1161</v>
      </c>
      <c r="C1" s="12" t="s">
        <v>1162</v>
      </c>
      <c r="D1" s="10" t="s">
        <v>1163</v>
      </c>
      <c r="E1" s="10" t="s">
        <v>1164</v>
      </c>
      <c r="F1" s="10" t="s">
        <v>1165</v>
      </c>
      <c r="G1" s="10" t="s">
        <v>1166</v>
      </c>
      <c r="H1" s="10" t="s">
        <v>1167</v>
      </c>
      <c r="I1" s="10" t="s">
        <v>1168</v>
      </c>
      <c r="J1" s="10" t="s">
        <v>1169</v>
      </c>
      <c r="K1" s="10" t="s">
        <v>1170</v>
      </c>
      <c r="L1" s="10" t="s">
        <v>1171</v>
      </c>
      <c r="M1" s="10" t="s">
        <v>1172</v>
      </c>
      <c r="N1" s="10" t="s">
        <v>1173</v>
      </c>
      <c r="O1" s="10" t="s">
        <v>1174</v>
      </c>
      <c r="P1" s="10" t="s">
        <v>1175</v>
      </c>
      <c r="Q1" s="10" t="s">
        <v>1176</v>
      </c>
      <c r="R1" s="10" t="s">
        <v>1177</v>
      </c>
      <c r="S1" s="10" t="s">
        <v>1178</v>
      </c>
      <c r="T1" s="10" t="s">
        <v>1179</v>
      </c>
      <c r="U1" s="10" t="s">
        <v>1180</v>
      </c>
      <c r="V1" s="10" t="s">
        <v>1181</v>
      </c>
      <c r="W1" s="10" t="s">
        <v>1182</v>
      </c>
      <c r="X1" s="10" t="s">
        <v>1183</v>
      </c>
      <c r="Y1" s="10" t="s">
        <v>1184</v>
      </c>
      <c r="Z1" s="10" t="s">
        <v>1185</v>
      </c>
      <c r="AA1" s="10" t="s">
        <v>1186</v>
      </c>
      <c r="AB1" s="10" t="s">
        <v>1187</v>
      </c>
      <c r="AC1" s="10" t="s">
        <v>1188</v>
      </c>
      <c r="AD1" s="10" t="s">
        <v>1189</v>
      </c>
      <c r="AE1" s="10" t="s">
        <v>1190</v>
      </c>
      <c r="AF1" s="10" t="s">
        <v>1191</v>
      </c>
      <c r="AG1" s="10" t="s">
        <v>1192</v>
      </c>
      <c r="AH1" s="10" t="s">
        <v>1193</v>
      </c>
      <c r="AI1" s="10" t="s">
        <v>1194</v>
      </c>
      <c r="AJ1" s="10" t="s">
        <v>1195</v>
      </c>
      <c r="AK1" s="10" t="s">
        <v>1196</v>
      </c>
      <c r="AL1" s="10" t="s">
        <v>1197</v>
      </c>
      <c r="AM1" s="10" t="s">
        <v>1198</v>
      </c>
      <c r="AN1" s="10" t="s">
        <v>1199</v>
      </c>
      <c r="AO1" s="10" t="s">
        <v>1200</v>
      </c>
      <c r="AP1" s="10" t="s">
        <v>1201</v>
      </c>
      <c r="AQ1" s="10" t="s">
        <v>1202</v>
      </c>
      <c r="AR1" s="10" t="s">
        <v>1203</v>
      </c>
      <c r="AS1" s="10" t="s">
        <v>1204</v>
      </c>
      <c r="AT1" s="10" t="s">
        <v>1205</v>
      </c>
      <c r="AU1" s="10" t="s">
        <v>1206</v>
      </c>
      <c r="AV1" s="10" t="s">
        <v>1207</v>
      </c>
      <c r="AW1" s="10" t="s">
        <v>1208</v>
      </c>
      <c r="AX1" s="10" t="s">
        <v>1209</v>
      </c>
      <c r="AY1" s="10" t="s">
        <v>1210</v>
      </c>
      <c r="AZ1" s="10" t="s">
        <v>1211</v>
      </c>
      <c r="BA1" s="10" t="s">
        <v>1212</v>
      </c>
      <c r="BB1" s="10" t="s">
        <v>1213</v>
      </c>
      <c r="BC1" s="10" t="s">
        <v>1214</v>
      </c>
      <c r="BD1" s="10" t="s">
        <v>1215</v>
      </c>
      <c r="BE1" s="10" t="s">
        <v>1216</v>
      </c>
      <c r="BF1" s="10" t="s">
        <v>1217</v>
      </c>
      <c r="BG1" s="10" t="s">
        <v>1218</v>
      </c>
      <c r="BH1" s="10" t="s">
        <v>1219</v>
      </c>
      <c r="BI1" s="10" t="s">
        <v>1220</v>
      </c>
      <c r="BJ1" s="10" t="s">
        <v>1221</v>
      </c>
      <c r="BK1" s="10" t="s">
        <v>1222</v>
      </c>
      <c r="BL1" s="10" t="s">
        <v>1223</v>
      </c>
      <c r="BM1" s="10" t="s">
        <v>1224</v>
      </c>
      <c r="BN1" s="10" t="s">
        <v>1225</v>
      </c>
      <c r="BO1" s="10" t="s">
        <v>1226</v>
      </c>
      <c r="BP1" s="10" t="s">
        <v>1227</v>
      </c>
      <c r="BQ1" s="10" t="s">
        <v>1228</v>
      </c>
      <c r="BR1" s="10" t="s">
        <v>1229</v>
      </c>
      <c r="BS1" s="10" t="s">
        <v>1230</v>
      </c>
    </row>
    <row r="2" ht="12.65" customHeight="1" s="178" customFormat="1">
      <c r="A2" s="12" t="str">
        <f>RIGHT(data!C97,3)</f>
        <v>107</v>
      </c>
      <c r="B2" s="12" t="str">
        <f>RIGHT(data!C96,4)</f>
        <v>2022</v>
      </c>
      <c r="C2" s="12" t="s">
        <v>1159</v>
      </c>
      <c r="D2" s="208">
        <f>ROUND(N(data!C127),0)</f>
        <v>218</v>
      </c>
      <c r="E2" s="208">
        <f>ROUND(N(data!C128),0)</f>
        <v>102</v>
      </c>
      <c r="F2" s="208">
        <f>ROUND(N(data!C129),0)</f>
        <v>0</v>
      </c>
      <c r="G2" s="208">
        <f>ROUND(N(data!C130),0)</f>
        <v>0</v>
      </c>
      <c r="H2" s="208">
        <f>ROUND(N(data!D127),0)</f>
        <v>945</v>
      </c>
      <c r="I2" s="208">
        <f>ROUND(N(data!D128),0)</f>
        <v>15249</v>
      </c>
      <c r="J2" s="208">
        <f>ROUND(N(data!D129),0)</f>
        <v>0</v>
      </c>
      <c r="K2" s="208">
        <f>ROUND(N(data!D130),0)</f>
        <v>0</v>
      </c>
      <c r="L2" s="208">
        <f>ROUND(N(data!C132),0)</f>
        <v>0</v>
      </c>
      <c r="M2" s="208">
        <f>ROUND(N(data!C133),0)</f>
        <v>0</v>
      </c>
      <c r="N2" s="208">
        <f>ROUND(N(data!C134),0)</f>
        <v>18</v>
      </c>
      <c r="O2" s="208">
        <f>ROUND(N(data!C135),0)</f>
        <v>0</v>
      </c>
      <c r="P2" s="208">
        <f>ROUND(N(data!C136),0)</f>
        <v>0</v>
      </c>
      <c r="Q2" s="208">
        <f>ROUND(N(data!C137),0)</f>
        <v>0</v>
      </c>
      <c r="R2" s="208">
        <f>ROUND(N(data!C138),0)</f>
        <v>0</v>
      </c>
      <c r="S2" s="208">
        <f>ROUND(N(data!C139),0)</f>
        <v>42</v>
      </c>
      <c r="T2" s="208">
        <f>ROUND(N(data!C140),0)</f>
        <v>0</v>
      </c>
      <c r="U2" s="208">
        <f>ROUND(N(data!C141),0)</f>
        <v>0</v>
      </c>
      <c r="V2" s="208">
        <f>ROUND(N(data!C142),0)</f>
        <v>0</v>
      </c>
      <c r="W2" s="208">
        <f>ROUND(N(data!C144),0)</f>
        <v>67</v>
      </c>
      <c r="X2" s="208">
        <f>ROUND(N(data!C145),0)</f>
        <v>0</v>
      </c>
      <c r="Y2" s="208">
        <f>ROUND(N(data!B154),0)</f>
        <v>134</v>
      </c>
      <c r="Z2" s="208">
        <f>ROUND(N(data!B155),0)</f>
        <v>405</v>
      </c>
      <c r="AA2" s="208">
        <f>ROUND(N(data!B156),0)</f>
        <v>0</v>
      </c>
      <c r="AB2" s="208">
        <f>ROUND(N(data!B157),0)</f>
        <v>2207785</v>
      </c>
      <c r="AC2" s="208">
        <f>ROUND(N(data!B158),0)</f>
        <v>16528172</v>
      </c>
      <c r="AD2" s="208">
        <f>ROUND(N(data!C154),0)</f>
        <v>31</v>
      </c>
      <c r="AE2" s="208">
        <f>ROUND(N(data!C155),0)</f>
        <v>176</v>
      </c>
      <c r="AF2" s="208">
        <f>ROUND(N(data!C156),0)</f>
        <v>0</v>
      </c>
      <c r="AG2" s="208">
        <f>ROUND(N(data!C157),0)</f>
        <v>959432</v>
      </c>
      <c r="AH2" s="208">
        <f>ROUND(N(data!C158),0)</f>
        <v>7182613</v>
      </c>
      <c r="AI2" s="208">
        <f>ROUND(N(data!D154),0)</f>
        <v>53</v>
      </c>
      <c r="AJ2" s="208">
        <f>ROUND(N(data!D155),0)</f>
        <v>364</v>
      </c>
      <c r="AK2" s="208">
        <f>ROUND(N(data!D156),0)</f>
        <v>0</v>
      </c>
      <c r="AL2" s="208">
        <f>ROUND(N(data!D157),0)</f>
        <v>1984281</v>
      </c>
      <c r="AM2" s="208">
        <f>ROUND(N(data!D158),0)</f>
        <v>14854949</v>
      </c>
      <c r="AN2" s="208">
        <f>ROUND(N(data!B160),0)</f>
        <v>86</v>
      </c>
      <c r="AO2" s="208">
        <f>ROUND(N(data!B161),0)</f>
        <v>1626</v>
      </c>
      <c r="AP2" s="208">
        <f>ROUND(N(data!B162),0)</f>
        <v>0</v>
      </c>
      <c r="AQ2" s="208">
        <f>ROUND(N(data!B163),0)</f>
        <v>2340887</v>
      </c>
      <c r="AR2" s="208">
        <f>ROUND(N(data!B164),0)</f>
        <v>0</v>
      </c>
      <c r="AS2" s="208">
        <f>ROUND(N(data!C160),0)</f>
        <v>10</v>
      </c>
      <c r="AT2" s="208">
        <f>ROUND(N(data!C161),0)</f>
        <v>10665</v>
      </c>
      <c r="AU2" s="208">
        <f>ROUND(N(data!C162),0)</f>
        <v>0</v>
      </c>
      <c r="AV2" s="208">
        <f>ROUND(N(data!C163),0)</f>
        <v>3285370</v>
      </c>
      <c r="AW2" s="208">
        <f>ROUND(N(data!C164),0)</f>
        <v>0</v>
      </c>
      <c r="AX2" s="208">
        <f>ROUND(N(data!D160),0)</f>
        <v>6</v>
      </c>
      <c r="AY2" s="208">
        <f>ROUND(N(data!D161),0)</f>
        <v>2958</v>
      </c>
      <c r="AZ2" s="208">
        <f>ROUND(N(data!D162),0)</f>
        <v>0</v>
      </c>
      <c r="BA2" s="208">
        <f>ROUND(N(data!D163),0)</f>
        <v>1213305</v>
      </c>
      <c r="BB2" s="208">
        <f>ROUND(N(data!D164),0)</f>
        <v>0</v>
      </c>
      <c r="BC2" s="208">
        <f>ROUND(N(data!B166),0)</f>
        <v>0</v>
      </c>
      <c r="BD2" s="208">
        <f>ROUND(N(data!B167),0)</f>
        <v>0</v>
      </c>
      <c r="BE2" s="208">
        <f>ROUND(N(data!B168),0)</f>
        <v>0</v>
      </c>
      <c r="BF2" s="208">
        <f>ROUND(N(data!B169),0)</f>
        <v>0</v>
      </c>
      <c r="BG2" s="208">
        <f>ROUND(N(data!B170),0)</f>
        <v>0</v>
      </c>
      <c r="BH2" s="208">
        <f>ROUND(N(data!C166),0)</f>
        <v>0</v>
      </c>
      <c r="BI2" s="208">
        <f>ROUND(N(data!C167),0)</f>
        <v>0</v>
      </c>
      <c r="BJ2" s="208">
        <f>ROUND(N(data!C168),0)</f>
        <v>0</v>
      </c>
      <c r="BK2" s="208">
        <f>ROUND(N(data!C169),0)</f>
        <v>0</v>
      </c>
      <c r="BL2" s="208">
        <f>ROUND(N(data!C170),0)</f>
        <v>0</v>
      </c>
      <c r="BM2" s="208">
        <f>ROUND(N(data!D166),0)</f>
        <v>0</v>
      </c>
      <c r="BN2" s="208">
        <f>ROUND(N(data!D167),0)</f>
        <v>0</v>
      </c>
      <c r="BO2" s="208">
        <f>ROUND(N(data!D168),0)</f>
        <v>0</v>
      </c>
      <c r="BP2" s="208">
        <f>ROUND(N(data!D169),0)</f>
        <v>0</v>
      </c>
      <c r="BQ2" s="208">
        <f>ROUND(N(data!D170),0)</f>
        <v>0</v>
      </c>
      <c r="BR2" s="208">
        <f>ROUND(N(data!B173),0)</f>
        <v>5131271</v>
      </c>
      <c r="BS2" s="208">
        <f>ROUND(N(data!C173),0)</f>
        <v>1798890</v>
      </c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60262-47DE-43C5-9882-A0BA8FFDD40C}">
  <sheetPr codeName="Sheet16"/>
  <dimension ref="A1:DH2"/>
  <sheetViews>
    <sheetView topLeftCell="CF1" workbookViewId="0">
      <selection activeCell="N34" sqref="N34"/>
    </sheetView>
  </sheetViews>
  <sheetFormatPr defaultColWidth="8.6640625" defaultRowHeight="15.5" x14ac:dyDescent="0.35"/>
  <cols>
    <col min="1" max="1" bestFit="1" width="13.4140625" customWidth="1" style="9"/>
    <col min="2" max="2" bestFit="1" width="5.25" customWidth="1" style="9"/>
    <col min="3" max="4" bestFit="1" width="10.58203125" customWidth="1" style="9"/>
    <col min="5" max="5" bestFit="1" width="6.58203125" customWidth="1" style="9"/>
    <col min="6" max="7" bestFit="1" width="10.58203125" customWidth="1" style="9"/>
    <col min="8" max="8" bestFit="1" width="8.9140625" customWidth="1" style="9"/>
    <col min="9" max="9" bestFit="1" width="9.75" customWidth="1" style="9"/>
    <col min="10" max="10" bestFit="1" width="7.58203125" customWidth="1" style="9"/>
    <col min="11" max="13" bestFit="1" width="9.58203125" customWidth="1" style="9"/>
    <col min="14" max="14" bestFit="1" width="10.58203125" customWidth="1" style="9"/>
    <col min="15" max="15" bestFit="1" width="8.75" customWidth="1" style="9"/>
    <col min="16" max="16" bestFit="1" width="8.9140625" customWidth="1" style="9"/>
    <col min="17" max="17" bestFit="1" width="9.75" customWidth="1" style="9"/>
    <col min="18" max="18" bestFit="1" width="9.58203125" customWidth="1" style="9"/>
    <col min="19" max="20" bestFit="1" width="10.58203125" customWidth="1" style="9"/>
    <col min="21" max="21" bestFit="1" width="9.9140625" customWidth="1" style="9"/>
    <col min="22" max="22" bestFit="1" width="10.58203125" customWidth="1" style="9"/>
    <col min="23" max="23" bestFit="1" width="9.58203125" customWidth="1" style="9"/>
    <col min="24" max="25" bestFit="1" width="9.9140625" customWidth="1" style="9"/>
    <col min="26" max="26" bestFit="1" width="11.9140625" customWidth="1" style="9"/>
    <col min="27" max="27" bestFit="1" width="9.58203125" customWidth="1" style="9"/>
    <col min="28" max="28" bestFit="1" width="8.9140625" customWidth="1" style="9"/>
    <col min="29" max="30" bestFit="1" width="10.58203125" customWidth="1" style="9"/>
    <col min="31" max="31" bestFit="1" width="8.25" customWidth="1" style="9"/>
    <col min="32" max="32" bestFit="1" width="8.75" customWidth="1" style="9"/>
    <col min="33" max="33" bestFit="1" width="10.58203125" customWidth="1" style="9"/>
    <col min="34" max="34" bestFit="1" width="8.25" customWidth="1" style="9"/>
    <col min="35" max="35" bestFit="1" width="7.25" customWidth="1" style="9"/>
    <col min="36" max="37" bestFit="1" width="9.58203125" customWidth="1" style="9"/>
    <col min="38" max="38" bestFit="1" width="8.6640625" customWidth="1" style="9"/>
    <col min="39" max="39" bestFit="1" width="10.58203125" customWidth="1" style="9"/>
    <col min="40" max="40" bestFit="1" width="9.58203125" customWidth="1" style="9"/>
    <col min="41" max="41" bestFit="1" width="7.58203125" customWidth="1" style="9"/>
    <col min="42" max="42" bestFit="1" width="6.58203125" customWidth="1" style="9"/>
    <col min="43" max="44" bestFit="1" width="9.58203125" customWidth="1" style="9"/>
    <col min="45" max="45" bestFit="1" width="6.75" customWidth="1" style="9"/>
    <col min="46" max="46" bestFit="1" width="7.75" customWidth="1" style="9"/>
    <col min="47" max="47" bestFit="1" width="10.58203125" customWidth="1" style="9"/>
    <col min="48" max="48" bestFit="1" width="8.4140625" customWidth="1" style="9"/>
    <col min="49" max="49" bestFit="1" width="8.58203125" customWidth="1" style="9"/>
    <col min="50" max="50" bestFit="1" width="8.25" customWidth="1" style="9"/>
    <col min="51" max="52" bestFit="1" width="9.58203125" customWidth="1" style="9"/>
    <col min="53" max="53" bestFit="1" width="10.58203125" customWidth="1" style="9"/>
    <col min="54" max="54" bestFit="1" width="8.25" customWidth="1" style="9"/>
    <col min="55" max="57" bestFit="1" width="10.58203125" customWidth="1" style="9"/>
    <col min="58" max="59" bestFit="1" width="7.58203125" customWidth="1" style="9"/>
    <col min="60" max="60" bestFit="1" width="8.58203125" customWidth="1" style="9"/>
    <col min="61" max="61" bestFit="1" width="7.58203125" customWidth="1" style="9"/>
    <col min="62" max="62" bestFit="1" width="7.4140625" customWidth="1" style="9"/>
    <col min="63" max="63" width="11.9140625" customWidth="1" style="9"/>
    <col min="64" max="66" bestFit="1" width="11.9140625" customWidth="1" style="9"/>
    <col min="67" max="67" bestFit="1" width="9.58203125" customWidth="1" style="9"/>
    <col min="68" max="68" bestFit="1" width="7.58203125" customWidth="1" style="9"/>
    <col min="69" max="70" bestFit="1" width="10.58203125" customWidth="1" style="9"/>
    <col min="71" max="71" bestFit="1" width="9.4140625" customWidth="1" style="9"/>
    <col min="72" max="73" bestFit="1" width="9.9140625" customWidth="1" style="9"/>
    <col min="74" max="74" bestFit="1" width="10.58203125" customWidth="1" style="9"/>
    <col min="75" max="75" bestFit="1" width="9.25" customWidth="1" style="9"/>
    <col min="76" max="76" bestFit="1" width="9.9140625" customWidth="1" style="9"/>
    <col min="77" max="77" bestFit="1" width="10.25" customWidth="1" style="9"/>
    <col min="78" max="78" bestFit="1" width="9.75" customWidth="1" style="9"/>
    <col min="79" max="80" bestFit="1" width="10.58203125" customWidth="1" style="9"/>
    <col min="81" max="81" bestFit="1" width="8.6640625" customWidth="1" style="9"/>
    <col min="82" max="85" bestFit="1" width="10.58203125" customWidth="1" style="9"/>
    <col min="86" max="86" bestFit="1" width="9" customWidth="1" style="9"/>
    <col min="87" max="87" bestFit="1" width="10.58203125" customWidth="1" style="9"/>
    <col min="88" max="89" bestFit="1" width="9.58203125" customWidth="1" style="9"/>
    <col min="90" max="90" bestFit="1" width="8.6640625" customWidth="1" style="9"/>
    <col min="91" max="91" bestFit="1" width="9" customWidth="1" style="9"/>
    <col min="92" max="92" bestFit="1" width="9.58203125" customWidth="1" style="9"/>
    <col min="93" max="93" bestFit="1" width="9" customWidth="1" style="9"/>
    <col min="94" max="95" bestFit="1" width="8.6640625" customWidth="1" style="9"/>
    <col min="96" max="96" bestFit="1" width="6.6640625" customWidth="1" style="9"/>
    <col min="97" max="97" bestFit="1" width="5.9140625" customWidth="1" style="9"/>
    <col min="98" max="98" bestFit="1" width="6.58203125" customWidth="1" style="9"/>
    <col min="99" max="100" bestFit="1" width="7.4140625" customWidth="1" style="9"/>
    <col min="101" max="101" bestFit="1" width="6.9140625" customWidth="1" style="9"/>
    <col min="102" max="106" bestFit="1" width="7.4140625" customWidth="1" style="9"/>
    <col min="107" max="108" bestFit="1" width="7.58203125" customWidth="1" style="9"/>
    <col min="109" max="109" bestFit="1" width="10.58203125" customWidth="1" style="11"/>
    <col min="110" max="110" bestFit="1" width="11.4140625" customWidth="1" style="9"/>
    <col min="111" max="111" bestFit="1" width="7.4140625" customWidth="1" style="9"/>
    <col min="112" max="112" width="6.4140625" customWidth="1" style="9"/>
    <col min="113" max="114" width="8.6640625" customWidth="1" style="9"/>
    <col min="115" max="16384" width="8.6640625" customWidth="1" style="9"/>
  </cols>
  <sheetData>
    <row r="1" ht="12.75" customHeight="1" s="10" customFormat="1">
      <c r="A1" s="10" t="s">
        <v>1231</v>
      </c>
      <c r="B1" s="12" t="s">
        <v>1232</v>
      </c>
      <c r="C1" s="12" t="s">
        <v>1233</v>
      </c>
      <c r="D1" s="10" t="s">
        <v>1234</v>
      </c>
      <c r="E1" s="10" t="s">
        <v>1235</v>
      </c>
      <c r="F1" s="10" t="s">
        <v>1236</v>
      </c>
      <c r="G1" s="10" t="s">
        <v>1237</v>
      </c>
      <c r="H1" s="10" t="s">
        <v>1238</v>
      </c>
      <c r="I1" s="10" t="s">
        <v>1239</v>
      </c>
      <c r="J1" s="10" t="s">
        <v>1240</v>
      </c>
      <c r="K1" s="10" t="s">
        <v>1241</v>
      </c>
      <c r="L1" s="10" t="s">
        <v>1242</v>
      </c>
      <c r="M1" s="10" t="s">
        <v>1243</v>
      </c>
      <c r="N1" s="10" t="s">
        <v>1244</v>
      </c>
      <c r="O1" s="10" t="s">
        <v>1245</v>
      </c>
      <c r="P1" s="10" t="s">
        <v>1246</v>
      </c>
      <c r="Q1" s="10" t="s">
        <v>1247</v>
      </c>
      <c r="R1" s="10" t="s">
        <v>1248</v>
      </c>
      <c r="S1" s="10" t="s">
        <v>1249</v>
      </c>
      <c r="T1" s="10" t="s">
        <v>1250</v>
      </c>
      <c r="U1" s="10" t="s">
        <v>1251</v>
      </c>
      <c r="V1" s="10" t="s">
        <v>1252</v>
      </c>
      <c r="W1" s="10" t="s">
        <v>1253</v>
      </c>
      <c r="X1" s="10" t="s">
        <v>1254</v>
      </c>
      <c r="Y1" s="10" t="s">
        <v>1255</v>
      </c>
      <c r="Z1" s="10" t="s">
        <v>1256</v>
      </c>
      <c r="AA1" s="10" t="s">
        <v>1257</v>
      </c>
      <c r="AB1" s="10" t="s">
        <v>1258</v>
      </c>
      <c r="AC1" s="10" t="s">
        <v>1259</v>
      </c>
      <c r="AD1" s="10" t="s">
        <v>1260</v>
      </c>
      <c r="AE1" s="10" t="s">
        <v>1261</v>
      </c>
      <c r="AF1" s="10" t="s">
        <v>1262</v>
      </c>
      <c r="AG1" s="10" t="s">
        <v>1263</v>
      </c>
      <c r="AH1" s="10" t="s">
        <v>1264</v>
      </c>
      <c r="AI1" s="10" t="s">
        <v>1265</v>
      </c>
      <c r="AJ1" s="10" t="s">
        <v>1266</v>
      </c>
      <c r="AK1" s="10" t="s">
        <v>1267</v>
      </c>
      <c r="AL1" s="10" t="s">
        <v>1268</v>
      </c>
      <c r="AM1" s="10" t="s">
        <v>1269</v>
      </c>
      <c r="AN1" s="10" t="s">
        <v>1270</v>
      </c>
      <c r="AO1" s="10" t="s">
        <v>1271</v>
      </c>
      <c r="AP1" s="10" t="s">
        <v>1272</v>
      </c>
      <c r="AQ1" s="10" t="s">
        <v>1273</v>
      </c>
      <c r="AR1" s="10" t="s">
        <v>1274</v>
      </c>
      <c r="AS1" s="10" t="s">
        <v>1275</v>
      </c>
      <c r="AT1" s="10" t="s">
        <v>1276</v>
      </c>
      <c r="AU1" s="10" t="s">
        <v>1277</v>
      </c>
      <c r="AV1" s="10" t="s">
        <v>1278</v>
      </c>
      <c r="AW1" s="10" t="s">
        <v>1279</v>
      </c>
      <c r="AX1" s="10" t="s">
        <v>1280</v>
      </c>
      <c r="AY1" s="10" t="s">
        <v>1281</v>
      </c>
      <c r="AZ1" s="10" t="s">
        <v>1282</v>
      </c>
      <c r="BA1" s="10" t="s">
        <v>1283</v>
      </c>
      <c r="BB1" s="10" t="s">
        <v>1284</v>
      </c>
      <c r="BC1" s="10" t="s">
        <v>1285</v>
      </c>
      <c r="BD1" s="10" t="s">
        <v>1286</v>
      </c>
      <c r="BE1" s="10" t="s">
        <v>1287</v>
      </c>
      <c r="BF1" s="10" t="s">
        <v>1288</v>
      </c>
      <c r="BG1" s="10" t="s">
        <v>1289</v>
      </c>
      <c r="BH1" s="10" t="s">
        <v>1290</v>
      </c>
      <c r="BI1" s="10" t="s">
        <v>1291</v>
      </c>
      <c r="BJ1" s="10" t="s">
        <v>1292</v>
      </c>
      <c r="BK1" s="10" t="s">
        <v>1293</v>
      </c>
      <c r="BL1" s="10" t="s">
        <v>1294</v>
      </c>
      <c r="BM1" s="10" t="s">
        <v>1295</v>
      </c>
      <c r="BN1" s="10" t="s">
        <v>1296</v>
      </c>
      <c r="BO1" s="10" t="s">
        <v>1297</v>
      </c>
      <c r="BP1" s="10" t="s">
        <v>1298</v>
      </c>
      <c r="BQ1" s="10" t="s">
        <v>1299</v>
      </c>
      <c r="BR1" s="10" t="s">
        <v>1300</v>
      </c>
      <c r="BS1" s="10" t="s">
        <v>1301</v>
      </c>
      <c r="BT1" s="10" t="s">
        <v>1302</v>
      </c>
      <c r="BU1" s="10" t="s">
        <v>1303</v>
      </c>
      <c r="BV1" s="10" t="s">
        <v>1304</v>
      </c>
      <c r="BW1" s="10" t="s">
        <v>1305</v>
      </c>
      <c r="BX1" s="10" t="s">
        <v>1306</v>
      </c>
      <c r="BY1" s="10" t="s">
        <v>1307</v>
      </c>
      <c r="BZ1" s="10" t="s">
        <v>1308</v>
      </c>
      <c r="CA1" s="10" t="s">
        <v>1309</v>
      </c>
      <c r="CB1" s="10" t="s">
        <v>1310</v>
      </c>
      <c r="CC1" s="10" t="s">
        <v>1311</v>
      </c>
      <c r="CD1" s="10" t="s">
        <v>1312</v>
      </c>
      <c r="CE1" s="10" t="s">
        <v>1313</v>
      </c>
      <c r="CF1" s="10" t="s">
        <v>1314</v>
      </c>
      <c r="CG1" s="10" t="s">
        <v>1315</v>
      </c>
      <c r="CH1" s="10" t="s">
        <v>1316</v>
      </c>
      <c r="CI1" s="10" t="s">
        <v>1317</v>
      </c>
      <c r="CJ1" s="10" t="s">
        <v>1318</v>
      </c>
      <c r="CK1" s="10" t="s">
        <v>1319</v>
      </c>
      <c r="CL1" s="10" t="s">
        <v>1320</v>
      </c>
      <c r="CM1" s="10" t="s">
        <v>1321</v>
      </c>
      <c r="CN1" s="10" t="s">
        <v>1322</v>
      </c>
      <c r="CO1" s="10" t="s">
        <v>1323</v>
      </c>
      <c r="CP1" s="10" t="s">
        <v>1324</v>
      </c>
      <c r="CQ1" s="206" t="s">
        <v>1325</v>
      </c>
      <c r="CR1" s="206" t="s">
        <v>1326</v>
      </c>
      <c r="CS1" s="206" t="s">
        <v>1327</v>
      </c>
      <c r="CT1" s="206" t="s">
        <v>1328</v>
      </c>
      <c r="CU1" s="206" t="s">
        <v>1329</v>
      </c>
      <c r="CV1" s="206" t="s">
        <v>1330</v>
      </c>
      <c r="CW1" s="206" t="s">
        <v>1331</v>
      </c>
      <c r="CX1" s="206" t="s">
        <v>1332</v>
      </c>
      <c r="CY1" s="206" t="s">
        <v>1333</v>
      </c>
      <c r="CZ1" s="206" t="s">
        <v>1334</v>
      </c>
      <c r="DA1" s="206" t="s">
        <v>1335</v>
      </c>
      <c r="DB1" s="206" t="s">
        <v>1336</v>
      </c>
      <c r="DC1" s="206" t="s">
        <v>1337</v>
      </c>
      <c r="DD1" s="206" t="s">
        <v>1338</v>
      </c>
      <c r="DE1" s="10" t="s">
        <v>1339</v>
      </c>
      <c r="DF1" s="10" t="s">
        <v>1340</v>
      </c>
      <c r="DG1" s="10" t="s">
        <v>1341</v>
      </c>
      <c r="DH1" s="10" t="s">
        <v>1342</v>
      </c>
    </row>
    <row r="2" ht="12.65" customHeight="1" s="178" customFormat="1">
      <c r="A2" s="209" t="str">
        <f>RIGHT(data!C97,3)</f>
        <v>107</v>
      </c>
      <c r="B2" s="210" t="str">
        <f>RIGHT(data!C96,4)</f>
        <v>2022</v>
      </c>
      <c r="C2" s="12" t="s">
        <v>1159</v>
      </c>
      <c r="D2" s="208">
        <f>ROUND(N(data!C181),0)</f>
        <v>1016975</v>
      </c>
      <c r="E2" s="208">
        <f>ROUND(N(data!C267),0)</f>
        <v>0</v>
      </c>
      <c r="F2" s="208">
        <f>ROUND(N(data!C268),0)</f>
        <v>9716883</v>
      </c>
      <c r="G2" s="208">
        <f>ROUND(N(data!C269),0)</f>
        <v>5252329</v>
      </c>
      <c r="H2" s="208">
        <f>ROUND(N(data!C270),0)</f>
        <v>0</v>
      </c>
      <c r="I2" s="208">
        <f>ROUND(N(data!C271),0)</f>
        <v>595259</v>
      </c>
      <c r="J2" s="208">
        <f>ROUND(N(data!C272),0)</f>
        <v>0</v>
      </c>
      <c r="K2" s="208">
        <f>ROUND(N(data!C273),0)</f>
        <v>563730</v>
      </c>
      <c r="L2" s="208">
        <f>ROUND(N(data!C274),0)</f>
        <v>336076</v>
      </c>
      <c r="M2" s="208">
        <f>ROUND(N(data!C275),0)</f>
        <v>0</v>
      </c>
      <c r="N2" s="208">
        <f>ROUND(N(data!C278),0)</f>
        <v>1089430</v>
      </c>
      <c r="O2" s="208">
        <f>ROUND(N(data!C279),0)</f>
        <v>0</v>
      </c>
      <c r="P2" s="208">
        <f>ROUND(N(data!C280),0)</f>
        <v>0</v>
      </c>
      <c r="Q2" s="208">
        <f>ROUND(N(data!C283),0)</f>
        <v>358540</v>
      </c>
      <c r="R2" s="208">
        <f>ROUND(N(data!C284),0)</f>
        <v>719936</v>
      </c>
      <c r="S2" s="208">
        <f>ROUND(N(data!C285),0)</f>
        <v>14372998</v>
      </c>
      <c r="T2" s="208">
        <f>ROUND(N(data!C286),0)</f>
        <v>0</v>
      </c>
      <c r="U2" s="208">
        <f>ROUND(N(data!C287),0)</f>
        <v>7342811</v>
      </c>
      <c r="V2" s="208">
        <f>ROUND(N(data!C288),0)</f>
        <v>9096175</v>
      </c>
      <c r="W2" s="208">
        <f>ROUND(N(data!C289),0)</f>
        <v>0</v>
      </c>
      <c r="X2" s="208">
        <f>ROUND(N(data!C290),0)</f>
        <v>1505130</v>
      </c>
      <c r="Y2" s="208" t="e">
        <f>ROUND(N(data!C291),0)</f>
        <v>#VALUE!</v>
      </c>
      <c r="Z2" s="208">
        <f>ROUND(N(data!C292),0)</f>
        <v>20740002</v>
      </c>
      <c r="AA2" s="208">
        <f>ROUND(N(data!C295),0)</f>
        <v>0</v>
      </c>
      <c r="AB2" s="208">
        <f>ROUND(N(data!C296),0)</f>
        <v>0</v>
      </c>
      <c r="AC2" s="208">
        <f>ROUND(N(data!C297),0)</f>
        <v>0</v>
      </c>
      <c r="AD2" s="208">
        <f>ROUND(N(data!C298),0)</f>
        <v>5360</v>
      </c>
      <c r="AE2" s="208">
        <f>ROUND(N(data!C302),0)</f>
        <v>0</v>
      </c>
      <c r="AF2" s="208">
        <f>ROUND(N(data!C303),0)</f>
        <v>0</v>
      </c>
      <c r="AG2" s="208">
        <f>ROUND(N(data!C304),0)</f>
        <v>0</v>
      </c>
      <c r="AH2" s="208">
        <f>ROUND(N(data!C305),0)</f>
        <v>0</v>
      </c>
      <c r="AI2" s="208">
        <f>ROUND(N(data!C314),0)</f>
        <v>0</v>
      </c>
      <c r="AJ2" s="208">
        <f>ROUND(N(data!C315),0)</f>
        <v>938800</v>
      </c>
      <c r="AK2" s="208">
        <f>ROUND(N(data!C316),0)</f>
        <v>1407984</v>
      </c>
      <c r="AL2" s="208">
        <f>ROUND(N(data!C317),0)</f>
        <v>3597034</v>
      </c>
      <c r="AM2" s="208">
        <f>ROUND(N(data!C318),0)</f>
        <v>0</v>
      </c>
      <c r="AN2" s="208">
        <f>ROUND(N(data!C319),0)</f>
        <v>344669</v>
      </c>
      <c r="AO2" s="208">
        <f>ROUND(N(data!C320),0)</f>
        <v>182912</v>
      </c>
      <c r="AP2" s="208">
        <f>ROUND(N(data!C321),0)</f>
        <v>0</v>
      </c>
      <c r="AQ2" s="208">
        <f>ROUND(N(data!C322),0)</f>
        <v>4946</v>
      </c>
      <c r="AR2" s="208">
        <f>ROUND(N(data!C323),0)</f>
        <v>515018</v>
      </c>
      <c r="AS2" s="208">
        <f>ROUND(N(data!C326),0)</f>
        <v>0</v>
      </c>
      <c r="AT2" s="208">
        <f>ROUND(N(data!C327),0)</f>
        <v>0</v>
      </c>
      <c r="AU2" s="208">
        <f>ROUND(N(data!C328),0)</f>
        <v>883237</v>
      </c>
      <c r="AV2" s="208">
        <f>ROUND(N(data!C331),0)</f>
        <v>0</v>
      </c>
      <c r="AW2" s="208">
        <f>ROUND(N(data!C332),0)</f>
        <v>0</v>
      </c>
      <c r="AX2" s="208">
        <f>ROUND(N(data!C333),0)</f>
        <v>6753927</v>
      </c>
      <c r="AY2" s="208">
        <f>ROUND(N(data!C334),0)</f>
        <v>4739090</v>
      </c>
      <c r="AZ2" s="208">
        <f>ROUND(N(data!C335),0)</f>
        <v>1244279</v>
      </c>
      <c r="BA2" s="208">
        <f>ROUND(N(data!C336),0)</f>
        <v>0</v>
      </c>
      <c r="BB2" s="208">
        <f>ROUND(N(data!C337),0)</f>
        <v>0</v>
      </c>
      <c r="BC2" s="208">
        <f>ROUND(N(data!C338),0)</f>
        <v>1809689</v>
      </c>
      <c r="BD2" s="208" t="e">
        <f>ROUND(N(data!C339),0)</f>
        <v>#VALUE!</v>
      </c>
      <c r="BE2" s="208">
        <f>ROUND(N(data!C343),0)</f>
        <v>14589559</v>
      </c>
      <c r="BF2" s="208">
        <f>ROUND(N(data!C345),0)</f>
        <v>0</v>
      </c>
      <c r="BG2" s="208">
        <f>ROUND(N(data!C346),0)</f>
        <v>0</v>
      </c>
      <c r="BH2" s="208">
        <f>ROUND(N(data!C347),0)</f>
        <v>0</v>
      </c>
      <c r="BI2" s="208">
        <f>ROUND(N(data!C348),0)</f>
        <v>0</v>
      </c>
      <c r="BJ2" s="208">
        <f>ROUND(N(data!C349),0)</f>
        <v>0</v>
      </c>
      <c r="BK2" s="208">
        <f>ROUND(N(data!CE60),2)</f>
        <v>167.51</v>
      </c>
      <c r="BL2" s="208">
        <f>ROUND(N(data!C358),0)</f>
        <v>11991060</v>
      </c>
      <c r="BM2" s="208">
        <f>ROUND(N(data!C359),0)</f>
        <v>38565734</v>
      </c>
      <c r="BN2" s="208">
        <f>ROUND(N(data!C363),0)</f>
        <v>18425014</v>
      </c>
      <c r="BO2" s="208">
        <f>ROUND(N(data!C364),0)</f>
        <v>469544</v>
      </c>
      <c r="BP2" s="208">
        <f>ROUND(N(data!C365),0)</f>
        <v>0</v>
      </c>
      <c r="BQ2" s="208">
        <f>ROUND(N(data!D381),0)</f>
        <v>1625298</v>
      </c>
      <c r="BR2" s="208">
        <f>ROUND(N(data!C370),0)</f>
        <v>0</v>
      </c>
      <c r="BS2" s="208">
        <f>ROUND(N(data!C371),0)</f>
        <v>0</v>
      </c>
      <c r="BT2" s="208">
        <f>ROUND(N(data!C372),0)</f>
        <v>0</v>
      </c>
      <c r="BU2" s="208">
        <f>ROUND(N(data!C373),0)</f>
        <v>0</v>
      </c>
      <c r="BV2" s="208">
        <f>ROUND(N(data!C374),0)</f>
        <v>0</v>
      </c>
      <c r="BW2" s="208">
        <f>ROUND(N(data!C375),0)</f>
        <v>0</v>
      </c>
      <c r="BX2" s="208">
        <f>ROUND(N(data!C376),0)</f>
        <v>0</v>
      </c>
      <c r="BY2" s="208">
        <f>ROUND(N(data!C377),0)</f>
        <v>0</v>
      </c>
      <c r="BZ2" s="208">
        <f>ROUND(N(data!C378),0)</f>
        <v>0</v>
      </c>
      <c r="CA2" s="208">
        <f>ROUND(N(data!C379),0)</f>
        <v>0</v>
      </c>
      <c r="CB2" s="208">
        <f>ROUND(N(data!C380),0)</f>
        <v>1625298</v>
      </c>
      <c r="CC2" s="208">
        <f>ROUND(N(data!C382),0)</f>
        <v>1309928</v>
      </c>
      <c r="CD2" s="208">
        <f>ROUND(N(data!C389),0)</f>
        <v>13865241</v>
      </c>
      <c r="CE2" s="208">
        <f>ROUND(N(data!C390),0)</f>
        <v>3738500</v>
      </c>
      <c r="CF2" s="208">
        <f>ROUND(N(data!C391),0)</f>
        <v>4161305</v>
      </c>
      <c r="CG2" s="208">
        <f>ROUND(N(data!C392),0)</f>
        <v>3866271</v>
      </c>
      <c r="CH2" s="208">
        <f>ROUND(N(data!C393),0)</f>
        <v>479269</v>
      </c>
      <c r="CI2" s="208">
        <f>ROUND(N(data!C394),0)</f>
        <v>3756141</v>
      </c>
      <c r="CJ2" s="208">
        <f>ROUND(N(data!C395),0)</f>
        <v>1336134</v>
      </c>
      <c r="CK2" s="208">
        <f>ROUND(N(data!C396),0)</f>
        <v>522560</v>
      </c>
      <c r="CL2" s="208">
        <f>ROUND(N(data!C397),0)</f>
        <v>334754</v>
      </c>
      <c r="CM2" s="208">
        <f>ROUND(N(data!C398),0)</f>
        <v>284513</v>
      </c>
      <c r="CN2" s="208">
        <f>ROUND(N(data!C399),0)</f>
        <v>262347</v>
      </c>
      <c r="CO2" s="208">
        <f>ROUND(N(data!C362),0)</f>
        <v>1531049</v>
      </c>
      <c r="CP2" s="208">
        <f>ROUND(N(data!D415),0)</f>
        <v>747712</v>
      </c>
      <c r="CQ2" s="61">
        <f>ROUND(N(data!C401),0)</f>
        <v>0</v>
      </c>
      <c r="CR2" s="61">
        <f>ROUND(N(data!C402),0)</f>
        <v>0</v>
      </c>
      <c r="CS2" s="61">
        <f>ROUND(N(data!C403),0)</f>
        <v>0</v>
      </c>
      <c r="CT2" s="61">
        <f>ROUND(N(data!C404),0)</f>
        <v>0</v>
      </c>
      <c r="CU2" s="61">
        <f>ROUND(N(data!C405),0)</f>
        <v>0</v>
      </c>
      <c r="CV2" s="61">
        <f>ROUND(N(data!C406),0)</f>
        <v>0</v>
      </c>
      <c r="CW2" s="61">
        <f>ROUND(N(data!C407),0)</f>
        <v>0</v>
      </c>
      <c r="CX2" s="61">
        <f>ROUND(N(data!C408),0)</f>
        <v>398264</v>
      </c>
      <c r="CY2" s="61">
        <f>ROUND(N(data!C409),0)</f>
        <v>0</v>
      </c>
      <c r="CZ2" s="61">
        <f>ROUND(N(data!C410),0)</f>
        <v>42299</v>
      </c>
      <c r="DA2" s="61">
        <f>ROUND(N(data!C411),0)</f>
        <v>66140</v>
      </c>
      <c r="DB2" s="61">
        <f>ROUND(N(data!C412),0)</f>
        <v>0</v>
      </c>
      <c r="DC2" s="61">
        <f>ROUND(N(data!C413),0)</f>
        <v>0</v>
      </c>
      <c r="DD2" s="61">
        <f>ROUND(N(data!C414),0)</f>
        <v>241009</v>
      </c>
      <c r="DE2" s="61">
        <f>ROUND(N(data!C419),0)</f>
        <v>0</v>
      </c>
      <c r="DF2" s="208">
        <f>ROUND(N(data!D420),0)</f>
        <v>0</v>
      </c>
      <c r="DG2" s="208">
        <f>ROUND(N(data!C422),0)</f>
        <v>0</v>
      </c>
      <c r="DH2" s="208">
        <f>ROUND(N(data!C423),0)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9440D-E581-45BB-A324-913CF80E7D4E}">
  <sheetPr codeName="Sheet17"/>
  <dimension ref="A1:CK80"/>
  <sheetViews>
    <sheetView workbookViewId="0">
      <selection activeCell="N34" sqref="N34"/>
    </sheetView>
  </sheetViews>
  <sheetFormatPr defaultColWidth="8.6640625" defaultRowHeight="15.5" x14ac:dyDescent="0.35"/>
  <cols>
    <col min="1" max="1" bestFit="1" width="12.6640625" customWidth="1" style="9"/>
    <col min="2" max="2" bestFit="1" width="5.25" customWidth="1" style="9"/>
    <col min="3" max="3" bestFit="1" width="13.9140625" customWidth="1" style="9"/>
    <col min="4" max="4" bestFit="1" width="10.58203125" customWidth="1" style="9"/>
    <col min="5" max="37" width="12.58203125" customWidth="1" style="9"/>
    <col min="38" max="39" width="8.6640625" customWidth="1" style="9"/>
    <col min="40" max="16384" width="8.6640625" customWidth="1" style="9"/>
  </cols>
  <sheetData>
    <row r="1" ht="12.65" customHeight="1" s="10" customFormat="1">
      <c r="A1" s="10" t="s">
        <v>1343</v>
      </c>
      <c r="B1" s="12" t="s">
        <v>1344</v>
      </c>
      <c r="C1" s="10" t="s">
        <v>1345</v>
      </c>
      <c r="D1" s="12" t="s">
        <v>1346</v>
      </c>
      <c r="E1" s="10" t="s">
        <v>1347</v>
      </c>
      <c r="F1" s="10" t="s">
        <v>1348</v>
      </c>
      <c r="G1" s="10" t="s">
        <v>1349</v>
      </c>
      <c r="H1" s="10" t="s">
        <v>1350</v>
      </c>
      <c r="I1" s="10" t="s">
        <v>1351</v>
      </c>
      <c r="J1" s="10" t="s">
        <v>1352</v>
      </c>
      <c r="K1" s="10" t="s">
        <v>1353</v>
      </c>
      <c r="L1" s="10" t="s">
        <v>1354</v>
      </c>
      <c r="M1" s="10" t="s">
        <v>1355</v>
      </c>
      <c r="N1" s="10" t="s">
        <v>1356</v>
      </c>
      <c r="O1" s="10" t="s">
        <v>1357</v>
      </c>
      <c r="P1" s="10" t="s">
        <v>1325</v>
      </c>
      <c r="Q1" s="10" t="s">
        <v>1326</v>
      </c>
      <c r="R1" s="10" t="s">
        <v>1327</v>
      </c>
      <c r="S1" s="10" t="s">
        <v>1328</v>
      </c>
      <c r="T1" s="10" t="s">
        <v>1329</v>
      </c>
      <c r="U1" s="10" t="s">
        <v>1330</v>
      </c>
      <c r="V1" s="10" t="s">
        <v>1331</v>
      </c>
      <c r="W1" s="10" t="s">
        <v>1332</v>
      </c>
      <c r="X1" s="10" t="s">
        <v>1333</v>
      </c>
      <c r="Y1" s="10" t="s">
        <v>1334</v>
      </c>
      <c r="Z1" s="10" t="s">
        <v>1335</v>
      </c>
      <c r="AA1" s="10" t="s">
        <v>1336</v>
      </c>
      <c r="AB1" s="10" t="s">
        <v>1337</v>
      </c>
      <c r="AC1" s="10" t="s">
        <v>1338</v>
      </c>
      <c r="AD1" s="10" t="s">
        <v>1358</v>
      </c>
      <c r="AE1" s="10" t="s">
        <v>1359</v>
      </c>
      <c r="AF1" s="10" t="s">
        <v>1360</v>
      </c>
      <c r="AG1" s="10" t="s">
        <v>1361</v>
      </c>
      <c r="AH1" s="10" t="s">
        <v>1362</v>
      </c>
      <c r="AI1" s="10" t="s">
        <v>1363</v>
      </c>
      <c r="AJ1" s="10" t="s">
        <v>1364</v>
      </c>
      <c r="AK1" s="10" t="s">
        <v>1365</v>
      </c>
      <c r="AM1" s="14"/>
      <c r="AN1" s="14"/>
      <c r="AO1" s="14"/>
      <c r="AP1" s="14"/>
    </row>
    <row r="2" ht="12.65" customHeight="1" s="178" customFormat="1">
      <c r="A2" s="12" t="str">
        <f>RIGHT(data!$C$97,3)</f>
        <v>107</v>
      </c>
      <c r="B2" s="210" t="str">
        <f>RIGHT(data!$C$96,4)</f>
        <v>2022</v>
      </c>
      <c r="C2" s="12" t="str">
        <f>data!C$55</f>
        <v>6010</v>
      </c>
      <c r="D2" s="12" t="s">
        <v>1159</v>
      </c>
      <c r="E2" s="317">
        <f> ROUND(N(data!C59), 0)</f>
        <v>0</v>
      </c>
      <c r="F2" s="318">
        <f> ROUND(N(data!C60), 2)</f>
        <v>0</v>
      </c>
      <c r="G2" s="317">
        <f> ROUND(N(data!C61), 0)</f>
        <v>0</v>
      </c>
      <c r="H2" s="317">
        <f> ROUND(N(data!C62), 0)</f>
        <v>0</v>
      </c>
      <c r="I2" s="317">
        <f> ROUND(N(data!C63), 0)</f>
        <v>0</v>
      </c>
      <c r="J2" s="317">
        <f> ROUND(N(data!C64), 0)</f>
        <v>0</v>
      </c>
      <c r="K2" s="317">
        <f> ROUND(N(data!C65), 0)</f>
        <v>0</v>
      </c>
      <c r="L2" s="317">
        <f> ROUND(N(data!C66), 0)</f>
        <v>0</v>
      </c>
      <c r="M2" s="317">
        <f> ROUND(N(data!C67), 0)</f>
        <v>0</v>
      </c>
      <c r="N2" s="317">
        <f> ROUND(N(data!C68), 0)</f>
        <v>0</v>
      </c>
      <c r="O2" s="317">
        <f> ROUND(N(data!C69), 0)</f>
        <v>0</v>
      </c>
      <c r="P2" s="317">
        <f> ROUND(N(data!C70), 0)</f>
        <v>0</v>
      </c>
      <c r="Q2" s="317">
        <f> ROUND(N(data!C71), 0)</f>
        <v>0</v>
      </c>
      <c r="R2" s="317">
        <f> ROUND(N(data!C72), 0)</f>
        <v>0</v>
      </c>
      <c r="S2" s="317">
        <f> ROUND(N(data!C73), 0)</f>
        <v>0</v>
      </c>
      <c r="T2" s="317">
        <f> ROUND(N(data!C74), 0)</f>
        <v>0</v>
      </c>
      <c r="U2" s="317">
        <f> ROUND(N(data!C75), 0)</f>
        <v>0</v>
      </c>
      <c r="V2" s="317">
        <f> ROUND(N(data!C76), 0)</f>
        <v>0</v>
      </c>
      <c r="W2" s="317">
        <f> ROUND(N(data!C77), 0)</f>
        <v>0</v>
      </c>
      <c r="X2" s="317">
        <f> ROUND(N(data!C78), 0)</f>
        <v>0</v>
      </c>
      <c r="Y2" s="317">
        <f> ROUND(N(data!C79), 0)</f>
        <v>0</v>
      </c>
      <c r="Z2" s="317">
        <f> ROUND(N(data!C80), 0)</f>
        <v>0</v>
      </c>
      <c r="AA2" s="317">
        <f> ROUND(N(data!C81), 0)</f>
        <v>0</v>
      </c>
      <c r="AB2" s="317">
        <f> ROUND(N(data!C82), 0)</f>
        <v>0</v>
      </c>
      <c r="AC2" s="317">
        <f> ROUND(N(data!C83), 0)</f>
        <v>0</v>
      </c>
      <c r="AD2" s="317">
        <f> ROUND(N(data!C84), 0)</f>
        <v>0</v>
      </c>
      <c r="AE2" s="317">
        <f> ROUND(N(data!C89), 0)</f>
        <v>0</v>
      </c>
      <c r="AF2" s="317">
        <f> ROUND(N(data!C87), 0)</f>
        <v>0</v>
      </c>
      <c r="AG2" s="317">
        <f> ROUND(N(data!C90), 0)</f>
        <v>0</v>
      </c>
      <c r="AH2" s="317">
        <f> ROUND(N(data!C91), 0)</f>
        <v>0</v>
      </c>
      <c r="AI2" s="317">
        <f> ROUND(N(data!C92), 0)</f>
        <v>0</v>
      </c>
      <c r="AJ2" s="317">
        <f> ROUND(N(data!C93), 0)</f>
        <v>0</v>
      </c>
      <c r="AK2" s="318">
        <f> ROUND(N(data!C94), 2)</f>
        <v>0</v>
      </c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</row>
    <row r="3" ht="12.65" customHeight="1" s="11" customFormat="1">
      <c r="A3" s="12" t="str">
        <f>RIGHT(data!$C$97,3)</f>
        <v>107</v>
      </c>
      <c r="B3" s="210" t="str">
        <f>RIGHT(data!$C$96,4)</f>
        <v>2022</v>
      </c>
      <c r="C3" s="12" t="str">
        <f>data!D$55</f>
        <v>6030</v>
      </c>
      <c r="D3" s="12" t="s">
        <v>1159</v>
      </c>
      <c r="E3" s="317">
        <f> ROUND(N(data!D59), 0)</f>
        <v>0</v>
      </c>
      <c r="F3" s="318">
        <f> ROUND(N(data!D60), 2)</f>
        <v>0</v>
      </c>
      <c r="G3" s="317">
        <f> ROUND(N(data!D61), 0)</f>
        <v>0</v>
      </c>
      <c r="H3" s="317">
        <f> ROUND(N(data!D62), 0)</f>
        <v>0</v>
      </c>
      <c r="I3" s="317">
        <f> ROUND(N(data!D63), 0)</f>
        <v>0</v>
      </c>
      <c r="J3" s="317">
        <f> ROUND(N(data!D64), 0)</f>
        <v>0</v>
      </c>
      <c r="K3" s="317">
        <f> ROUND(N(data!D65), 0)</f>
        <v>0</v>
      </c>
      <c r="L3" s="317">
        <f> ROUND(N(data!D66), 0)</f>
        <v>0</v>
      </c>
      <c r="M3" s="317">
        <f> ROUND(N(data!D67), 0)</f>
        <v>0</v>
      </c>
      <c r="N3" s="317">
        <f> ROUND(N(data!D68), 0)</f>
        <v>0</v>
      </c>
      <c r="O3" s="317">
        <f> ROUND(N(data!D69), 0)</f>
        <v>0</v>
      </c>
      <c r="P3" s="317">
        <f> ROUND(N(data!D70), 0)</f>
        <v>0</v>
      </c>
      <c r="Q3" s="317">
        <f> ROUND(N(data!D71), 0)</f>
        <v>0</v>
      </c>
      <c r="R3" s="317">
        <f> ROUND(N(data!D72), 0)</f>
        <v>0</v>
      </c>
      <c r="S3" s="317">
        <f> ROUND(N(data!D73), 0)</f>
        <v>0</v>
      </c>
      <c r="T3" s="317">
        <f> ROUND(N(data!D74), 0)</f>
        <v>0</v>
      </c>
      <c r="U3" s="317">
        <f> ROUND(N(data!D75), 0)</f>
        <v>0</v>
      </c>
      <c r="V3" s="317">
        <f> ROUND(N(data!D76), 0)</f>
        <v>0</v>
      </c>
      <c r="W3" s="317">
        <f> ROUND(N(data!D77), 0)</f>
        <v>0</v>
      </c>
      <c r="X3" s="317">
        <f> ROUND(N(data!D78), 0)</f>
        <v>0</v>
      </c>
      <c r="Y3" s="317">
        <f> ROUND(N(data!D79), 0)</f>
        <v>0</v>
      </c>
      <c r="Z3" s="317">
        <f> ROUND(N(data!D80), 0)</f>
        <v>0</v>
      </c>
      <c r="AA3" s="317">
        <f> ROUND(N(data!D81), 0)</f>
        <v>0</v>
      </c>
      <c r="AB3" s="317">
        <f> ROUND(N(data!D82), 0)</f>
        <v>0</v>
      </c>
      <c r="AC3" s="317">
        <f> ROUND(N(data!D83), 0)</f>
        <v>0</v>
      </c>
      <c r="AD3" s="317">
        <f> ROUND(N(data!D84), 0)</f>
        <v>0</v>
      </c>
      <c r="AE3" s="317">
        <f> ROUND(N(data!D89), 0)</f>
        <v>0</v>
      </c>
      <c r="AF3" s="317">
        <f> ROUND(N(data!D87), 0)</f>
        <v>0</v>
      </c>
      <c r="AG3" s="317">
        <f> ROUND(N(data!D90), 0)</f>
        <v>0</v>
      </c>
      <c r="AH3" s="317">
        <f> ROUND(N(data!D91), 0)</f>
        <v>0</v>
      </c>
      <c r="AI3" s="317">
        <f> ROUND(N(data!D92), 0)</f>
        <v>0</v>
      </c>
      <c r="AJ3" s="317">
        <f> ROUND(N(data!D93), 0)</f>
        <v>0</v>
      </c>
      <c r="AK3" s="318">
        <f> ROUND(N(data!D94), 2)</f>
        <v>0</v>
      </c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</row>
    <row r="4" ht="12.65" customHeight="1" s="11" customFormat="1">
      <c r="A4" s="12" t="str">
        <f>RIGHT(data!$C$97,3)</f>
        <v>107</v>
      </c>
      <c r="B4" s="210" t="str">
        <f>RIGHT(data!$C$96,4)</f>
        <v>2022</v>
      </c>
      <c r="C4" s="12" t="str">
        <f>data!E$55</f>
        <v>6070</v>
      </c>
      <c r="D4" s="12" t="s">
        <v>1159</v>
      </c>
      <c r="E4" s="317">
        <f> ROUND(N(data!E59), 0)</f>
        <v>945</v>
      </c>
      <c r="F4" s="318">
        <f> ROUND(N(data!E60), 2)</f>
        <v>6.75</v>
      </c>
      <c r="G4" s="317">
        <f> ROUND(N(data!E61), 0)</f>
        <v>568619</v>
      </c>
      <c r="H4" s="317">
        <f> ROUND(N(data!E62), 0)</f>
        <v>153317</v>
      </c>
      <c r="I4" s="317">
        <f> ROUND(N(data!E63), 0)</f>
        <v>0</v>
      </c>
      <c r="J4" s="317">
        <f> ROUND(N(data!E64), 0)</f>
        <v>16444</v>
      </c>
      <c r="K4" s="317">
        <f> ROUND(N(data!E65), 0)</f>
        <v>0</v>
      </c>
      <c r="L4" s="317">
        <f> ROUND(N(data!E66), 0)</f>
        <v>141728</v>
      </c>
      <c r="M4" s="317">
        <f> ROUND(N(data!E67), 0)</f>
        <v>41252</v>
      </c>
      <c r="N4" s="317">
        <f> ROUND(N(data!E68), 0)</f>
        <v>5182</v>
      </c>
      <c r="O4" s="317">
        <f> ROUND(N(data!E69), 0)</f>
        <v>12515</v>
      </c>
      <c r="P4" s="317">
        <f> ROUND(N(data!E70), 0)</f>
        <v>0</v>
      </c>
      <c r="Q4" s="317">
        <f> ROUND(N(data!E71), 0)</f>
        <v>0</v>
      </c>
      <c r="R4" s="317">
        <f> ROUND(N(data!E72), 0)</f>
        <v>0</v>
      </c>
      <c r="S4" s="317">
        <f> ROUND(N(data!E73), 0)</f>
        <v>0</v>
      </c>
      <c r="T4" s="317">
        <f> ROUND(N(data!E74), 0)</f>
        <v>0</v>
      </c>
      <c r="U4" s="317">
        <f> ROUND(N(data!E75), 0)</f>
        <v>0</v>
      </c>
      <c r="V4" s="317">
        <f> ROUND(N(data!E76), 0)</f>
        <v>0</v>
      </c>
      <c r="W4" s="317">
        <f> ROUND(N(data!E77), 0)</f>
        <v>0</v>
      </c>
      <c r="X4" s="317">
        <f> ROUND(N(data!E78), 0)</f>
        <v>0</v>
      </c>
      <c r="Y4" s="317">
        <f> ROUND(N(data!E79), 0)</f>
        <v>0</v>
      </c>
      <c r="Z4" s="317">
        <f> ROUND(N(data!E80), 0)</f>
        <v>0</v>
      </c>
      <c r="AA4" s="317">
        <f> ROUND(N(data!E81), 0)</f>
        <v>0</v>
      </c>
      <c r="AB4" s="317">
        <f> ROUND(N(data!E82), 0)</f>
        <v>0</v>
      </c>
      <c r="AC4" s="317">
        <f> ROUND(N(data!E83), 0)</f>
        <v>12515</v>
      </c>
      <c r="AD4" s="317">
        <f> ROUND(N(data!E84), 0)</f>
        <v>0</v>
      </c>
      <c r="AE4" s="317">
        <f> ROUND(N(data!E89), 0)</f>
        <v>1808773</v>
      </c>
      <c r="AF4" s="317">
        <f> ROUND(N(data!E87), 0)</f>
        <v>1808773</v>
      </c>
      <c r="AG4" s="317">
        <f> ROUND(N(data!E90), 0)</f>
        <v>2849</v>
      </c>
      <c r="AH4" s="317">
        <f> ROUND(N(data!E91), 0)</f>
        <v>3712</v>
      </c>
      <c r="AI4" s="317">
        <f> ROUND(N(data!E92), 0)</f>
        <v>790</v>
      </c>
      <c r="AJ4" s="317">
        <f> ROUND(N(data!E93), 0)</f>
        <v>15940</v>
      </c>
      <c r="AK4" s="318">
        <f> ROUND(N(data!E94), 2)</f>
        <v>5.31</v>
      </c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</row>
    <row r="5" ht="12.65" customHeight="1" s="11" customFormat="1">
      <c r="A5" s="12" t="str">
        <f>RIGHT(data!$C$97,3)</f>
        <v>107</v>
      </c>
      <c r="B5" s="210" t="str">
        <f>RIGHT(data!$C$96,4)</f>
        <v>2022</v>
      </c>
      <c r="C5" s="12" t="str">
        <f>data!F$55</f>
        <v>6100</v>
      </c>
      <c r="D5" s="12" t="s">
        <v>1159</v>
      </c>
      <c r="E5" s="317">
        <f> ROUND(N(data!F59), 0)</f>
        <v>0</v>
      </c>
      <c r="F5" s="318">
        <f> ROUND(N(data!F60), 2)</f>
        <v>0</v>
      </c>
      <c r="G5" s="317">
        <f> ROUND(N(data!F61), 0)</f>
        <v>0</v>
      </c>
      <c r="H5" s="317">
        <f> ROUND(N(data!F62), 0)</f>
        <v>0</v>
      </c>
      <c r="I5" s="317">
        <f> ROUND(N(data!F63), 0)</f>
        <v>0</v>
      </c>
      <c r="J5" s="317">
        <f> ROUND(N(data!F64), 0)</f>
        <v>0</v>
      </c>
      <c r="K5" s="317">
        <f> ROUND(N(data!F65), 0)</f>
        <v>0</v>
      </c>
      <c r="L5" s="317">
        <f> ROUND(N(data!F66), 0)</f>
        <v>0</v>
      </c>
      <c r="M5" s="317">
        <f> ROUND(N(data!F67), 0)</f>
        <v>0</v>
      </c>
      <c r="N5" s="317">
        <f> ROUND(N(data!F68), 0)</f>
        <v>0</v>
      </c>
      <c r="O5" s="317">
        <f> ROUND(N(data!F69), 0)</f>
        <v>0</v>
      </c>
      <c r="P5" s="317">
        <f> ROUND(N(data!F70), 0)</f>
        <v>0</v>
      </c>
      <c r="Q5" s="317">
        <f> ROUND(N(data!F71), 0)</f>
        <v>0</v>
      </c>
      <c r="R5" s="317">
        <f> ROUND(N(data!F72), 0)</f>
        <v>0</v>
      </c>
      <c r="S5" s="317">
        <f> ROUND(N(data!F73), 0)</f>
        <v>0</v>
      </c>
      <c r="T5" s="317">
        <f> ROUND(N(data!F74), 0)</f>
        <v>0</v>
      </c>
      <c r="U5" s="317">
        <f> ROUND(N(data!F75), 0)</f>
        <v>0</v>
      </c>
      <c r="V5" s="317">
        <f> ROUND(N(data!F76), 0)</f>
        <v>0</v>
      </c>
      <c r="W5" s="317">
        <f> ROUND(N(data!F77), 0)</f>
        <v>0</v>
      </c>
      <c r="X5" s="317">
        <f> ROUND(N(data!F78), 0)</f>
        <v>0</v>
      </c>
      <c r="Y5" s="317">
        <f> ROUND(N(data!F79), 0)</f>
        <v>0</v>
      </c>
      <c r="Z5" s="317">
        <f> ROUND(N(data!F80), 0)</f>
        <v>0</v>
      </c>
      <c r="AA5" s="317">
        <f> ROUND(N(data!F81), 0)</f>
        <v>0</v>
      </c>
      <c r="AB5" s="317">
        <f> ROUND(N(data!F82), 0)</f>
        <v>0</v>
      </c>
      <c r="AC5" s="317">
        <f> ROUND(N(data!F83), 0)</f>
        <v>0</v>
      </c>
      <c r="AD5" s="317">
        <f> ROUND(N(data!F84), 0)</f>
        <v>0</v>
      </c>
      <c r="AE5" s="317">
        <f> ROUND(N(data!F89), 0)</f>
        <v>0</v>
      </c>
      <c r="AF5" s="317">
        <f> ROUND(N(data!F87), 0)</f>
        <v>0</v>
      </c>
      <c r="AG5" s="317">
        <f> ROUND(N(data!F90), 0)</f>
        <v>0</v>
      </c>
      <c r="AH5" s="317">
        <f> ROUND(N(data!F91), 0)</f>
        <v>0</v>
      </c>
      <c r="AI5" s="317">
        <f> ROUND(N(data!F92), 0)</f>
        <v>0</v>
      </c>
      <c r="AJ5" s="317">
        <f> ROUND(N(data!F93), 0)</f>
        <v>0</v>
      </c>
      <c r="AK5" s="318">
        <f> ROUND(N(data!F94), 2)</f>
        <v>0</v>
      </c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</row>
    <row r="6" ht="12.65" customHeight="1" s="11" customFormat="1">
      <c r="A6" s="12" t="str">
        <f>RIGHT(data!$C$97,3)</f>
        <v>107</v>
      </c>
      <c r="B6" s="210" t="str">
        <f>RIGHT(data!$C$96,4)</f>
        <v>2022</v>
      </c>
      <c r="C6" s="12" t="str">
        <f>data!G$55</f>
        <v>6120</v>
      </c>
      <c r="D6" s="12" t="s">
        <v>1159</v>
      </c>
      <c r="E6" s="317">
        <f> ROUND(N(data!G59), 0)</f>
        <v>0</v>
      </c>
      <c r="F6" s="318">
        <f> ROUND(N(data!G60), 2)</f>
        <v>0</v>
      </c>
      <c r="G6" s="317">
        <f> ROUND(N(data!G61), 0)</f>
        <v>0</v>
      </c>
      <c r="H6" s="317">
        <f> ROUND(N(data!G62), 0)</f>
        <v>0</v>
      </c>
      <c r="I6" s="317">
        <f> ROUND(N(data!G63), 0)</f>
        <v>0</v>
      </c>
      <c r="J6" s="317">
        <f> ROUND(N(data!G64), 0)</f>
        <v>0</v>
      </c>
      <c r="K6" s="317">
        <f> ROUND(N(data!G65), 0)</f>
        <v>0</v>
      </c>
      <c r="L6" s="317">
        <f> ROUND(N(data!G66), 0)</f>
        <v>0</v>
      </c>
      <c r="M6" s="317">
        <f> ROUND(N(data!G67), 0)</f>
        <v>0</v>
      </c>
      <c r="N6" s="317">
        <f> ROUND(N(data!G68), 0)</f>
        <v>0</v>
      </c>
      <c r="O6" s="317">
        <f> ROUND(N(data!G69), 0)</f>
        <v>0</v>
      </c>
      <c r="P6" s="317">
        <f> ROUND(N(data!G70), 0)</f>
        <v>0</v>
      </c>
      <c r="Q6" s="317">
        <f> ROUND(N(data!G71), 0)</f>
        <v>0</v>
      </c>
      <c r="R6" s="317">
        <f> ROUND(N(data!G72), 0)</f>
        <v>0</v>
      </c>
      <c r="S6" s="317">
        <f> ROUND(N(data!G73), 0)</f>
        <v>0</v>
      </c>
      <c r="T6" s="317">
        <f> ROUND(N(data!G74), 0)</f>
        <v>0</v>
      </c>
      <c r="U6" s="317">
        <f> ROUND(N(data!G75), 0)</f>
        <v>0</v>
      </c>
      <c r="V6" s="317">
        <f> ROUND(N(data!G76), 0)</f>
        <v>0</v>
      </c>
      <c r="W6" s="317">
        <f> ROUND(N(data!G77), 0)</f>
        <v>0</v>
      </c>
      <c r="X6" s="317">
        <f> ROUND(N(data!G78), 0)</f>
        <v>0</v>
      </c>
      <c r="Y6" s="317">
        <f> ROUND(N(data!G79), 0)</f>
        <v>0</v>
      </c>
      <c r="Z6" s="317">
        <f> ROUND(N(data!G80), 0)</f>
        <v>0</v>
      </c>
      <c r="AA6" s="317">
        <f> ROUND(N(data!G81), 0)</f>
        <v>0</v>
      </c>
      <c r="AB6" s="317">
        <f> ROUND(N(data!G82), 0)</f>
        <v>0</v>
      </c>
      <c r="AC6" s="317">
        <f> ROUND(N(data!G83), 0)</f>
        <v>0</v>
      </c>
      <c r="AD6" s="317">
        <f> ROUND(N(data!G84), 0)</f>
        <v>0</v>
      </c>
      <c r="AE6" s="317">
        <f> ROUND(N(data!G89), 0)</f>
        <v>0</v>
      </c>
      <c r="AF6" s="317">
        <f> ROUND(N(data!G87), 0)</f>
        <v>0</v>
      </c>
      <c r="AG6" s="317">
        <f> ROUND(N(data!G90), 0)</f>
        <v>0</v>
      </c>
      <c r="AH6" s="317">
        <f> ROUND(N(data!G91), 0)</f>
        <v>0</v>
      </c>
      <c r="AI6" s="317">
        <f> ROUND(N(data!G92), 0)</f>
        <v>0</v>
      </c>
      <c r="AJ6" s="317">
        <f> ROUND(N(data!G93), 0)</f>
        <v>0</v>
      </c>
      <c r="AK6" s="318">
        <f> ROUND(N(data!G94), 2)</f>
        <v>0</v>
      </c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</row>
    <row r="7" ht="12.65" customHeight="1" s="11" customFormat="1">
      <c r="A7" s="12" t="str">
        <f>RIGHT(data!$C$97,3)</f>
        <v>107</v>
      </c>
      <c r="B7" s="210" t="str">
        <f>RIGHT(data!$C$96,4)</f>
        <v>2022</v>
      </c>
      <c r="C7" s="12" t="str">
        <f>data!H$55</f>
        <v>6140</v>
      </c>
      <c r="D7" s="12" t="s">
        <v>1159</v>
      </c>
      <c r="E7" s="317">
        <f> ROUND(N(data!H59), 0)</f>
        <v>0</v>
      </c>
      <c r="F7" s="318">
        <f> ROUND(N(data!H60), 2)</f>
        <v>0</v>
      </c>
      <c r="G7" s="317">
        <f> ROUND(N(data!H61), 0)</f>
        <v>0</v>
      </c>
      <c r="H7" s="317">
        <f> ROUND(N(data!H62), 0)</f>
        <v>0</v>
      </c>
      <c r="I7" s="317">
        <f> ROUND(N(data!H63), 0)</f>
        <v>0</v>
      </c>
      <c r="J7" s="317">
        <f> ROUND(N(data!H64), 0)</f>
        <v>0</v>
      </c>
      <c r="K7" s="317">
        <f> ROUND(N(data!H65), 0)</f>
        <v>0</v>
      </c>
      <c r="L7" s="317">
        <f> ROUND(N(data!H66), 0)</f>
        <v>0</v>
      </c>
      <c r="M7" s="317">
        <f> ROUND(N(data!H67), 0)</f>
        <v>0</v>
      </c>
      <c r="N7" s="317">
        <f> ROUND(N(data!H68), 0)</f>
        <v>0</v>
      </c>
      <c r="O7" s="317">
        <f> ROUND(N(data!H69), 0)</f>
        <v>0</v>
      </c>
      <c r="P7" s="317">
        <f> ROUND(N(data!H70), 0)</f>
        <v>0</v>
      </c>
      <c r="Q7" s="317">
        <f> ROUND(N(data!H71), 0)</f>
        <v>0</v>
      </c>
      <c r="R7" s="317">
        <f> ROUND(N(data!H72), 0)</f>
        <v>0</v>
      </c>
      <c r="S7" s="317">
        <f> ROUND(N(data!H73), 0)</f>
        <v>0</v>
      </c>
      <c r="T7" s="317">
        <f> ROUND(N(data!H74), 0)</f>
        <v>0</v>
      </c>
      <c r="U7" s="317">
        <f> ROUND(N(data!H75), 0)</f>
        <v>0</v>
      </c>
      <c r="V7" s="317">
        <f> ROUND(N(data!H76), 0)</f>
        <v>0</v>
      </c>
      <c r="W7" s="317">
        <f> ROUND(N(data!H77), 0)</f>
        <v>0</v>
      </c>
      <c r="X7" s="317">
        <f> ROUND(N(data!H78), 0)</f>
        <v>0</v>
      </c>
      <c r="Y7" s="317">
        <f> ROUND(N(data!H79), 0)</f>
        <v>0</v>
      </c>
      <c r="Z7" s="317">
        <f> ROUND(N(data!H80), 0)</f>
        <v>0</v>
      </c>
      <c r="AA7" s="317">
        <f> ROUND(N(data!H81), 0)</f>
        <v>0</v>
      </c>
      <c r="AB7" s="317">
        <f> ROUND(N(data!H82), 0)</f>
        <v>0</v>
      </c>
      <c r="AC7" s="317">
        <f> ROUND(N(data!H83), 0)</f>
        <v>0</v>
      </c>
      <c r="AD7" s="317">
        <f> ROUND(N(data!H84), 0)</f>
        <v>0</v>
      </c>
      <c r="AE7" s="317">
        <f> ROUND(N(data!H89), 0)</f>
        <v>0</v>
      </c>
      <c r="AF7" s="317">
        <f> ROUND(N(data!H87), 0)</f>
        <v>0</v>
      </c>
      <c r="AG7" s="317">
        <f> ROUND(N(data!H90), 0)</f>
        <v>0</v>
      </c>
      <c r="AH7" s="317">
        <f> ROUND(N(data!H91), 0)</f>
        <v>0</v>
      </c>
      <c r="AI7" s="317">
        <f> ROUND(N(data!H92), 0)</f>
        <v>0</v>
      </c>
      <c r="AJ7" s="317">
        <f> ROUND(N(data!H93), 0)</f>
        <v>0</v>
      </c>
      <c r="AK7" s="318">
        <f> ROUND(N(data!H94), 2)</f>
        <v>0</v>
      </c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</row>
    <row r="8" ht="12.65" customHeight="1" s="11" customFormat="1">
      <c r="A8" s="12" t="str">
        <f>RIGHT(data!$C$97,3)</f>
        <v>107</v>
      </c>
      <c r="B8" s="210" t="str">
        <f>RIGHT(data!$C$96,4)</f>
        <v>2022</v>
      </c>
      <c r="C8" s="12" t="str">
        <f>data!I$55</f>
        <v>6150</v>
      </c>
      <c r="D8" s="12" t="s">
        <v>1159</v>
      </c>
      <c r="E8" s="317">
        <f> ROUND(N(data!I59), 0)</f>
        <v>0</v>
      </c>
      <c r="F8" s="318">
        <f> ROUND(N(data!I60), 2)</f>
        <v>0</v>
      </c>
      <c r="G8" s="317">
        <f> ROUND(N(data!I61), 0)</f>
        <v>0</v>
      </c>
      <c r="H8" s="317">
        <f> ROUND(N(data!I62), 0)</f>
        <v>0</v>
      </c>
      <c r="I8" s="317">
        <f> ROUND(N(data!I63), 0)</f>
        <v>0</v>
      </c>
      <c r="J8" s="317">
        <f> ROUND(N(data!I64), 0)</f>
        <v>0</v>
      </c>
      <c r="K8" s="317">
        <f> ROUND(N(data!I65), 0)</f>
        <v>0</v>
      </c>
      <c r="L8" s="317">
        <f> ROUND(N(data!I66), 0)</f>
        <v>0</v>
      </c>
      <c r="M8" s="317">
        <f> ROUND(N(data!I67), 0)</f>
        <v>0</v>
      </c>
      <c r="N8" s="317">
        <f> ROUND(N(data!I68), 0)</f>
        <v>0</v>
      </c>
      <c r="O8" s="317">
        <f> ROUND(N(data!I69), 0)</f>
        <v>0</v>
      </c>
      <c r="P8" s="317">
        <f> ROUND(N(data!I70), 0)</f>
        <v>0</v>
      </c>
      <c r="Q8" s="317">
        <f> ROUND(N(data!I71), 0)</f>
        <v>0</v>
      </c>
      <c r="R8" s="317">
        <f> ROUND(N(data!I72), 0)</f>
        <v>0</v>
      </c>
      <c r="S8" s="317">
        <f> ROUND(N(data!I73), 0)</f>
        <v>0</v>
      </c>
      <c r="T8" s="317">
        <f> ROUND(N(data!I74), 0)</f>
        <v>0</v>
      </c>
      <c r="U8" s="317">
        <f> ROUND(N(data!I75), 0)</f>
        <v>0</v>
      </c>
      <c r="V8" s="317">
        <f> ROUND(N(data!I76), 0)</f>
        <v>0</v>
      </c>
      <c r="W8" s="317">
        <f> ROUND(N(data!I77), 0)</f>
        <v>0</v>
      </c>
      <c r="X8" s="317">
        <f> ROUND(N(data!I78), 0)</f>
        <v>0</v>
      </c>
      <c r="Y8" s="317">
        <f> ROUND(N(data!I79), 0)</f>
        <v>0</v>
      </c>
      <c r="Z8" s="317">
        <f> ROUND(N(data!I80), 0)</f>
        <v>0</v>
      </c>
      <c r="AA8" s="317">
        <f> ROUND(N(data!I81), 0)</f>
        <v>0</v>
      </c>
      <c r="AB8" s="317">
        <f> ROUND(N(data!I82), 0)</f>
        <v>0</v>
      </c>
      <c r="AC8" s="317">
        <f> ROUND(N(data!I83), 0)</f>
        <v>0</v>
      </c>
      <c r="AD8" s="317">
        <f> ROUND(N(data!I84), 0)</f>
        <v>0</v>
      </c>
      <c r="AE8" s="317">
        <f> ROUND(N(data!I89), 0)</f>
        <v>0</v>
      </c>
      <c r="AF8" s="317">
        <f> ROUND(N(data!I87), 0)</f>
        <v>0</v>
      </c>
      <c r="AG8" s="317">
        <f> ROUND(N(data!I90), 0)</f>
        <v>0</v>
      </c>
      <c r="AH8" s="317">
        <f> ROUND(N(data!I91), 0)</f>
        <v>0</v>
      </c>
      <c r="AI8" s="317">
        <f> ROUND(N(data!I92), 0)</f>
        <v>0</v>
      </c>
      <c r="AJ8" s="317">
        <f> ROUND(N(data!I93), 0)</f>
        <v>0</v>
      </c>
      <c r="AK8" s="318">
        <f> ROUND(N(data!I94), 2)</f>
        <v>0</v>
      </c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</row>
    <row r="9" ht="12.65" customHeight="1" s="11" customFormat="1">
      <c r="A9" s="12" t="str">
        <f>RIGHT(data!$C$97,3)</f>
        <v>107</v>
      </c>
      <c r="B9" s="210" t="str">
        <f>RIGHT(data!$C$96,4)</f>
        <v>2022</v>
      </c>
      <c r="C9" s="12" t="str">
        <f>data!J$55</f>
        <v>6170</v>
      </c>
      <c r="D9" s="12" t="s">
        <v>1159</v>
      </c>
      <c r="E9" s="317">
        <f> ROUND(N(data!J59), 0)</f>
        <v>0</v>
      </c>
      <c r="F9" s="318">
        <f> ROUND(N(data!J60), 2)</f>
        <v>0</v>
      </c>
      <c r="G9" s="317">
        <f> ROUND(N(data!J61), 0)</f>
        <v>0</v>
      </c>
      <c r="H9" s="317">
        <f> ROUND(N(data!J62), 0)</f>
        <v>0</v>
      </c>
      <c r="I9" s="317">
        <f> ROUND(N(data!J63), 0)</f>
        <v>0</v>
      </c>
      <c r="J9" s="317">
        <f> ROUND(N(data!J64), 0)</f>
        <v>0</v>
      </c>
      <c r="K9" s="317">
        <f> ROUND(N(data!J65), 0)</f>
        <v>0</v>
      </c>
      <c r="L9" s="317">
        <f> ROUND(N(data!J66), 0)</f>
        <v>0</v>
      </c>
      <c r="M9" s="317">
        <f> ROUND(N(data!J67), 0)</f>
        <v>0</v>
      </c>
      <c r="N9" s="317">
        <f> ROUND(N(data!J68), 0)</f>
        <v>0</v>
      </c>
      <c r="O9" s="317">
        <f> ROUND(N(data!J69), 0)</f>
        <v>0</v>
      </c>
      <c r="P9" s="317">
        <f> ROUND(N(data!J70), 0)</f>
        <v>0</v>
      </c>
      <c r="Q9" s="317">
        <f> ROUND(N(data!J71), 0)</f>
        <v>0</v>
      </c>
      <c r="R9" s="317">
        <f> ROUND(N(data!J72), 0)</f>
        <v>0</v>
      </c>
      <c r="S9" s="317">
        <f> ROUND(N(data!J73), 0)</f>
        <v>0</v>
      </c>
      <c r="T9" s="317">
        <f> ROUND(N(data!J74), 0)</f>
        <v>0</v>
      </c>
      <c r="U9" s="317">
        <f> ROUND(N(data!J75), 0)</f>
        <v>0</v>
      </c>
      <c r="V9" s="317">
        <f> ROUND(N(data!J76), 0)</f>
        <v>0</v>
      </c>
      <c r="W9" s="317">
        <f> ROUND(N(data!J77), 0)</f>
        <v>0</v>
      </c>
      <c r="X9" s="317">
        <f> ROUND(N(data!J78), 0)</f>
        <v>0</v>
      </c>
      <c r="Y9" s="317">
        <f> ROUND(N(data!J79), 0)</f>
        <v>0</v>
      </c>
      <c r="Z9" s="317">
        <f> ROUND(N(data!J80), 0)</f>
        <v>0</v>
      </c>
      <c r="AA9" s="317">
        <f> ROUND(N(data!J81), 0)</f>
        <v>0</v>
      </c>
      <c r="AB9" s="317">
        <f> ROUND(N(data!J82), 0)</f>
        <v>0</v>
      </c>
      <c r="AC9" s="317">
        <f> ROUND(N(data!J83), 0)</f>
        <v>0</v>
      </c>
      <c r="AD9" s="317">
        <f> ROUND(N(data!J84), 0)</f>
        <v>0</v>
      </c>
      <c r="AE9" s="317">
        <f> ROUND(N(data!J89), 0)</f>
        <v>0</v>
      </c>
      <c r="AF9" s="317">
        <f> ROUND(N(data!J87), 0)</f>
        <v>0</v>
      </c>
      <c r="AG9" s="317">
        <f> ROUND(N(data!J90), 0)</f>
        <v>0</v>
      </c>
      <c r="AH9" s="317">
        <f> ROUND(N(data!J91), 0)</f>
        <v>0</v>
      </c>
      <c r="AI9" s="317">
        <f> ROUND(N(data!J92), 0)</f>
        <v>0</v>
      </c>
      <c r="AJ9" s="317">
        <f> ROUND(N(data!J93), 0)</f>
        <v>0</v>
      </c>
      <c r="AK9" s="318">
        <f> ROUND(N(data!J94), 2)</f>
        <v>0</v>
      </c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</row>
    <row r="10" ht="12.65" customHeight="1" s="11" customFormat="1">
      <c r="A10" s="12" t="str">
        <f>RIGHT(data!$C$97,3)</f>
        <v>107</v>
      </c>
      <c r="B10" s="210" t="str">
        <f>RIGHT(data!$C$96,4)</f>
        <v>2022</v>
      </c>
      <c r="C10" s="12" t="str">
        <f>data!K$55</f>
        <v>6200</v>
      </c>
      <c r="D10" s="12" t="s">
        <v>1159</v>
      </c>
      <c r="E10" s="317">
        <f> ROUND(N(data!K59), 0)</f>
        <v>13283</v>
      </c>
      <c r="F10" s="318">
        <f> ROUND(N(data!K60), 2)</f>
        <v>28.79</v>
      </c>
      <c r="G10" s="317">
        <f> ROUND(N(data!K61), 0)</f>
        <v>1957377</v>
      </c>
      <c r="H10" s="317">
        <f> ROUND(N(data!K62), 0)</f>
        <v>527770</v>
      </c>
      <c r="I10" s="317">
        <f> ROUND(N(data!K63), 0)</f>
        <v>1668</v>
      </c>
      <c r="J10" s="317">
        <f> ROUND(N(data!K64), 0)</f>
        <v>155326</v>
      </c>
      <c r="K10" s="317">
        <f> ROUND(N(data!K65), 0)</f>
        <v>30358</v>
      </c>
      <c r="L10" s="317">
        <f> ROUND(N(data!K66), 0)</f>
        <v>394054</v>
      </c>
      <c r="M10" s="317">
        <f> ROUND(N(data!K67), 0)</f>
        <v>245731</v>
      </c>
      <c r="N10" s="317">
        <f> ROUND(N(data!K68), 0)</f>
        <v>600</v>
      </c>
      <c r="O10" s="317">
        <f> ROUND(N(data!K69), 0)</f>
        <v>20785</v>
      </c>
      <c r="P10" s="317">
        <f> ROUND(N(data!K70), 0)</f>
        <v>0</v>
      </c>
      <c r="Q10" s="317">
        <f> ROUND(N(data!K71), 0)</f>
        <v>0</v>
      </c>
      <c r="R10" s="317">
        <f> ROUND(N(data!K72), 0)</f>
        <v>0</v>
      </c>
      <c r="S10" s="317">
        <f> ROUND(N(data!K73), 0)</f>
        <v>0</v>
      </c>
      <c r="T10" s="317">
        <f> ROUND(N(data!K74), 0)</f>
        <v>0</v>
      </c>
      <c r="U10" s="317">
        <f> ROUND(N(data!K75), 0)</f>
        <v>0</v>
      </c>
      <c r="V10" s="317">
        <f> ROUND(N(data!K76), 0)</f>
        <v>0</v>
      </c>
      <c r="W10" s="317">
        <f> ROUND(N(data!K77), 0)</f>
        <v>0</v>
      </c>
      <c r="X10" s="317">
        <f> ROUND(N(data!K78), 0)</f>
        <v>0</v>
      </c>
      <c r="Y10" s="317">
        <f> ROUND(N(data!K79), 0)</f>
        <v>0</v>
      </c>
      <c r="Z10" s="317">
        <f> ROUND(N(data!K80), 0)</f>
        <v>0</v>
      </c>
      <c r="AA10" s="317">
        <f> ROUND(N(data!K81), 0)</f>
        <v>0</v>
      </c>
      <c r="AB10" s="317">
        <f> ROUND(N(data!K82), 0)</f>
        <v>0</v>
      </c>
      <c r="AC10" s="317">
        <f> ROUND(N(data!K83), 0)</f>
        <v>20785</v>
      </c>
      <c r="AD10" s="317">
        <f> ROUND(N(data!K84), 0)</f>
        <v>0</v>
      </c>
      <c r="AE10" s="317">
        <f> ROUND(N(data!K89), 0)</f>
        <v>4613438</v>
      </c>
      <c r="AF10" s="317">
        <f> ROUND(N(data!K87), 0)</f>
        <v>4613438</v>
      </c>
      <c r="AG10" s="317">
        <f> ROUND(N(data!K90), 0)</f>
        <v>16971</v>
      </c>
      <c r="AH10" s="317">
        <f> ROUND(N(data!K91), 0)</f>
        <v>0</v>
      </c>
      <c r="AI10" s="317">
        <f> ROUND(N(data!K92), 0)</f>
        <v>0</v>
      </c>
      <c r="AJ10" s="317">
        <f> ROUND(N(data!K93), 0)</f>
        <v>144111</v>
      </c>
      <c r="AK10" s="318">
        <f> ROUND(N(data!K94), 2)</f>
        <v>15.49</v>
      </c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</row>
    <row r="11" ht="12.65" customHeight="1" s="11" customFormat="1">
      <c r="A11" s="12" t="str">
        <f>RIGHT(data!$C$97,3)</f>
        <v>107</v>
      </c>
      <c r="B11" s="210" t="str">
        <f>RIGHT(data!$C$96,4)</f>
        <v>2022</v>
      </c>
      <c r="C11" s="12" t="str">
        <f>data!L$55</f>
        <v>6210</v>
      </c>
      <c r="D11" s="12" t="s">
        <v>1159</v>
      </c>
      <c r="E11" s="317">
        <f> ROUND(N(data!L59), 0)</f>
        <v>1966</v>
      </c>
      <c r="F11" s="318">
        <f> ROUND(N(data!L60), 2)</f>
        <v>14.05</v>
      </c>
      <c r="G11" s="317">
        <f> ROUND(N(data!L61), 0)</f>
        <v>1182967</v>
      </c>
      <c r="H11" s="317">
        <f> ROUND(N(data!L62), 0)</f>
        <v>318965</v>
      </c>
      <c r="I11" s="317">
        <f> ROUND(N(data!L63), 0)</f>
        <v>0</v>
      </c>
      <c r="J11" s="317">
        <f> ROUND(N(data!L64), 0)</f>
        <v>34211</v>
      </c>
      <c r="K11" s="317">
        <f> ROUND(N(data!L65), 0)</f>
        <v>0</v>
      </c>
      <c r="L11" s="317">
        <f> ROUND(N(data!L66), 0)</f>
        <v>294855</v>
      </c>
      <c r="M11" s="317">
        <f> ROUND(N(data!L67), 0)</f>
        <v>85820</v>
      </c>
      <c r="N11" s="317">
        <f> ROUND(N(data!L68), 0)</f>
        <v>10780</v>
      </c>
      <c r="O11" s="317">
        <f> ROUND(N(data!L69), 0)</f>
        <v>26037</v>
      </c>
      <c r="P11" s="317">
        <f> ROUND(N(data!L70), 0)</f>
        <v>0</v>
      </c>
      <c r="Q11" s="317">
        <f> ROUND(N(data!L71), 0)</f>
        <v>0</v>
      </c>
      <c r="R11" s="317">
        <f> ROUND(N(data!L72), 0)</f>
        <v>0</v>
      </c>
      <c r="S11" s="317">
        <f> ROUND(N(data!L73), 0)</f>
        <v>0</v>
      </c>
      <c r="T11" s="317">
        <f> ROUND(N(data!L74), 0)</f>
        <v>0</v>
      </c>
      <c r="U11" s="317">
        <f> ROUND(N(data!L75), 0)</f>
        <v>0</v>
      </c>
      <c r="V11" s="317">
        <f> ROUND(N(data!L76), 0)</f>
        <v>0</v>
      </c>
      <c r="W11" s="317">
        <f> ROUND(N(data!L77), 0)</f>
        <v>0</v>
      </c>
      <c r="X11" s="317">
        <f> ROUND(N(data!L78), 0)</f>
        <v>0</v>
      </c>
      <c r="Y11" s="317">
        <f> ROUND(N(data!L79), 0)</f>
        <v>0</v>
      </c>
      <c r="Z11" s="317">
        <f> ROUND(N(data!L80), 0)</f>
        <v>0</v>
      </c>
      <c r="AA11" s="317">
        <f> ROUND(N(data!L81), 0)</f>
        <v>0</v>
      </c>
      <c r="AB11" s="317">
        <f> ROUND(N(data!L82), 0)</f>
        <v>0</v>
      </c>
      <c r="AC11" s="317">
        <f> ROUND(N(data!L83), 0)</f>
        <v>26037</v>
      </c>
      <c r="AD11" s="317">
        <f> ROUND(N(data!L84), 0)</f>
        <v>0</v>
      </c>
      <c r="AE11" s="317">
        <f> ROUND(N(data!L89), 0)</f>
        <v>2226124</v>
      </c>
      <c r="AF11" s="317">
        <f> ROUND(N(data!L87), 0)</f>
        <v>2226124</v>
      </c>
      <c r="AG11" s="317">
        <f> ROUND(N(data!L90), 0)</f>
        <v>5927</v>
      </c>
      <c r="AH11" s="317">
        <f> ROUND(N(data!L91), 0)</f>
        <v>4485</v>
      </c>
      <c r="AI11" s="317">
        <f> ROUND(N(data!L92), 0)</f>
        <v>1643</v>
      </c>
      <c r="AJ11" s="317">
        <f> ROUND(N(data!L93), 0)</f>
        <v>33162</v>
      </c>
      <c r="AK11" s="318">
        <f> ROUND(N(data!L94), 2)</f>
        <v>11.04</v>
      </c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</row>
    <row r="12" ht="12.65" customHeight="1" s="11" customFormat="1">
      <c r="A12" s="12" t="str">
        <f>RIGHT(data!$C$97,3)</f>
        <v>107</v>
      </c>
      <c r="B12" s="210" t="str">
        <f>RIGHT(data!$C$96,4)</f>
        <v>2022</v>
      </c>
      <c r="C12" s="12" t="str">
        <f>data!M$55</f>
        <v>6330</v>
      </c>
      <c r="D12" s="12" t="s">
        <v>1159</v>
      </c>
      <c r="E12" s="317">
        <f> ROUND(N(data!M59), 0)</f>
        <v>0</v>
      </c>
      <c r="F12" s="318">
        <f> ROUND(N(data!M60), 2)</f>
        <v>0</v>
      </c>
      <c r="G12" s="317">
        <f> ROUND(N(data!M61), 0)</f>
        <v>0</v>
      </c>
      <c r="H12" s="317">
        <f> ROUND(N(data!M62), 0)</f>
        <v>0</v>
      </c>
      <c r="I12" s="317">
        <f> ROUND(N(data!M63), 0)</f>
        <v>0</v>
      </c>
      <c r="J12" s="317">
        <f> ROUND(N(data!M64), 0)</f>
        <v>0</v>
      </c>
      <c r="K12" s="317">
        <f> ROUND(N(data!M65), 0)</f>
        <v>0</v>
      </c>
      <c r="L12" s="317">
        <f> ROUND(N(data!M66), 0)</f>
        <v>0</v>
      </c>
      <c r="M12" s="317">
        <f> ROUND(N(data!M67), 0)</f>
        <v>0</v>
      </c>
      <c r="N12" s="317">
        <f> ROUND(N(data!M68), 0)</f>
        <v>0</v>
      </c>
      <c r="O12" s="317">
        <f> ROUND(N(data!M69), 0)</f>
        <v>0</v>
      </c>
      <c r="P12" s="317">
        <f> ROUND(N(data!M70), 0)</f>
        <v>0</v>
      </c>
      <c r="Q12" s="317">
        <f> ROUND(N(data!M71), 0)</f>
        <v>0</v>
      </c>
      <c r="R12" s="317">
        <f> ROUND(N(data!M72), 0)</f>
        <v>0</v>
      </c>
      <c r="S12" s="317">
        <f> ROUND(N(data!M73), 0)</f>
        <v>0</v>
      </c>
      <c r="T12" s="317">
        <f> ROUND(N(data!M74), 0)</f>
        <v>0</v>
      </c>
      <c r="U12" s="317">
        <f> ROUND(N(data!M75), 0)</f>
        <v>0</v>
      </c>
      <c r="V12" s="317">
        <f> ROUND(N(data!M76), 0)</f>
        <v>0</v>
      </c>
      <c r="W12" s="317">
        <f> ROUND(N(data!M77), 0)</f>
        <v>0</v>
      </c>
      <c r="X12" s="317">
        <f> ROUND(N(data!M78), 0)</f>
        <v>0</v>
      </c>
      <c r="Y12" s="317">
        <f> ROUND(N(data!M79), 0)</f>
        <v>0</v>
      </c>
      <c r="Z12" s="317">
        <f> ROUND(N(data!M80), 0)</f>
        <v>0</v>
      </c>
      <c r="AA12" s="317">
        <f> ROUND(N(data!M81), 0)</f>
        <v>0</v>
      </c>
      <c r="AB12" s="317">
        <f> ROUND(N(data!M82), 0)</f>
        <v>0</v>
      </c>
      <c r="AC12" s="317">
        <f> ROUND(N(data!M83), 0)</f>
        <v>0</v>
      </c>
      <c r="AD12" s="317">
        <f> ROUND(N(data!M84), 0)</f>
        <v>0</v>
      </c>
      <c r="AE12" s="317">
        <f> ROUND(N(data!M89), 0)</f>
        <v>0</v>
      </c>
      <c r="AF12" s="317">
        <f> ROUND(N(data!M87), 0)</f>
        <v>0</v>
      </c>
      <c r="AG12" s="317">
        <f> ROUND(N(data!M90), 0)</f>
        <v>0</v>
      </c>
      <c r="AH12" s="317">
        <f> ROUND(N(data!M91), 0)</f>
        <v>0</v>
      </c>
      <c r="AI12" s="317">
        <f> ROUND(N(data!M92), 0)</f>
        <v>0</v>
      </c>
      <c r="AJ12" s="317">
        <f> ROUND(N(data!M93), 0)</f>
        <v>0</v>
      </c>
      <c r="AK12" s="318">
        <f> ROUND(N(data!M94), 2)</f>
        <v>0</v>
      </c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</row>
    <row r="13" ht="12.65" customHeight="1" s="11" customFormat="1">
      <c r="A13" s="12" t="str">
        <f>RIGHT(data!$C$97,3)</f>
        <v>107</v>
      </c>
      <c r="B13" s="210" t="str">
        <f>RIGHT(data!$C$96,4)</f>
        <v>2022</v>
      </c>
      <c r="C13" s="12" t="str">
        <f>data!N$55</f>
        <v>6400</v>
      </c>
      <c r="D13" s="12" t="s">
        <v>1159</v>
      </c>
      <c r="E13" s="317">
        <f> ROUND(N(data!N59), 0)</f>
        <v>0</v>
      </c>
      <c r="F13" s="318">
        <f> ROUND(N(data!N60), 2)</f>
        <v>0</v>
      </c>
      <c r="G13" s="317">
        <f> ROUND(N(data!N61), 0)</f>
        <v>0</v>
      </c>
      <c r="H13" s="317">
        <f> ROUND(N(data!N62), 0)</f>
        <v>0</v>
      </c>
      <c r="I13" s="317">
        <f> ROUND(N(data!N63), 0)</f>
        <v>0</v>
      </c>
      <c r="J13" s="317">
        <f> ROUND(N(data!N64), 0)</f>
        <v>0</v>
      </c>
      <c r="K13" s="317">
        <f> ROUND(N(data!N65), 0)</f>
        <v>0</v>
      </c>
      <c r="L13" s="317">
        <f> ROUND(N(data!N66), 0)</f>
        <v>0</v>
      </c>
      <c r="M13" s="317">
        <f> ROUND(N(data!N67), 0)</f>
        <v>0</v>
      </c>
      <c r="N13" s="317">
        <f> ROUND(N(data!N68), 0)</f>
        <v>0</v>
      </c>
      <c r="O13" s="317">
        <f> ROUND(N(data!N69), 0)</f>
        <v>0</v>
      </c>
      <c r="P13" s="317">
        <f> ROUND(N(data!N70), 0)</f>
        <v>0</v>
      </c>
      <c r="Q13" s="317">
        <f> ROUND(N(data!N71), 0)</f>
        <v>0</v>
      </c>
      <c r="R13" s="317">
        <f> ROUND(N(data!N72), 0)</f>
        <v>0</v>
      </c>
      <c r="S13" s="317">
        <f> ROUND(N(data!N73), 0)</f>
        <v>0</v>
      </c>
      <c r="T13" s="317">
        <f> ROUND(N(data!N74), 0)</f>
        <v>0</v>
      </c>
      <c r="U13" s="317">
        <f> ROUND(N(data!N75), 0)</f>
        <v>0</v>
      </c>
      <c r="V13" s="317">
        <f> ROUND(N(data!N76), 0)</f>
        <v>0</v>
      </c>
      <c r="W13" s="317">
        <f> ROUND(N(data!N77), 0)</f>
        <v>0</v>
      </c>
      <c r="X13" s="317">
        <f> ROUND(N(data!N78), 0)</f>
        <v>0</v>
      </c>
      <c r="Y13" s="317">
        <f> ROUND(N(data!N79), 0)</f>
        <v>0</v>
      </c>
      <c r="Z13" s="317">
        <f> ROUND(N(data!N80), 0)</f>
        <v>0</v>
      </c>
      <c r="AA13" s="317">
        <f> ROUND(N(data!N81), 0)</f>
        <v>0</v>
      </c>
      <c r="AB13" s="317">
        <f> ROUND(N(data!N82), 0)</f>
        <v>0</v>
      </c>
      <c r="AC13" s="317">
        <f> ROUND(N(data!N83), 0)</f>
        <v>0</v>
      </c>
      <c r="AD13" s="317">
        <f> ROUND(N(data!N84), 0)</f>
        <v>0</v>
      </c>
      <c r="AE13" s="317">
        <f> ROUND(N(data!N89), 0)</f>
        <v>0</v>
      </c>
      <c r="AF13" s="317">
        <f> ROUND(N(data!N87), 0)</f>
        <v>0</v>
      </c>
      <c r="AG13" s="317">
        <f> ROUND(N(data!N90), 0)</f>
        <v>0</v>
      </c>
      <c r="AH13" s="317">
        <f> ROUND(N(data!N91), 0)</f>
        <v>0</v>
      </c>
      <c r="AI13" s="317">
        <f> ROUND(N(data!N92), 0)</f>
        <v>0</v>
      </c>
      <c r="AJ13" s="317">
        <f> ROUND(N(data!N93), 0)</f>
        <v>0</v>
      </c>
      <c r="AK13" s="318">
        <f> ROUND(N(data!N94), 2)</f>
        <v>0</v>
      </c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/>
      <c r="CJ13" s="62"/>
      <c r="CK13" s="62"/>
    </row>
    <row r="14" ht="12.65" customHeight="1" s="11" customFormat="1">
      <c r="A14" s="12" t="str">
        <f>RIGHT(data!$C$97,3)</f>
        <v>107</v>
      </c>
      <c r="B14" s="210" t="str">
        <f>RIGHT(data!$C$96,4)</f>
        <v>2022</v>
      </c>
      <c r="C14" s="12" t="str">
        <f>data!O$55</f>
        <v>7010</v>
      </c>
      <c r="D14" s="12" t="s">
        <v>1159</v>
      </c>
      <c r="E14" s="317">
        <f> ROUND(N(data!O59), 0)</f>
        <v>0</v>
      </c>
      <c r="F14" s="318">
        <f> ROUND(N(data!O60), 2)</f>
        <v>0</v>
      </c>
      <c r="G14" s="317">
        <f> ROUND(N(data!O61), 0)</f>
        <v>0</v>
      </c>
      <c r="H14" s="317">
        <f> ROUND(N(data!O62), 0)</f>
        <v>0</v>
      </c>
      <c r="I14" s="317">
        <f> ROUND(N(data!O63), 0)</f>
        <v>0</v>
      </c>
      <c r="J14" s="317">
        <f> ROUND(N(data!O64), 0)</f>
        <v>0</v>
      </c>
      <c r="K14" s="317">
        <f> ROUND(N(data!O65), 0)</f>
        <v>0</v>
      </c>
      <c r="L14" s="317">
        <f> ROUND(N(data!O66), 0)</f>
        <v>0</v>
      </c>
      <c r="M14" s="317">
        <f> ROUND(N(data!O67), 0)</f>
        <v>0</v>
      </c>
      <c r="N14" s="317">
        <f> ROUND(N(data!O68), 0)</f>
        <v>0</v>
      </c>
      <c r="O14" s="317">
        <f> ROUND(N(data!O69), 0)</f>
        <v>0</v>
      </c>
      <c r="P14" s="317">
        <f> ROUND(N(data!O70), 0)</f>
        <v>0</v>
      </c>
      <c r="Q14" s="317">
        <f> ROUND(N(data!O71), 0)</f>
        <v>0</v>
      </c>
      <c r="R14" s="317">
        <f> ROUND(N(data!O72), 0)</f>
        <v>0</v>
      </c>
      <c r="S14" s="317">
        <f> ROUND(N(data!O73), 0)</f>
        <v>0</v>
      </c>
      <c r="T14" s="317">
        <f> ROUND(N(data!O74), 0)</f>
        <v>0</v>
      </c>
      <c r="U14" s="317">
        <f> ROUND(N(data!O75), 0)</f>
        <v>0</v>
      </c>
      <c r="V14" s="317">
        <f> ROUND(N(data!O76), 0)</f>
        <v>0</v>
      </c>
      <c r="W14" s="317">
        <f> ROUND(N(data!O77), 0)</f>
        <v>0</v>
      </c>
      <c r="X14" s="317">
        <f> ROUND(N(data!O78), 0)</f>
        <v>0</v>
      </c>
      <c r="Y14" s="317">
        <f> ROUND(N(data!O79), 0)</f>
        <v>0</v>
      </c>
      <c r="Z14" s="317">
        <f> ROUND(N(data!O80), 0)</f>
        <v>0</v>
      </c>
      <c r="AA14" s="317">
        <f> ROUND(N(data!O81), 0)</f>
        <v>0</v>
      </c>
      <c r="AB14" s="317">
        <f> ROUND(N(data!O82), 0)</f>
        <v>0</v>
      </c>
      <c r="AC14" s="317">
        <f> ROUND(N(data!O83), 0)</f>
        <v>0</v>
      </c>
      <c r="AD14" s="317">
        <f> ROUND(N(data!O84), 0)</f>
        <v>0</v>
      </c>
      <c r="AE14" s="317">
        <f> ROUND(N(data!O89), 0)</f>
        <v>0</v>
      </c>
      <c r="AF14" s="317">
        <f> ROUND(N(data!O87), 0)</f>
        <v>0</v>
      </c>
      <c r="AG14" s="317">
        <f> ROUND(N(data!O90), 0)</f>
        <v>0</v>
      </c>
      <c r="AH14" s="317">
        <f> ROUND(N(data!O91), 0)</f>
        <v>0</v>
      </c>
      <c r="AI14" s="317">
        <f> ROUND(N(data!O92), 0)</f>
        <v>0</v>
      </c>
      <c r="AJ14" s="317">
        <f> ROUND(N(data!O93), 0)</f>
        <v>0</v>
      </c>
      <c r="AK14" s="318">
        <f> ROUND(N(data!O94), 2)</f>
        <v>0</v>
      </c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</row>
    <row r="15" ht="12.65" customHeight="1" s="11" customFormat="1">
      <c r="A15" s="12" t="str">
        <f>RIGHT(data!$C$97,3)</f>
        <v>107</v>
      </c>
      <c r="B15" s="210" t="str">
        <f>RIGHT(data!$C$96,4)</f>
        <v>2022</v>
      </c>
      <c r="C15" s="12" t="str">
        <f>data!P$55</f>
        <v>7020</v>
      </c>
      <c r="D15" s="12" t="s">
        <v>1159</v>
      </c>
      <c r="E15" s="317">
        <f> ROUND(N(data!P59), 0)</f>
        <v>6217</v>
      </c>
      <c r="F15" s="318">
        <f> ROUND(N(data!P60), 2)</f>
        <v>3.22</v>
      </c>
      <c r="G15" s="317">
        <f> ROUND(N(data!P61), 0)</f>
        <v>360949</v>
      </c>
      <c r="H15" s="317">
        <f> ROUND(N(data!P62), 0)</f>
        <v>97323</v>
      </c>
      <c r="I15" s="317">
        <f> ROUND(N(data!P63), 0)</f>
        <v>204833</v>
      </c>
      <c r="J15" s="317">
        <f> ROUND(N(data!P64), 0)</f>
        <v>21530</v>
      </c>
      <c r="K15" s="317">
        <f> ROUND(N(data!P65), 0)</f>
        <v>0</v>
      </c>
      <c r="L15" s="317">
        <f> ROUND(N(data!P66), 0)</f>
        <v>8372</v>
      </c>
      <c r="M15" s="317">
        <f> ROUND(N(data!P67), 0)</f>
        <v>39341</v>
      </c>
      <c r="N15" s="317">
        <f> ROUND(N(data!P68), 0)</f>
        <v>0</v>
      </c>
      <c r="O15" s="317">
        <f> ROUND(N(data!P69), 0)</f>
        <v>24095</v>
      </c>
      <c r="P15" s="317">
        <f> ROUND(N(data!P70), 0)</f>
        <v>0</v>
      </c>
      <c r="Q15" s="317">
        <f> ROUND(N(data!P71), 0)</f>
        <v>0</v>
      </c>
      <c r="R15" s="317">
        <f> ROUND(N(data!P72), 0)</f>
        <v>0</v>
      </c>
      <c r="S15" s="317">
        <f> ROUND(N(data!P73), 0)</f>
        <v>0</v>
      </c>
      <c r="T15" s="317">
        <f> ROUND(N(data!P74), 0)</f>
        <v>0</v>
      </c>
      <c r="U15" s="317">
        <f> ROUND(N(data!P75), 0)</f>
        <v>0</v>
      </c>
      <c r="V15" s="317">
        <f> ROUND(N(data!P76), 0)</f>
        <v>0</v>
      </c>
      <c r="W15" s="317">
        <f> ROUND(N(data!P77), 0)</f>
        <v>0</v>
      </c>
      <c r="X15" s="317">
        <f> ROUND(N(data!P78), 0)</f>
        <v>0</v>
      </c>
      <c r="Y15" s="317">
        <f> ROUND(N(data!P79), 0)</f>
        <v>0</v>
      </c>
      <c r="Z15" s="317">
        <f> ROUND(N(data!P80), 0)</f>
        <v>0</v>
      </c>
      <c r="AA15" s="317">
        <f> ROUND(N(data!P81), 0)</f>
        <v>0</v>
      </c>
      <c r="AB15" s="317">
        <f> ROUND(N(data!P82), 0)</f>
        <v>0</v>
      </c>
      <c r="AC15" s="317">
        <f> ROUND(N(data!P83), 0)</f>
        <v>24095</v>
      </c>
      <c r="AD15" s="317">
        <f> ROUND(N(data!P84), 0)</f>
        <v>0</v>
      </c>
      <c r="AE15" s="317">
        <f> ROUND(N(data!P89), 0)</f>
        <v>1934414</v>
      </c>
      <c r="AF15" s="317">
        <f> ROUND(N(data!P87), 0)</f>
        <v>4577</v>
      </c>
      <c r="AG15" s="317">
        <f> ROUND(N(data!P90), 0)</f>
        <v>2717</v>
      </c>
      <c r="AH15" s="317">
        <f> ROUND(N(data!P91), 0)</f>
        <v>0</v>
      </c>
      <c r="AI15" s="317">
        <f> ROUND(N(data!P92), 0)</f>
        <v>296</v>
      </c>
      <c r="AJ15" s="317">
        <f> ROUND(N(data!P93), 0)</f>
        <v>4651</v>
      </c>
      <c r="AK15" s="318">
        <f> ROUND(N(data!P94), 2)</f>
        <v>1.49</v>
      </c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</row>
    <row r="16" ht="12.65" customHeight="1" s="11" customFormat="1">
      <c r="A16" s="12" t="str">
        <f>RIGHT(data!$C$97,3)</f>
        <v>107</v>
      </c>
      <c r="B16" s="210" t="str">
        <f>RIGHT(data!$C$96,4)</f>
        <v>2022</v>
      </c>
      <c r="C16" s="12" t="str">
        <f>data!Q$55</f>
        <v>7030</v>
      </c>
      <c r="D16" s="12" t="s">
        <v>1159</v>
      </c>
      <c r="E16" s="317">
        <f> ROUND(N(data!Q59), 0)</f>
        <v>5002</v>
      </c>
      <c r="F16" s="318">
        <f> ROUND(N(data!Q60), 2)</f>
        <v>0.11</v>
      </c>
      <c r="G16" s="317">
        <f> ROUND(N(data!Q61), 0)</f>
        <v>11547</v>
      </c>
      <c r="H16" s="317">
        <f> ROUND(N(data!Q62), 0)</f>
        <v>3113</v>
      </c>
      <c r="I16" s="317">
        <f> ROUND(N(data!Q63), 0)</f>
        <v>0</v>
      </c>
      <c r="J16" s="317">
        <f> ROUND(N(data!Q64), 0)</f>
        <v>0</v>
      </c>
      <c r="K16" s="317">
        <f> ROUND(N(data!Q65), 0)</f>
        <v>0</v>
      </c>
      <c r="L16" s="317">
        <f> ROUND(N(data!Q66), 0)</f>
        <v>0</v>
      </c>
      <c r="M16" s="317">
        <f> ROUND(N(data!Q67), 0)</f>
        <v>10367</v>
      </c>
      <c r="N16" s="317">
        <f> ROUND(N(data!Q68), 0)</f>
        <v>0</v>
      </c>
      <c r="O16" s="317">
        <f> ROUND(N(data!Q69), 0)</f>
        <v>0</v>
      </c>
      <c r="P16" s="317">
        <f> ROUND(N(data!Q70), 0)</f>
        <v>0</v>
      </c>
      <c r="Q16" s="317">
        <f> ROUND(N(data!Q71), 0)</f>
        <v>0</v>
      </c>
      <c r="R16" s="317">
        <f> ROUND(N(data!Q72), 0)</f>
        <v>0</v>
      </c>
      <c r="S16" s="317">
        <f> ROUND(N(data!Q73), 0)</f>
        <v>0</v>
      </c>
      <c r="T16" s="317">
        <f> ROUND(N(data!Q74), 0)</f>
        <v>0</v>
      </c>
      <c r="U16" s="317">
        <f> ROUND(N(data!Q75), 0)</f>
        <v>0</v>
      </c>
      <c r="V16" s="317">
        <f> ROUND(N(data!Q76), 0)</f>
        <v>0</v>
      </c>
      <c r="W16" s="317">
        <f> ROUND(N(data!Q77), 0)</f>
        <v>0</v>
      </c>
      <c r="X16" s="317">
        <f> ROUND(N(data!Q78), 0)</f>
        <v>0</v>
      </c>
      <c r="Y16" s="317">
        <f> ROUND(N(data!Q79), 0)</f>
        <v>0</v>
      </c>
      <c r="Z16" s="317">
        <f> ROUND(N(data!Q80), 0)</f>
        <v>0</v>
      </c>
      <c r="AA16" s="317">
        <f> ROUND(N(data!Q81), 0)</f>
        <v>0</v>
      </c>
      <c r="AB16" s="317">
        <f> ROUND(N(data!Q82), 0)</f>
        <v>0</v>
      </c>
      <c r="AC16" s="317">
        <f> ROUND(N(data!Q83), 0)</f>
        <v>0</v>
      </c>
      <c r="AD16" s="317">
        <f> ROUND(N(data!Q84), 0)</f>
        <v>0</v>
      </c>
      <c r="AE16" s="317">
        <f> ROUND(N(data!Q89), 0)</f>
        <v>0</v>
      </c>
      <c r="AF16" s="317">
        <f> ROUND(N(data!Q87), 0)</f>
        <v>0</v>
      </c>
      <c r="AG16" s="317">
        <f> ROUND(N(data!Q90), 0)</f>
        <v>716</v>
      </c>
      <c r="AH16" s="317">
        <f> ROUND(N(data!Q91), 0)</f>
        <v>0</v>
      </c>
      <c r="AI16" s="317">
        <f> ROUND(N(data!Q92), 0)</f>
        <v>56</v>
      </c>
      <c r="AJ16" s="317">
        <f> ROUND(N(data!Q93), 0)</f>
        <v>0</v>
      </c>
      <c r="AK16" s="318">
        <f> ROUND(N(data!Q94), 2)</f>
        <v>0.11</v>
      </c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</row>
    <row r="17" ht="12.65" customHeight="1" s="11" customFormat="1">
      <c r="A17" s="12" t="str">
        <f>RIGHT(data!$C$97,3)</f>
        <v>107</v>
      </c>
      <c r="B17" s="210" t="str">
        <f>RIGHT(data!$C$96,4)</f>
        <v>2022</v>
      </c>
      <c r="C17" s="12" t="str">
        <f>data!R$55</f>
        <v>7040</v>
      </c>
      <c r="D17" s="12" t="s">
        <v>1159</v>
      </c>
      <c r="E17" s="317">
        <f> ROUND(N(data!R59), 0)</f>
        <v>2265</v>
      </c>
      <c r="F17" s="318">
        <f> ROUND(N(data!R60), 2)</f>
        <v>0</v>
      </c>
      <c r="G17" s="317">
        <f> ROUND(N(data!R61), 0)</f>
        <v>0</v>
      </c>
      <c r="H17" s="317">
        <f> ROUND(N(data!R62), 0)</f>
        <v>0</v>
      </c>
      <c r="I17" s="317">
        <f> ROUND(N(data!R63), 0)</f>
        <v>516800</v>
      </c>
      <c r="J17" s="317">
        <f> ROUND(N(data!R64), 0)</f>
        <v>2814</v>
      </c>
      <c r="K17" s="317">
        <f> ROUND(N(data!R65), 0)</f>
        <v>0</v>
      </c>
      <c r="L17" s="317">
        <f> ROUND(N(data!R66), 0)</f>
        <v>0</v>
      </c>
      <c r="M17" s="317">
        <f> ROUND(N(data!R67), 0)</f>
        <v>9021</v>
      </c>
      <c r="N17" s="317">
        <f> ROUND(N(data!R68), 0)</f>
        <v>0</v>
      </c>
      <c r="O17" s="317">
        <f> ROUND(N(data!R69), 0)</f>
        <v>5309</v>
      </c>
      <c r="P17" s="317">
        <f> ROUND(N(data!R70), 0)</f>
        <v>0</v>
      </c>
      <c r="Q17" s="317">
        <f> ROUND(N(data!R71), 0)</f>
        <v>0</v>
      </c>
      <c r="R17" s="317">
        <f> ROUND(N(data!R72), 0)</f>
        <v>0</v>
      </c>
      <c r="S17" s="317">
        <f> ROUND(N(data!R73), 0)</f>
        <v>0</v>
      </c>
      <c r="T17" s="317">
        <f> ROUND(N(data!R74), 0)</f>
        <v>0</v>
      </c>
      <c r="U17" s="317">
        <f> ROUND(N(data!R75), 0)</f>
        <v>0</v>
      </c>
      <c r="V17" s="317">
        <f> ROUND(N(data!R76), 0)</f>
        <v>0</v>
      </c>
      <c r="W17" s="317">
        <f> ROUND(N(data!R77), 0)</f>
        <v>0</v>
      </c>
      <c r="X17" s="317">
        <f> ROUND(N(data!R78), 0)</f>
        <v>0</v>
      </c>
      <c r="Y17" s="317">
        <f> ROUND(N(data!R79), 0)</f>
        <v>0</v>
      </c>
      <c r="Z17" s="317">
        <f> ROUND(N(data!R80), 0)</f>
        <v>0</v>
      </c>
      <c r="AA17" s="317">
        <f> ROUND(N(data!R81), 0)</f>
        <v>0</v>
      </c>
      <c r="AB17" s="317">
        <f> ROUND(N(data!R82), 0)</f>
        <v>0</v>
      </c>
      <c r="AC17" s="317">
        <f> ROUND(N(data!R83), 0)</f>
        <v>5309</v>
      </c>
      <c r="AD17" s="317">
        <f> ROUND(N(data!R84), 0)</f>
        <v>0</v>
      </c>
      <c r="AE17" s="317">
        <f> ROUND(N(data!R89), 0)</f>
        <v>217853</v>
      </c>
      <c r="AF17" s="317">
        <f> ROUND(N(data!R87), 0)</f>
        <v>0</v>
      </c>
      <c r="AG17" s="317">
        <f> ROUND(N(data!R90), 0)</f>
        <v>623</v>
      </c>
      <c r="AH17" s="317">
        <f> ROUND(N(data!R91), 0)</f>
        <v>0</v>
      </c>
      <c r="AI17" s="317">
        <f> ROUND(N(data!R92), 0)</f>
        <v>0</v>
      </c>
      <c r="AJ17" s="317">
        <f> ROUND(N(data!R93), 0)</f>
        <v>0</v>
      </c>
      <c r="AK17" s="318">
        <f> ROUND(N(data!R94), 2)</f>
        <v>0</v>
      </c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62"/>
      <c r="CJ17" s="62"/>
      <c r="CK17" s="62"/>
    </row>
    <row r="18" ht="12.65" customHeight="1" s="11" customFormat="1">
      <c r="A18" s="12" t="str">
        <f>RIGHT(data!$C$97,3)</f>
        <v>107</v>
      </c>
      <c r="B18" s="210" t="str">
        <f>RIGHT(data!$C$96,4)</f>
        <v>2022</v>
      </c>
      <c r="C18" s="12" t="str">
        <f>data!S$55</f>
        <v>7050</v>
      </c>
      <c r="D18" s="12" t="s">
        <v>1159</v>
      </c>
      <c r="E18" s="317">
        <f> ROUND(N(data!S59), 0)</f>
        <v>0</v>
      </c>
      <c r="F18" s="318">
        <f> ROUND(N(data!S60), 2)</f>
        <v>2.19</v>
      </c>
      <c r="G18" s="317">
        <f> ROUND(N(data!S61), 0)</f>
        <v>94554</v>
      </c>
      <c r="H18" s="317">
        <f> ROUND(N(data!S62), 0)</f>
        <v>25495</v>
      </c>
      <c r="I18" s="317">
        <f> ROUND(N(data!S63), 0)</f>
        <v>0</v>
      </c>
      <c r="J18" s="317">
        <f> ROUND(N(data!S64), 0)</f>
        <v>225701</v>
      </c>
      <c r="K18" s="317">
        <f> ROUND(N(data!S65), 0)</f>
        <v>0</v>
      </c>
      <c r="L18" s="317">
        <f> ROUND(N(data!S66), 0)</f>
        <v>0</v>
      </c>
      <c r="M18" s="317">
        <f> ROUND(N(data!S67), 0)</f>
        <v>11352</v>
      </c>
      <c r="N18" s="317">
        <f> ROUND(N(data!S68), 0)</f>
        <v>0</v>
      </c>
      <c r="O18" s="317">
        <f> ROUND(N(data!S69), 0)</f>
        <v>3871</v>
      </c>
      <c r="P18" s="317">
        <f> ROUND(N(data!S70), 0)</f>
        <v>0</v>
      </c>
      <c r="Q18" s="317">
        <f> ROUND(N(data!S71), 0)</f>
        <v>0</v>
      </c>
      <c r="R18" s="317">
        <f> ROUND(N(data!S72), 0)</f>
        <v>0</v>
      </c>
      <c r="S18" s="317">
        <f> ROUND(N(data!S73), 0)</f>
        <v>0</v>
      </c>
      <c r="T18" s="317">
        <f> ROUND(N(data!S74), 0)</f>
        <v>0</v>
      </c>
      <c r="U18" s="317">
        <f> ROUND(N(data!S75), 0)</f>
        <v>0</v>
      </c>
      <c r="V18" s="317">
        <f> ROUND(N(data!S76), 0)</f>
        <v>0</v>
      </c>
      <c r="W18" s="317">
        <f> ROUND(N(data!S77), 0)</f>
        <v>0</v>
      </c>
      <c r="X18" s="317">
        <f> ROUND(N(data!S78), 0)</f>
        <v>0</v>
      </c>
      <c r="Y18" s="317">
        <f> ROUND(N(data!S79), 0)</f>
        <v>0</v>
      </c>
      <c r="Z18" s="317">
        <f> ROUND(N(data!S80), 0)</f>
        <v>0</v>
      </c>
      <c r="AA18" s="317">
        <f> ROUND(N(data!S81), 0)</f>
        <v>0</v>
      </c>
      <c r="AB18" s="317">
        <f> ROUND(N(data!S82), 0)</f>
        <v>0</v>
      </c>
      <c r="AC18" s="317">
        <f> ROUND(N(data!S83), 0)</f>
        <v>3871</v>
      </c>
      <c r="AD18" s="317">
        <f> ROUND(N(data!S84), 0)</f>
        <v>0</v>
      </c>
      <c r="AE18" s="317">
        <f> ROUND(N(data!S89), 0)</f>
        <v>1011368</v>
      </c>
      <c r="AF18" s="317">
        <f> ROUND(N(data!S87), 0)</f>
        <v>436587</v>
      </c>
      <c r="AG18" s="317">
        <f> ROUND(N(data!S90), 0)</f>
        <v>784</v>
      </c>
      <c r="AH18" s="317">
        <f> ROUND(N(data!S91), 0)</f>
        <v>0</v>
      </c>
      <c r="AI18" s="317">
        <f> ROUND(N(data!S92), 0)</f>
        <v>69</v>
      </c>
      <c r="AJ18" s="317">
        <f> ROUND(N(data!S93), 0)</f>
        <v>0</v>
      </c>
      <c r="AK18" s="318">
        <f> ROUND(N(data!S94), 2)</f>
        <v>0</v>
      </c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</row>
    <row r="19" ht="12.65" customHeight="1" s="11" customFormat="1">
      <c r="A19" s="12" t="str">
        <f>RIGHT(data!$C$97,3)</f>
        <v>107</v>
      </c>
      <c r="B19" s="210" t="str">
        <f>RIGHT(data!$C$96,4)</f>
        <v>2022</v>
      </c>
      <c r="C19" s="12" t="str">
        <f>data!T$55</f>
        <v>7060</v>
      </c>
      <c r="D19" s="12" t="s">
        <v>1159</v>
      </c>
      <c r="E19" s="317">
        <f> ROUND(N(data!T59), 0)</f>
        <v>0</v>
      </c>
      <c r="F19" s="318">
        <f> ROUND(N(data!T60), 2)</f>
        <v>0</v>
      </c>
      <c r="G19" s="317">
        <f> ROUND(N(data!T61), 0)</f>
        <v>0</v>
      </c>
      <c r="H19" s="317">
        <f> ROUND(N(data!T62), 0)</f>
        <v>0</v>
      </c>
      <c r="I19" s="317">
        <f> ROUND(N(data!T63), 0)</f>
        <v>0</v>
      </c>
      <c r="J19" s="317">
        <f> ROUND(N(data!T64), 0)</f>
        <v>0</v>
      </c>
      <c r="K19" s="317">
        <f> ROUND(N(data!T65), 0)</f>
        <v>0</v>
      </c>
      <c r="L19" s="317">
        <f> ROUND(N(data!T66), 0)</f>
        <v>0</v>
      </c>
      <c r="M19" s="317">
        <f> ROUND(N(data!T67), 0)</f>
        <v>0</v>
      </c>
      <c r="N19" s="317">
        <f> ROUND(N(data!T68), 0)</f>
        <v>0</v>
      </c>
      <c r="O19" s="317">
        <f> ROUND(N(data!T69), 0)</f>
        <v>0</v>
      </c>
      <c r="P19" s="317">
        <f> ROUND(N(data!T70), 0)</f>
        <v>0</v>
      </c>
      <c r="Q19" s="317">
        <f> ROUND(N(data!T71), 0)</f>
        <v>0</v>
      </c>
      <c r="R19" s="317">
        <f> ROUND(N(data!T72), 0)</f>
        <v>0</v>
      </c>
      <c r="S19" s="317">
        <f> ROUND(N(data!T73), 0)</f>
        <v>0</v>
      </c>
      <c r="T19" s="317">
        <f> ROUND(N(data!T74), 0)</f>
        <v>0</v>
      </c>
      <c r="U19" s="317">
        <f> ROUND(N(data!T75), 0)</f>
        <v>0</v>
      </c>
      <c r="V19" s="317">
        <f> ROUND(N(data!T76), 0)</f>
        <v>0</v>
      </c>
      <c r="W19" s="317">
        <f> ROUND(N(data!T77), 0)</f>
        <v>0</v>
      </c>
      <c r="X19" s="317">
        <f> ROUND(N(data!T78), 0)</f>
        <v>0</v>
      </c>
      <c r="Y19" s="317">
        <f> ROUND(N(data!T79), 0)</f>
        <v>0</v>
      </c>
      <c r="Z19" s="317">
        <f> ROUND(N(data!T80), 0)</f>
        <v>0</v>
      </c>
      <c r="AA19" s="317">
        <f> ROUND(N(data!T81), 0)</f>
        <v>0</v>
      </c>
      <c r="AB19" s="317">
        <f> ROUND(N(data!T82), 0)</f>
        <v>0</v>
      </c>
      <c r="AC19" s="317">
        <f> ROUND(N(data!T83), 0)</f>
        <v>0</v>
      </c>
      <c r="AD19" s="317">
        <f> ROUND(N(data!T84), 0)</f>
        <v>0</v>
      </c>
      <c r="AE19" s="317">
        <f> ROUND(N(data!T89), 0)</f>
        <v>0</v>
      </c>
      <c r="AF19" s="317">
        <f> ROUND(N(data!T87), 0)</f>
        <v>0</v>
      </c>
      <c r="AG19" s="317">
        <f> ROUND(N(data!T90), 0)</f>
        <v>0</v>
      </c>
      <c r="AH19" s="317">
        <f> ROUND(N(data!T91), 0)</f>
        <v>0</v>
      </c>
      <c r="AI19" s="317">
        <f> ROUND(N(data!T92), 0)</f>
        <v>0</v>
      </c>
      <c r="AJ19" s="317">
        <f> ROUND(N(data!T93), 0)</f>
        <v>0</v>
      </c>
      <c r="AK19" s="318">
        <f> ROUND(N(data!T94), 2)</f>
        <v>0</v>
      </c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</row>
    <row r="20" ht="12.65" customHeight="1" s="11" customFormat="1">
      <c r="A20" s="12" t="str">
        <f>RIGHT(data!$C$97,3)</f>
        <v>107</v>
      </c>
      <c r="B20" s="210" t="str">
        <f>RIGHT(data!$C$96,4)</f>
        <v>2022</v>
      </c>
      <c r="C20" s="12" t="str">
        <f>data!U$55</f>
        <v>7070</v>
      </c>
      <c r="D20" s="12" t="s">
        <v>1159</v>
      </c>
      <c r="E20" s="317">
        <f> ROUND(N(data!U59), 0)</f>
        <v>62693</v>
      </c>
      <c r="F20" s="318">
        <f> ROUND(N(data!U60), 2)</f>
        <v>8.23</v>
      </c>
      <c r="G20" s="317">
        <f> ROUND(N(data!U61), 0)</f>
        <v>536686</v>
      </c>
      <c r="H20" s="317">
        <f> ROUND(N(data!U62), 0)</f>
        <v>144707</v>
      </c>
      <c r="I20" s="317">
        <f> ROUND(N(data!U63), 0)</f>
        <v>9934</v>
      </c>
      <c r="J20" s="317">
        <f> ROUND(N(data!U64), 0)</f>
        <v>1080450</v>
      </c>
      <c r="K20" s="317">
        <f> ROUND(N(data!U65), 0)</f>
        <v>0</v>
      </c>
      <c r="L20" s="317">
        <f> ROUND(N(data!U66), 0)</f>
        <v>115915</v>
      </c>
      <c r="M20" s="317">
        <f> ROUND(N(data!U67), 0)</f>
        <v>31058</v>
      </c>
      <c r="N20" s="317">
        <f> ROUND(N(data!U68), 0)</f>
        <v>0</v>
      </c>
      <c r="O20" s="317">
        <f> ROUND(N(data!U69), 0)</f>
        <v>69981</v>
      </c>
      <c r="P20" s="317">
        <f> ROUND(N(data!U70), 0)</f>
        <v>0</v>
      </c>
      <c r="Q20" s="317">
        <f> ROUND(N(data!U71), 0)</f>
        <v>0</v>
      </c>
      <c r="R20" s="317">
        <f> ROUND(N(data!U72), 0)</f>
        <v>0</v>
      </c>
      <c r="S20" s="317">
        <f> ROUND(N(data!U73), 0)</f>
        <v>0</v>
      </c>
      <c r="T20" s="317">
        <f> ROUND(N(data!U74), 0)</f>
        <v>0</v>
      </c>
      <c r="U20" s="317">
        <f> ROUND(N(data!U75), 0)</f>
        <v>0</v>
      </c>
      <c r="V20" s="317">
        <f> ROUND(N(data!U76), 0)</f>
        <v>0</v>
      </c>
      <c r="W20" s="317">
        <f> ROUND(N(data!U77), 0)</f>
        <v>0</v>
      </c>
      <c r="X20" s="317">
        <f> ROUND(N(data!U78), 0)</f>
        <v>0</v>
      </c>
      <c r="Y20" s="317">
        <f> ROUND(N(data!U79), 0)</f>
        <v>0</v>
      </c>
      <c r="Z20" s="317">
        <f> ROUND(N(data!U80), 0)</f>
        <v>0</v>
      </c>
      <c r="AA20" s="317">
        <f> ROUND(N(data!U81), 0)</f>
        <v>0</v>
      </c>
      <c r="AB20" s="317">
        <f> ROUND(N(data!U82), 0)</f>
        <v>0</v>
      </c>
      <c r="AC20" s="317">
        <f> ROUND(N(data!U83), 0)</f>
        <v>69981</v>
      </c>
      <c r="AD20" s="317">
        <f> ROUND(N(data!U84), 0)</f>
        <v>0</v>
      </c>
      <c r="AE20" s="317">
        <f> ROUND(N(data!U89), 0)</f>
        <v>5447563</v>
      </c>
      <c r="AF20" s="317">
        <f> ROUND(N(data!U87), 0)</f>
        <v>619140</v>
      </c>
      <c r="AG20" s="317">
        <f> ROUND(N(data!U90), 0)</f>
        <v>2145</v>
      </c>
      <c r="AH20" s="317">
        <f> ROUND(N(data!U91), 0)</f>
        <v>0</v>
      </c>
      <c r="AI20" s="317">
        <f> ROUND(N(data!U92), 0)</f>
        <v>145</v>
      </c>
      <c r="AJ20" s="317">
        <f> ROUND(N(data!U93), 0)</f>
        <v>0</v>
      </c>
      <c r="AK20" s="318">
        <f> ROUND(N(data!U94), 2)</f>
        <v>0.5</v>
      </c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/>
      <c r="CG20" s="62"/>
      <c r="CH20" s="62"/>
      <c r="CI20" s="62"/>
      <c r="CJ20" s="62"/>
      <c r="CK20" s="62"/>
    </row>
    <row r="21" ht="12.65" customHeight="1" s="11" customFormat="1">
      <c r="A21" s="12" t="str">
        <f>RIGHT(data!$C$97,3)</f>
        <v>107</v>
      </c>
      <c r="B21" s="210" t="str">
        <f>RIGHT(data!$C$96,4)</f>
        <v>2022</v>
      </c>
      <c r="C21" s="12" t="str">
        <f>data!V$55</f>
        <v>7110</v>
      </c>
      <c r="D21" s="12" t="s">
        <v>1159</v>
      </c>
      <c r="E21" s="317">
        <f> ROUND(N(data!V59), 0)</f>
        <v>3029</v>
      </c>
      <c r="F21" s="318">
        <f> ROUND(N(data!V60), 2)</f>
        <v>0</v>
      </c>
      <c r="G21" s="317">
        <f> ROUND(N(data!V61), 0)</f>
        <v>0</v>
      </c>
      <c r="H21" s="317">
        <f> ROUND(N(data!V62), 0)</f>
        <v>0</v>
      </c>
      <c r="I21" s="317">
        <f> ROUND(N(data!V63), 0)</f>
        <v>0</v>
      </c>
      <c r="J21" s="317">
        <f> ROUND(N(data!V64), 0)</f>
        <v>0</v>
      </c>
      <c r="K21" s="317">
        <f> ROUND(N(data!V65), 0)</f>
        <v>0</v>
      </c>
      <c r="L21" s="317">
        <f> ROUND(N(data!V66), 0)</f>
        <v>0</v>
      </c>
      <c r="M21" s="317">
        <f> ROUND(N(data!V67), 0)</f>
        <v>0</v>
      </c>
      <c r="N21" s="317">
        <f> ROUND(N(data!V68), 0)</f>
        <v>0</v>
      </c>
      <c r="O21" s="317">
        <f> ROUND(N(data!V69), 0)</f>
        <v>0</v>
      </c>
      <c r="P21" s="317">
        <f> ROUND(N(data!V70), 0)</f>
        <v>0</v>
      </c>
      <c r="Q21" s="317">
        <f> ROUND(N(data!V71), 0)</f>
        <v>0</v>
      </c>
      <c r="R21" s="317">
        <f> ROUND(N(data!V72), 0)</f>
        <v>0</v>
      </c>
      <c r="S21" s="317">
        <f> ROUND(N(data!V73), 0)</f>
        <v>0</v>
      </c>
      <c r="T21" s="317">
        <f> ROUND(N(data!V74), 0)</f>
        <v>0</v>
      </c>
      <c r="U21" s="317">
        <f> ROUND(N(data!V75), 0)</f>
        <v>0</v>
      </c>
      <c r="V21" s="317">
        <f> ROUND(N(data!V76), 0)</f>
        <v>0</v>
      </c>
      <c r="W21" s="317">
        <f> ROUND(N(data!V77), 0)</f>
        <v>0</v>
      </c>
      <c r="X21" s="317">
        <f> ROUND(N(data!V78), 0)</f>
        <v>0</v>
      </c>
      <c r="Y21" s="317">
        <f> ROUND(N(data!V79), 0)</f>
        <v>0</v>
      </c>
      <c r="Z21" s="317">
        <f> ROUND(N(data!V80), 0)</f>
        <v>0</v>
      </c>
      <c r="AA21" s="317">
        <f> ROUND(N(data!V81), 0)</f>
        <v>0</v>
      </c>
      <c r="AB21" s="317">
        <f> ROUND(N(data!V82), 0)</f>
        <v>0</v>
      </c>
      <c r="AC21" s="317">
        <f> ROUND(N(data!V83), 0)</f>
        <v>0</v>
      </c>
      <c r="AD21" s="317">
        <f> ROUND(N(data!V84), 0)</f>
        <v>0</v>
      </c>
      <c r="AE21" s="317">
        <f> ROUND(N(data!V89), 0)</f>
        <v>329142</v>
      </c>
      <c r="AF21" s="317">
        <f> ROUND(N(data!V87), 0)</f>
        <v>11816</v>
      </c>
      <c r="AG21" s="317">
        <f> ROUND(N(data!V90), 0)</f>
        <v>0</v>
      </c>
      <c r="AH21" s="317">
        <f> ROUND(N(data!V91), 0)</f>
        <v>0</v>
      </c>
      <c r="AI21" s="317">
        <f> ROUND(N(data!V92), 0)</f>
        <v>0</v>
      </c>
      <c r="AJ21" s="317">
        <f> ROUND(N(data!V93), 0)</f>
        <v>0</v>
      </c>
      <c r="AK21" s="318">
        <f> ROUND(N(data!V94), 2)</f>
        <v>0</v>
      </c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/>
      <c r="CG21" s="62"/>
      <c r="CH21" s="62"/>
      <c r="CI21" s="62"/>
      <c r="CJ21" s="62"/>
      <c r="CK21" s="62"/>
    </row>
    <row r="22" ht="12.65" customHeight="1" s="11" customFormat="1">
      <c r="A22" s="12" t="str">
        <f>RIGHT(data!$C$97,3)</f>
        <v>107</v>
      </c>
      <c r="B22" s="210" t="str">
        <f>RIGHT(data!$C$96,4)</f>
        <v>2022</v>
      </c>
      <c r="C22" s="12" t="str">
        <f>data!W$55</f>
        <v>7120</v>
      </c>
      <c r="D22" s="12" t="s">
        <v>1159</v>
      </c>
      <c r="E22" s="317">
        <f> ROUND(N(data!W59), 0)</f>
        <v>462</v>
      </c>
      <c r="F22" s="318">
        <f> ROUND(N(data!W60), 2)</f>
        <v>0.33</v>
      </c>
      <c r="G22" s="317">
        <f> ROUND(N(data!W61), 0)</f>
        <v>34742</v>
      </c>
      <c r="H22" s="317">
        <f> ROUND(N(data!W62), 0)</f>
        <v>9368</v>
      </c>
      <c r="I22" s="317">
        <f> ROUND(N(data!W63), 0)</f>
        <v>33091</v>
      </c>
      <c r="J22" s="317">
        <f> ROUND(N(data!W64), 0)</f>
        <v>576</v>
      </c>
      <c r="K22" s="317">
        <f> ROUND(N(data!W65), 0)</f>
        <v>0</v>
      </c>
      <c r="L22" s="317">
        <f> ROUND(N(data!W66), 0)</f>
        <v>27828</v>
      </c>
      <c r="M22" s="317">
        <f> ROUND(N(data!W67), 0)</f>
        <v>2664</v>
      </c>
      <c r="N22" s="317">
        <f> ROUND(N(data!W68), 0)</f>
        <v>10490</v>
      </c>
      <c r="O22" s="317">
        <f> ROUND(N(data!W69), 0)</f>
        <v>8124</v>
      </c>
      <c r="P22" s="317">
        <f> ROUND(N(data!W70), 0)</f>
        <v>0</v>
      </c>
      <c r="Q22" s="317">
        <f> ROUND(N(data!W71), 0)</f>
        <v>0</v>
      </c>
      <c r="R22" s="317">
        <f> ROUND(N(data!W72), 0)</f>
        <v>0</v>
      </c>
      <c r="S22" s="317">
        <f> ROUND(N(data!W73), 0)</f>
        <v>0</v>
      </c>
      <c r="T22" s="317">
        <f> ROUND(N(data!W74), 0)</f>
        <v>0</v>
      </c>
      <c r="U22" s="317">
        <f> ROUND(N(data!W75), 0)</f>
        <v>0</v>
      </c>
      <c r="V22" s="317">
        <f> ROUND(N(data!W76), 0)</f>
        <v>0</v>
      </c>
      <c r="W22" s="317">
        <f> ROUND(N(data!W77), 0)</f>
        <v>0</v>
      </c>
      <c r="X22" s="317">
        <f> ROUND(N(data!W78), 0)</f>
        <v>0</v>
      </c>
      <c r="Y22" s="317">
        <f> ROUND(N(data!W79), 0)</f>
        <v>0</v>
      </c>
      <c r="Z22" s="317">
        <f> ROUND(N(data!W80), 0)</f>
        <v>0</v>
      </c>
      <c r="AA22" s="317">
        <f> ROUND(N(data!W81), 0)</f>
        <v>0</v>
      </c>
      <c r="AB22" s="317">
        <f> ROUND(N(data!W82), 0)</f>
        <v>0</v>
      </c>
      <c r="AC22" s="317">
        <f> ROUND(N(data!W83), 0)</f>
        <v>8124</v>
      </c>
      <c r="AD22" s="317">
        <f> ROUND(N(data!W84), 0)</f>
        <v>0</v>
      </c>
      <c r="AE22" s="317">
        <f> ROUND(N(data!W89), 0)</f>
        <v>441348</v>
      </c>
      <c r="AF22" s="317">
        <f> ROUND(N(data!W87), 0)</f>
        <v>10708</v>
      </c>
      <c r="AG22" s="317">
        <f> ROUND(N(data!W90), 0)</f>
        <v>184</v>
      </c>
      <c r="AH22" s="317">
        <f> ROUND(N(data!W91), 0)</f>
        <v>0</v>
      </c>
      <c r="AI22" s="317">
        <f> ROUND(N(data!W92), 0)</f>
        <v>14</v>
      </c>
      <c r="AJ22" s="317">
        <f> ROUND(N(data!W93), 0)</f>
        <v>590</v>
      </c>
      <c r="AK22" s="318">
        <f> ROUND(N(data!W94), 2)</f>
        <v>0</v>
      </c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62"/>
      <c r="CH22" s="62"/>
      <c r="CI22" s="62"/>
      <c r="CJ22" s="62"/>
      <c r="CK22" s="62"/>
    </row>
    <row r="23" ht="12.65" customHeight="1" s="11" customFormat="1">
      <c r="A23" s="12" t="str">
        <f>RIGHT(data!$C$97,3)</f>
        <v>107</v>
      </c>
      <c r="B23" s="210" t="str">
        <f>RIGHT(data!$C$96,4)</f>
        <v>2022</v>
      </c>
      <c r="C23" s="12" t="str">
        <f>data!X$55</f>
        <v>7130</v>
      </c>
      <c r="D23" s="12" t="s">
        <v>1159</v>
      </c>
      <c r="E23" s="317">
        <f> ROUND(N(data!X59), 0)</f>
        <v>2355</v>
      </c>
      <c r="F23" s="318">
        <f> ROUND(N(data!X60), 2)</f>
        <v>1.68</v>
      </c>
      <c r="G23" s="317">
        <f> ROUND(N(data!X61), 0)</f>
        <v>177096</v>
      </c>
      <c r="H23" s="317">
        <f> ROUND(N(data!X62), 0)</f>
        <v>47751</v>
      </c>
      <c r="I23" s="317">
        <f> ROUND(N(data!X63), 0)</f>
        <v>168680</v>
      </c>
      <c r="J23" s="317">
        <f> ROUND(N(data!X64), 0)</f>
        <v>2938</v>
      </c>
      <c r="K23" s="317">
        <f> ROUND(N(data!X65), 0)</f>
        <v>0</v>
      </c>
      <c r="L23" s="317">
        <f> ROUND(N(data!X66), 0)</f>
        <v>141850</v>
      </c>
      <c r="M23" s="317">
        <f> ROUND(N(data!X67), 0)</f>
        <v>13553</v>
      </c>
      <c r="N23" s="317">
        <f> ROUND(N(data!X68), 0)</f>
        <v>53470</v>
      </c>
      <c r="O23" s="317">
        <f> ROUND(N(data!X69), 0)</f>
        <v>41409</v>
      </c>
      <c r="P23" s="317">
        <f> ROUND(N(data!X70), 0)</f>
        <v>0</v>
      </c>
      <c r="Q23" s="317">
        <f> ROUND(N(data!X71), 0)</f>
        <v>0</v>
      </c>
      <c r="R23" s="317">
        <f> ROUND(N(data!X72), 0)</f>
        <v>0</v>
      </c>
      <c r="S23" s="317">
        <f> ROUND(N(data!X73), 0)</f>
        <v>0</v>
      </c>
      <c r="T23" s="317">
        <f> ROUND(N(data!X74), 0)</f>
        <v>0</v>
      </c>
      <c r="U23" s="317">
        <f> ROUND(N(data!X75), 0)</f>
        <v>0</v>
      </c>
      <c r="V23" s="317">
        <f> ROUND(N(data!X76), 0)</f>
        <v>0</v>
      </c>
      <c r="W23" s="317">
        <f> ROUND(N(data!X77), 0)</f>
        <v>0</v>
      </c>
      <c r="X23" s="317">
        <f> ROUND(N(data!X78), 0)</f>
        <v>0</v>
      </c>
      <c r="Y23" s="317">
        <f> ROUND(N(data!X79), 0)</f>
        <v>0</v>
      </c>
      <c r="Z23" s="317">
        <f> ROUND(N(data!X80), 0)</f>
        <v>0</v>
      </c>
      <c r="AA23" s="317">
        <f> ROUND(N(data!X81), 0)</f>
        <v>0</v>
      </c>
      <c r="AB23" s="317">
        <f> ROUND(N(data!X82), 0)</f>
        <v>0</v>
      </c>
      <c r="AC23" s="317">
        <f> ROUND(N(data!X83), 0)</f>
        <v>41409</v>
      </c>
      <c r="AD23" s="317">
        <f> ROUND(N(data!X84), 0)</f>
        <v>0</v>
      </c>
      <c r="AE23" s="317">
        <f> ROUND(N(data!X89), 0)</f>
        <v>2249730</v>
      </c>
      <c r="AF23" s="317">
        <f> ROUND(N(data!X87), 0)</f>
        <v>54583</v>
      </c>
      <c r="AG23" s="317">
        <f> ROUND(N(data!X90), 0)</f>
        <v>936</v>
      </c>
      <c r="AH23" s="317">
        <f> ROUND(N(data!X91), 0)</f>
        <v>0</v>
      </c>
      <c r="AI23" s="317">
        <f> ROUND(N(data!X92), 0)</f>
        <v>70</v>
      </c>
      <c r="AJ23" s="317">
        <f> ROUND(N(data!X93), 0)</f>
        <v>3008</v>
      </c>
      <c r="AK23" s="318">
        <f> ROUND(N(data!X94), 2)</f>
        <v>0</v>
      </c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62"/>
      <c r="CI23" s="62"/>
      <c r="CJ23" s="62"/>
      <c r="CK23" s="62"/>
    </row>
    <row r="24" ht="12.65" customHeight="1" s="11" customFormat="1">
      <c r="A24" s="12" t="str">
        <f>RIGHT(data!$C$97,3)</f>
        <v>107</v>
      </c>
      <c r="B24" s="210" t="str">
        <f>RIGHT(data!$C$96,4)</f>
        <v>2022</v>
      </c>
      <c r="C24" s="12" t="str">
        <f>data!Y$55</f>
        <v>7140</v>
      </c>
      <c r="D24" s="12" t="s">
        <v>1159</v>
      </c>
      <c r="E24" s="317">
        <f> ROUND(N(data!Y59), 0)</f>
        <v>6289</v>
      </c>
      <c r="F24" s="318">
        <f> ROUND(N(data!Y60), 2)</f>
        <v>4.48</v>
      </c>
      <c r="G24" s="317">
        <f> ROUND(N(data!Y61), 0)</f>
        <v>472934</v>
      </c>
      <c r="H24" s="317">
        <f> ROUND(N(data!Y62), 0)</f>
        <v>127518</v>
      </c>
      <c r="I24" s="317">
        <f> ROUND(N(data!Y63), 0)</f>
        <v>450457</v>
      </c>
      <c r="J24" s="317">
        <f> ROUND(N(data!Y64), 0)</f>
        <v>7846</v>
      </c>
      <c r="K24" s="317">
        <f> ROUND(N(data!Y65), 0)</f>
        <v>0</v>
      </c>
      <c r="L24" s="317">
        <f> ROUND(N(data!Y66), 0)</f>
        <v>378808</v>
      </c>
      <c r="M24" s="317">
        <f> ROUND(N(data!Y67), 0)</f>
        <v>36184</v>
      </c>
      <c r="N24" s="317">
        <f> ROUND(N(data!Y68), 0)</f>
        <v>142791</v>
      </c>
      <c r="O24" s="317">
        <f> ROUND(N(data!Y69), 0)</f>
        <v>110582</v>
      </c>
      <c r="P24" s="317">
        <f> ROUND(N(data!Y70), 0)</f>
        <v>0</v>
      </c>
      <c r="Q24" s="317">
        <f> ROUND(N(data!Y71), 0)</f>
        <v>0</v>
      </c>
      <c r="R24" s="317">
        <f> ROUND(N(data!Y72), 0)</f>
        <v>0</v>
      </c>
      <c r="S24" s="317">
        <f> ROUND(N(data!Y73), 0)</f>
        <v>0</v>
      </c>
      <c r="T24" s="317">
        <f> ROUND(N(data!Y74), 0)</f>
        <v>0</v>
      </c>
      <c r="U24" s="317">
        <f> ROUND(N(data!Y75), 0)</f>
        <v>0</v>
      </c>
      <c r="V24" s="317">
        <f> ROUND(N(data!Y76), 0)</f>
        <v>0</v>
      </c>
      <c r="W24" s="317">
        <f> ROUND(N(data!Y77), 0)</f>
        <v>0</v>
      </c>
      <c r="X24" s="317">
        <f> ROUND(N(data!Y78), 0)</f>
        <v>0</v>
      </c>
      <c r="Y24" s="317">
        <f> ROUND(N(data!Y79), 0)</f>
        <v>0</v>
      </c>
      <c r="Z24" s="317">
        <f> ROUND(N(data!Y80), 0)</f>
        <v>0</v>
      </c>
      <c r="AA24" s="317">
        <f> ROUND(N(data!Y81), 0)</f>
        <v>0</v>
      </c>
      <c r="AB24" s="317">
        <f> ROUND(N(data!Y82), 0)</f>
        <v>0</v>
      </c>
      <c r="AC24" s="317">
        <f> ROUND(N(data!Y83), 0)</f>
        <v>110582</v>
      </c>
      <c r="AD24" s="317">
        <f> ROUND(N(data!Y84), 0)</f>
        <v>0</v>
      </c>
      <c r="AE24" s="317">
        <f> ROUND(N(data!Y89), 0)</f>
        <v>6007879</v>
      </c>
      <c r="AF24" s="317">
        <f> ROUND(N(data!Y87), 0)</f>
        <v>145766</v>
      </c>
      <c r="AG24" s="317">
        <f> ROUND(N(data!Y90), 0)</f>
        <v>2499</v>
      </c>
      <c r="AH24" s="317">
        <f> ROUND(N(data!Y91), 0)</f>
        <v>0</v>
      </c>
      <c r="AI24" s="317">
        <f> ROUND(N(data!Y92), 0)</f>
        <v>191</v>
      </c>
      <c r="AJ24" s="317">
        <f> ROUND(N(data!Y93), 0)</f>
        <v>8033</v>
      </c>
      <c r="AK24" s="318">
        <f> ROUND(N(data!Y94), 2)</f>
        <v>0</v>
      </c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/>
      <c r="CG24" s="62"/>
      <c r="CH24" s="62"/>
      <c r="CI24" s="62"/>
      <c r="CJ24" s="62"/>
      <c r="CK24" s="62"/>
    </row>
    <row r="25" ht="12.65" customHeight="1" s="11" customFormat="1">
      <c r="A25" s="12" t="str">
        <f>RIGHT(data!$C$97,3)</f>
        <v>107</v>
      </c>
      <c r="B25" s="210" t="str">
        <f>RIGHT(data!$C$96,4)</f>
        <v>2022</v>
      </c>
      <c r="C25" s="12" t="str">
        <f>data!Z$55</f>
        <v>7150</v>
      </c>
      <c r="D25" s="12" t="s">
        <v>1159</v>
      </c>
      <c r="E25" s="317">
        <f> ROUND(N(data!Z59), 0)</f>
        <v>0</v>
      </c>
      <c r="F25" s="318">
        <f> ROUND(N(data!Z60), 2)</f>
        <v>0</v>
      </c>
      <c r="G25" s="317">
        <f> ROUND(N(data!Z61), 0)</f>
        <v>0</v>
      </c>
      <c r="H25" s="317">
        <f> ROUND(N(data!Z62), 0)</f>
        <v>0</v>
      </c>
      <c r="I25" s="317">
        <f> ROUND(N(data!Z63), 0)</f>
        <v>0</v>
      </c>
      <c r="J25" s="317">
        <f> ROUND(N(data!Z64), 0)</f>
        <v>0</v>
      </c>
      <c r="K25" s="317">
        <f> ROUND(N(data!Z65), 0)</f>
        <v>0</v>
      </c>
      <c r="L25" s="317">
        <f> ROUND(N(data!Z66), 0)</f>
        <v>0</v>
      </c>
      <c r="M25" s="317">
        <f> ROUND(N(data!Z67), 0)</f>
        <v>0</v>
      </c>
      <c r="N25" s="317">
        <f> ROUND(N(data!Z68), 0)</f>
        <v>0</v>
      </c>
      <c r="O25" s="317">
        <f> ROUND(N(data!Z69), 0)</f>
        <v>0</v>
      </c>
      <c r="P25" s="317">
        <f> ROUND(N(data!Z70), 0)</f>
        <v>0</v>
      </c>
      <c r="Q25" s="317">
        <f> ROUND(N(data!Z71), 0)</f>
        <v>0</v>
      </c>
      <c r="R25" s="317">
        <f> ROUND(N(data!Z72), 0)</f>
        <v>0</v>
      </c>
      <c r="S25" s="317">
        <f> ROUND(N(data!Z73), 0)</f>
        <v>0</v>
      </c>
      <c r="T25" s="317">
        <f> ROUND(N(data!Z74), 0)</f>
        <v>0</v>
      </c>
      <c r="U25" s="317">
        <f> ROUND(N(data!Z75), 0)</f>
        <v>0</v>
      </c>
      <c r="V25" s="317">
        <f> ROUND(N(data!Z76), 0)</f>
        <v>0</v>
      </c>
      <c r="W25" s="317">
        <f> ROUND(N(data!Z77), 0)</f>
        <v>0</v>
      </c>
      <c r="X25" s="317">
        <f> ROUND(N(data!Z78), 0)</f>
        <v>0</v>
      </c>
      <c r="Y25" s="317">
        <f> ROUND(N(data!Z79), 0)</f>
        <v>0</v>
      </c>
      <c r="Z25" s="317">
        <f> ROUND(N(data!Z80), 0)</f>
        <v>0</v>
      </c>
      <c r="AA25" s="317">
        <f> ROUND(N(data!Z81), 0)</f>
        <v>0</v>
      </c>
      <c r="AB25" s="317">
        <f> ROUND(N(data!Z82), 0)</f>
        <v>0</v>
      </c>
      <c r="AC25" s="317">
        <f> ROUND(N(data!Z83), 0)</f>
        <v>0</v>
      </c>
      <c r="AD25" s="317">
        <f> ROUND(N(data!Z84), 0)</f>
        <v>0</v>
      </c>
      <c r="AE25" s="317">
        <f> ROUND(N(data!Z89), 0)</f>
        <v>0</v>
      </c>
      <c r="AF25" s="317">
        <f> ROUND(N(data!Z87), 0)</f>
        <v>0</v>
      </c>
      <c r="AG25" s="317">
        <f> ROUND(N(data!Z90), 0)</f>
        <v>0</v>
      </c>
      <c r="AH25" s="317">
        <f> ROUND(N(data!Z91), 0)</f>
        <v>0</v>
      </c>
      <c r="AI25" s="317">
        <f> ROUND(N(data!Z92), 0)</f>
        <v>0</v>
      </c>
      <c r="AJ25" s="317">
        <f> ROUND(N(data!Z93), 0)</f>
        <v>0</v>
      </c>
      <c r="AK25" s="318">
        <f> ROUND(N(data!Z94), 2)</f>
        <v>0</v>
      </c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/>
      <c r="CG25" s="62"/>
      <c r="CH25" s="62"/>
      <c r="CI25" s="62"/>
      <c r="CJ25" s="62"/>
      <c r="CK25" s="62"/>
    </row>
    <row r="26" ht="12.65" customHeight="1" s="11" customFormat="1">
      <c r="A26" s="12" t="str">
        <f>RIGHT(data!$C$97,3)</f>
        <v>107</v>
      </c>
      <c r="B26" s="210" t="str">
        <f>RIGHT(data!$C$96,4)</f>
        <v>2022</v>
      </c>
      <c r="C26" s="12" t="str">
        <f>data!AA$55</f>
        <v>7160</v>
      </c>
      <c r="D26" s="12" t="s">
        <v>1159</v>
      </c>
      <c r="E26" s="317">
        <f> ROUND(N(data!AA59), 0)</f>
        <v>0</v>
      </c>
      <c r="F26" s="318">
        <f> ROUND(N(data!AA60), 2)</f>
        <v>0</v>
      </c>
      <c r="G26" s="317">
        <f> ROUND(N(data!AA61), 0)</f>
        <v>0</v>
      </c>
      <c r="H26" s="317">
        <f> ROUND(N(data!AA62), 0)</f>
        <v>0</v>
      </c>
      <c r="I26" s="317">
        <f> ROUND(N(data!AA63), 0)</f>
        <v>0</v>
      </c>
      <c r="J26" s="317">
        <f> ROUND(N(data!AA64), 0)</f>
        <v>0</v>
      </c>
      <c r="K26" s="317">
        <f> ROUND(N(data!AA65), 0)</f>
        <v>0</v>
      </c>
      <c r="L26" s="317">
        <f> ROUND(N(data!AA66), 0)</f>
        <v>0</v>
      </c>
      <c r="M26" s="317">
        <f> ROUND(N(data!AA67), 0)</f>
        <v>0</v>
      </c>
      <c r="N26" s="317">
        <f> ROUND(N(data!AA68), 0)</f>
        <v>0</v>
      </c>
      <c r="O26" s="317">
        <f> ROUND(N(data!AA69), 0)</f>
        <v>0</v>
      </c>
      <c r="P26" s="317">
        <f> ROUND(N(data!AA70), 0)</f>
        <v>0</v>
      </c>
      <c r="Q26" s="317">
        <f> ROUND(N(data!AA71), 0)</f>
        <v>0</v>
      </c>
      <c r="R26" s="317">
        <f> ROUND(N(data!AA72), 0)</f>
        <v>0</v>
      </c>
      <c r="S26" s="317">
        <f> ROUND(N(data!AA73), 0)</f>
        <v>0</v>
      </c>
      <c r="T26" s="317">
        <f> ROUND(N(data!AA74), 0)</f>
        <v>0</v>
      </c>
      <c r="U26" s="317">
        <f> ROUND(N(data!AA75), 0)</f>
        <v>0</v>
      </c>
      <c r="V26" s="317">
        <f> ROUND(N(data!AA76), 0)</f>
        <v>0</v>
      </c>
      <c r="W26" s="317">
        <f> ROUND(N(data!AA77), 0)</f>
        <v>0</v>
      </c>
      <c r="X26" s="317">
        <f> ROUND(N(data!AA78), 0)</f>
        <v>0</v>
      </c>
      <c r="Y26" s="317">
        <f> ROUND(N(data!AA79), 0)</f>
        <v>0</v>
      </c>
      <c r="Z26" s="317">
        <f> ROUND(N(data!AA80), 0)</f>
        <v>0</v>
      </c>
      <c r="AA26" s="317">
        <f> ROUND(N(data!AA81), 0)</f>
        <v>0</v>
      </c>
      <c r="AB26" s="317">
        <f> ROUND(N(data!AA82), 0)</f>
        <v>0</v>
      </c>
      <c r="AC26" s="317">
        <f> ROUND(N(data!AA83), 0)</f>
        <v>0</v>
      </c>
      <c r="AD26" s="317">
        <f> ROUND(N(data!AA84), 0)</f>
        <v>0</v>
      </c>
      <c r="AE26" s="317">
        <f> ROUND(N(data!AA89), 0)</f>
        <v>0</v>
      </c>
      <c r="AF26" s="317">
        <f> ROUND(N(data!AA87), 0)</f>
        <v>0</v>
      </c>
      <c r="AG26" s="317">
        <f> ROUND(N(data!AA90), 0)</f>
        <v>0</v>
      </c>
      <c r="AH26" s="317">
        <f> ROUND(N(data!AA91), 0)</f>
        <v>0</v>
      </c>
      <c r="AI26" s="317">
        <f> ROUND(N(data!AA92), 0)</f>
        <v>0</v>
      </c>
      <c r="AJ26" s="317">
        <f> ROUND(N(data!AA93), 0)</f>
        <v>0</v>
      </c>
      <c r="AK26" s="318">
        <f> ROUND(N(data!AA94), 2)</f>
        <v>0</v>
      </c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/>
      <c r="CG26" s="62"/>
      <c r="CH26" s="62"/>
      <c r="CI26" s="62"/>
      <c r="CJ26" s="62"/>
      <c r="CK26" s="62"/>
    </row>
    <row r="27" ht="12.65" customHeight="1" s="11" customFormat="1">
      <c r="A27" s="12" t="str">
        <f>RIGHT(data!$C$97,3)</f>
        <v>107</v>
      </c>
      <c r="B27" s="210" t="str">
        <f>RIGHT(data!$C$96,4)</f>
        <v>2022</v>
      </c>
      <c r="C27" s="12" t="str">
        <f>data!AB$55</f>
        <v>7170</v>
      </c>
      <c r="D27" s="12" t="s">
        <v>1159</v>
      </c>
      <c r="E27" s="317">
        <f> ROUND(N(data!AB59), 0)</f>
        <v>0</v>
      </c>
      <c r="F27" s="318">
        <f> ROUND(N(data!AB60), 2)</f>
        <v>0.9</v>
      </c>
      <c r="G27" s="317">
        <f> ROUND(N(data!AB61), 0)</f>
        <v>61346</v>
      </c>
      <c r="H27" s="317">
        <f> ROUND(N(data!AB62), 0)</f>
        <v>16541</v>
      </c>
      <c r="I27" s="317">
        <f> ROUND(N(data!AB63), 0)</f>
        <v>0</v>
      </c>
      <c r="J27" s="317">
        <f> ROUND(N(data!AB64), 0)</f>
        <v>1526990</v>
      </c>
      <c r="K27" s="317">
        <f> ROUND(N(data!AB65), 0)</f>
        <v>0</v>
      </c>
      <c r="L27" s="317">
        <f> ROUND(N(data!AB66), 0)</f>
        <v>180761</v>
      </c>
      <c r="M27" s="317">
        <f> ROUND(N(data!AB67), 0)</f>
        <v>13640</v>
      </c>
      <c r="N27" s="317">
        <f> ROUND(N(data!AB68), 0)</f>
        <v>69892</v>
      </c>
      <c r="O27" s="317">
        <f> ROUND(N(data!AB69), 0)</f>
        <v>22608</v>
      </c>
      <c r="P27" s="317">
        <f> ROUND(N(data!AB70), 0)</f>
        <v>0</v>
      </c>
      <c r="Q27" s="317">
        <f> ROUND(N(data!AB71), 0)</f>
        <v>0</v>
      </c>
      <c r="R27" s="317">
        <f> ROUND(N(data!AB72), 0)</f>
        <v>0</v>
      </c>
      <c r="S27" s="317">
        <f> ROUND(N(data!AB73), 0)</f>
        <v>0</v>
      </c>
      <c r="T27" s="317">
        <f> ROUND(N(data!AB74), 0)</f>
        <v>0</v>
      </c>
      <c r="U27" s="317">
        <f> ROUND(N(data!AB75), 0)</f>
        <v>0</v>
      </c>
      <c r="V27" s="317">
        <f> ROUND(N(data!AB76), 0)</f>
        <v>0</v>
      </c>
      <c r="W27" s="317">
        <f> ROUND(N(data!AB77), 0)</f>
        <v>0</v>
      </c>
      <c r="X27" s="317">
        <f> ROUND(N(data!AB78), 0)</f>
        <v>0</v>
      </c>
      <c r="Y27" s="317">
        <f> ROUND(N(data!AB79), 0)</f>
        <v>0</v>
      </c>
      <c r="Z27" s="317">
        <f> ROUND(N(data!AB80), 0)</f>
        <v>0</v>
      </c>
      <c r="AA27" s="317">
        <f> ROUND(N(data!AB81), 0)</f>
        <v>0</v>
      </c>
      <c r="AB27" s="317">
        <f> ROUND(N(data!AB82), 0)</f>
        <v>0</v>
      </c>
      <c r="AC27" s="317">
        <f> ROUND(N(data!AB83), 0)</f>
        <v>22608</v>
      </c>
      <c r="AD27" s="317">
        <f> ROUND(N(data!AB84), 0)</f>
        <v>0</v>
      </c>
      <c r="AE27" s="317">
        <f> ROUND(N(data!AB89), 0)</f>
        <v>4360366</v>
      </c>
      <c r="AF27" s="317">
        <f> ROUND(N(data!AB87), 0)</f>
        <v>750839</v>
      </c>
      <c r="AG27" s="317">
        <f> ROUND(N(data!AB90), 0)</f>
        <v>942</v>
      </c>
      <c r="AH27" s="317">
        <f> ROUND(N(data!AB91), 0)</f>
        <v>0</v>
      </c>
      <c r="AI27" s="317">
        <f> ROUND(N(data!AB92), 0)</f>
        <v>0</v>
      </c>
      <c r="AJ27" s="317">
        <f> ROUND(N(data!AB93), 0)</f>
        <v>0</v>
      </c>
      <c r="AK27" s="318">
        <f> ROUND(N(data!AB94), 2)</f>
        <v>0</v>
      </c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</row>
    <row r="28" ht="12.65" customHeight="1" s="11" customFormat="1">
      <c r="A28" s="12" t="str">
        <f>RIGHT(data!$C$97,3)</f>
        <v>107</v>
      </c>
      <c r="B28" s="210" t="str">
        <f>RIGHT(data!$C$96,4)</f>
        <v>2022</v>
      </c>
      <c r="C28" s="12" t="str">
        <f>data!AC$55</f>
        <v>7180</v>
      </c>
      <c r="D28" s="12" t="s">
        <v>1159</v>
      </c>
      <c r="E28" s="317">
        <f> ROUND(N(data!AC59), 0)</f>
        <v>2561</v>
      </c>
      <c r="F28" s="318">
        <f> ROUND(N(data!AC60), 2)</f>
        <v>0.98</v>
      </c>
      <c r="G28" s="317">
        <f> ROUND(N(data!AC61), 0)</f>
        <v>109324</v>
      </c>
      <c r="H28" s="317">
        <f> ROUND(N(data!AC62), 0)</f>
        <v>29477</v>
      </c>
      <c r="I28" s="317">
        <f> ROUND(N(data!AC63), 0)</f>
        <v>0</v>
      </c>
      <c r="J28" s="317">
        <f> ROUND(N(data!AC64), 0)</f>
        <v>4286</v>
      </c>
      <c r="K28" s="317">
        <f> ROUND(N(data!AC65), 0)</f>
        <v>0</v>
      </c>
      <c r="L28" s="317">
        <f> ROUND(N(data!AC66), 0)</f>
        <v>0</v>
      </c>
      <c r="M28" s="317">
        <f> ROUND(N(data!AC67), 0)</f>
        <v>2505</v>
      </c>
      <c r="N28" s="317">
        <f> ROUND(N(data!AC68), 0)</f>
        <v>0</v>
      </c>
      <c r="O28" s="317">
        <f> ROUND(N(data!AC69), 0)</f>
        <v>6356</v>
      </c>
      <c r="P28" s="317">
        <f> ROUND(N(data!AC70), 0)</f>
        <v>0</v>
      </c>
      <c r="Q28" s="317">
        <f> ROUND(N(data!AC71), 0)</f>
        <v>0</v>
      </c>
      <c r="R28" s="317">
        <f> ROUND(N(data!AC72), 0)</f>
        <v>0</v>
      </c>
      <c r="S28" s="317">
        <f> ROUND(N(data!AC73), 0)</f>
        <v>0</v>
      </c>
      <c r="T28" s="317">
        <f> ROUND(N(data!AC74), 0)</f>
        <v>0</v>
      </c>
      <c r="U28" s="317">
        <f> ROUND(N(data!AC75), 0)</f>
        <v>0</v>
      </c>
      <c r="V28" s="317">
        <f> ROUND(N(data!AC76), 0)</f>
        <v>0</v>
      </c>
      <c r="W28" s="317">
        <f> ROUND(N(data!AC77), 0)</f>
        <v>0</v>
      </c>
      <c r="X28" s="317">
        <f> ROUND(N(data!AC78), 0)</f>
        <v>0</v>
      </c>
      <c r="Y28" s="317">
        <f> ROUND(N(data!AC79), 0)</f>
        <v>0</v>
      </c>
      <c r="Z28" s="317">
        <f> ROUND(N(data!AC80), 0)</f>
        <v>0</v>
      </c>
      <c r="AA28" s="317">
        <f> ROUND(N(data!AC81), 0)</f>
        <v>0</v>
      </c>
      <c r="AB28" s="317">
        <f> ROUND(N(data!AC82), 0)</f>
        <v>0</v>
      </c>
      <c r="AC28" s="317">
        <f> ROUND(N(data!AC83), 0)</f>
        <v>6356</v>
      </c>
      <c r="AD28" s="317">
        <f> ROUND(N(data!AC84), 0)</f>
        <v>0</v>
      </c>
      <c r="AE28" s="317">
        <f> ROUND(N(data!AC89), 0)</f>
        <v>310612</v>
      </c>
      <c r="AF28" s="317">
        <f> ROUND(N(data!AC87), 0)</f>
        <v>174372</v>
      </c>
      <c r="AG28" s="317">
        <f> ROUND(N(data!AC90), 0)</f>
        <v>173</v>
      </c>
      <c r="AH28" s="317">
        <f> ROUND(N(data!AC91), 0)</f>
        <v>0</v>
      </c>
      <c r="AI28" s="317">
        <f> ROUND(N(data!AC92), 0)</f>
        <v>0</v>
      </c>
      <c r="AJ28" s="317">
        <f> ROUND(N(data!AC93), 0)</f>
        <v>0</v>
      </c>
      <c r="AK28" s="318">
        <f> ROUND(N(data!AC94), 2)</f>
        <v>0</v>
      </c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/>
      <c r="CG28" s="62"/>
      <c r="CH28" s="62"/>
      <c r="CI28" s="62"/>
      <c r="CJ28" s="62"/>
      <c r="CK28" s="62"/>
    </row>
    <row r="29" ht="12.65" customHeight="1" s="11" customFormat="1">
      <c r="A29" s="12" t="str">
        <f>RIGHT(data!$C$97,3)</f>
        <v>107</v>
      </c>
      <c r="B29" s="210" t="str">
        <f>RIGHT(data!$C$96,4)</f>
        <v>2022</v>
      </c>
      <c r="C29" s="12" t="str">
        <f>data!AD$55</f>
        <v>7190</v>
      </c>
      <c r="D29" s="12" t="s">
        <v>1159</v>
      </c>
      <c r="E29" s="317">
        <f> ROUND(N(data!AD59), 0)</f>
        <v>0</v>
      </c>
      <c r="F29" s="318">
        <f> ROUND(N(data!AD60), 2)</f>
        <v>0</v>
      </c>
      <c r="G29" s="317">
        <f> ROUND(N(data!AD61), 0)</f>
        <v>0</v>
      </c>
      <c r="H29" s="317">
        <f> ROUND(N(data!AD62), 0)</f>
        <v>0</v>
      </c>
      <c r="I29" s="317">
        <f> ROUND(N(data!AD63), 0)</f>
        <v>0</v>
      </c>
      <c r="J29" s="317">
        <f> ROUND(N(data!AD64), 0)</f>
        <v>0</v>
      </c>
      <c r="K29" s="317">
        <f> ROUND(N(data!AD65), 0)</f>
        <v>0</v>
      </c>
      <c r="L29" s="317">
        <f> ROUND(N(data!AD66), 0)</f>
        <v>0</v>
      </c>
      <c r="M29" s="317">
        <f> ROUND(N(data!AD67), 0)</f>
        <v>0</v>
      </c>
      <c r="N29" s="317">
        <f> ROUND(N(data!AD68), 0)</f>
        <v>0</v>
      </c>
      <c r="O29" s="317">
        <f> ROUND(N(data!AD69), 0)</f>
        <v>0</v>
      </c>
      <c r="P29" s="317">
        <f> ROUND(N(data!AD70), 0)</f>
        <v>0</v>
      </c>
      <c r="Q29" s="317">
        <f> ROUND(N(data!AD71), 0)</f>
        <v>0</v>
      </c>
      <c r="R29" s="317">
        <f> ROUND(N(data!AD72), 0)</f>
        <v>0</v>
      </c>
      <c r="S29" s="317">
        <f> ROUND(N(data!AD73), 0)</f>
        <v>0</v>
      </c>
      <c r="T29" s="317">
        <f> ROUND(N(data!AD74), 0)</f>
        <v>0</v>
      </c>
      <c r="U29" s="317">
        <f> ROUND(N(data!AD75), 0)</f>
        <v>0</v>
      </c>
      <c r="V29" s="317">
        <f> ROUND(N(data!AD76), 0)</f>
        <v>0</v>
      </c>
      <c r="W29" s="317">
        <f> ROUND(N(data!AD77), 0)</f>
        <v>0</v>
      </c>
      <c r="X29" s="317">
        <f> ROUND(N(data!AD78), 0)</f>
        <v>0</v>
      </c>
      <c r="Y29" s="317">
        <f> ROUND(N(data!AD79), 0)</f>
        <v>0</v>
      </c>
      <c r="Z29" s="317">
        <f> ROUND(N(data!AD80), 0)</f>
        <v>0</v>
      </c>
      <c r="AA29" s="317">
        <f> ROUND(N(data!AD81), 0)</f>
        <v>0</v>
      </c>
      <c r="AB29" s="317">
        <f> ROUND(N(data!AD82), 0)</f>
        <v>0</v>
      </c>
      <c r="AC29" s="317">
        <f> ROUND(N(data!AD83), 0)</f>
        <v>0</v>
      </c>
      <c r="AD29" s="317">
        <f> ROUND(N(data!AD84), 0)</f>
        <v>0</v>
      </c>
      <c r="AE29" s="317">
        <f> ROUND(N(data!AD89), 0)</f>
        <v>0</v>
      </c>
      <c r="AF29" s="317">
        <f> ROUND(N(data!AD87), 0)</f>
        <v>0</v>
      </c>
      <c r="AG29" s="317">
        <f> ROUND(N(data!AD90), 0)</f>
        <v>0</v>
      </c>
      <c r="AH29" s="317">
        <f> ROUND(N(data!AD91), 0)</f>
        <v>0</v>
      </c>
      <c r="AI29" s="317">
        <f> ROUND(N(data!AD92), 0)</f>
        <v>0</v>
      </c>
      <c r="AJ29" s="317">
        <f> ROUND(N(data!AD93), 0)</f>
        <v>0</v>
      </c>
      <c r="AK29" s="318">
        <f> ROUND(N(data!AD94), 2)</f>
        <v>0</v>
      </c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62"/>
      <c r="CJ29" s="62"/>
      <c r="CK29" s="62"/>
    </row>
    <row r="30" ht="12.65" customHeight="1" s="11" customFormat="1">
      <c r="A30" s="12" t="str">
        <f>RIGHT(data!$C$97,3)</f>
        <v>107</v>
      </c>
      <c r="B30" s="210" t="str">
        <f>RIGHT(data!$C$96,4)</f>
        <v>2022</v>
      </c>
      <c r="C30" s="12" t="str">
        <f>data!AE$55</f>
        <v>7200</v>
      </c>
      <c r="D30" s="12" t="s">
        <v>1159</v>
      </c>
      <c r="E30" s="317">
        <f> ROUND(N(data!AE59), 0)</f>
        <v>25452</v>
      </c>
      <c r="F30" s="318">
        <f> ROUND(N(data!AE60), 2)</f>
        <v>13.12</v>
      </c>
      <c r="G30" s="317">
        <f> ROUND(N(data!AE61), 0)</f>
        <v>1130502</v>
      </c>
      <c r="H30" s="317">
        <f> ROUND(N(data!AE62), 0)</f>
        <v>304818</v>
      </c>
      <c r="I30" s="317">
        <f> ROUND(N(data!AE63), 0)</f>
        <v>0</v>
      </c>
      <c r="J30" s="317">
        <f> ROUND(N(data!AE64), 0)</f>
        <v>55871</v>
      </c>
      <c r="K30" s="317">
        <f> ROUND(N(data!AE65), 0)</f>
        <v>3575</v>
      </c>
      <c r="L30" s="317">
        <f> ROUND(N(data!AE66), 0)</f>
        <v>65526</v>
      </c>
      <c r="M30" s="317">
        <f> ROUND(N(data!AE67), 0)</f>
        <v>112563</v>
      </c>
      <c r="N30" s="317">
        <f> ROUND(N(data!AE68), 0)</f>
        <v>37500</v>
      </c>
      <c r="O30" s="317">
        <f> ROUND(N(data!AE69), 0)</f>
        <v>18484</v>
      </c>
      <c r="P30" s="317">
        <f> ROUND(N(data!AE70), 0)</f>
        <v>0</v>
      </c>
      <c r="Q30" s="317">
        <f> ROUND(N(data!AE71), 0)</f>
        <v>0</v>
      </c>
      <c r="R30" s="317">
        <f> ROUND(N(data!AE72), 0)</f>
        <v>0</v>
      </c>
      <c r="S30" s="317">
        <f> ROUND(N(data!AE73), 0)</f>
        <v>0</v>
      </c>
      <c r="T30" s="317">
        <f> ROUND(N(data!AE74), 0)</f>
        <v>0</v>
      </c>
      <c r="U30" s="317">
        <f> ROUND(N(data!AE75), 0)</f>
        <v>0</v>
      </c>
      <c r="V30" s="317">
        <f> ROUND(N(data!AE76), 0)</f>
        <v>0</v>
      </c>
      <c r="W30" s="317">
        <f> ROUND(N(data!AE77), 0)</f>
        <v>0</v>
      </c>
      <c r="X30" s="317">
        <f> ROUND(N(data!AE78), 0)</f>
        <v>0</v>
      </c>
      <c r="Y30" s="317">
        <f> ROUND(N(data!AE79), 0)</f>
        <v>0</v>
      </c>
      <c r="Z30" s="317">
        <f> ROUND(N(data!AE80), 0)</f>
        <v>0</v>
      </c>
      <c r="AA30" s="317">
        <f> ROUND(N(data!AE81), 0)</f>
        <v>0</v>
      </c>
      <c r="AB30" s="317">
        <f> ROUND(N(data!AE82), 0)</f>
        <v>0</v>
      </c>
      <c r="AC30" s="317">
        <f> ROUND(N(data!AE83), 0)</f>
        <v>18484</v>
      </c>
      <c r="AD30" s="317">
        <f> ROUND(N(data!AE84), 0)</f>
        <v>0</v>
      </c>
      <c r="AE30" s="317">
        <f> ROUND(N(data!AE89), 0)</f>
        <v>3826307</v>
      </c>
      <c r="AF30" s="317">
        <f> ROUND(N(data!AE87), 0)</f>
        <v>931466</v>
      </c>
      <c r="AG30" s="317">
        <f> ROUND(N(data!AE90), 0)</f>
        <v>7774</v>
      </c>
      <c r="AH30" s="317">
        <f> ROUND(N(data!AE91), 0)</f>
        <v>0</v>
      </c>
      <c r="AI30" s="317">
        <f> ROUND(N(data!AE92), 0)</f>
        <v>218</v>
      </c>
      <c r="AJ30" s="317">
        <f> ROUND(N(data!AE93), 0)</f>
        <v>4018</v>
      </c>
      <c r="AK30" s="318">
        <f> ROUND(N(data!AE94), 2)</f>
        <v>0</v>
      </c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/>
      <c r="CG30" s="62"/>
      <c r="CH30" s="62"/>
      <c r="CI30" s="62"/>
      <c r="CJ30" s="62"/>
      <c r="CK30" s="62"/>
    </row>
    <row r="31" ht="12.65" customHeight="1" s="11" customFormat="1">
      <c r="A31" s="12" t="str">
        <f>RIGHT(data!$C$97,3)</f>
        <v>107</v>
      </c>
      <c r="B31" s="210" t="str">
        <f>RIGHT(data!$C$96,4)</f>
        <v>2022</v>
      </c>
      <c r="C31" s="12" t="str">
        <f>data!AF$55</f>
        <v>7220</v>
      </c>
      <c r="D31" s="12" t="s">
        <v>1159</v>
      </c>
      <c r="E31" s="317">
        <f> ROUND(N(data!AF59), 0)</f>
        <v>0</v>
      </c>
      <c r="F31" s="318">
        <f> ROUND(N(data!AF60), 2)</f>
        <v>0</v>
      </c>
      <c r="G31" s="317">
        <f> ROUND(N(data!AF61), 0)</f>
        <v>0</v>
      </c>
      <c r="H31" s="317">
        <f> ROUND(N(data!AF62), 0)</f>
        <v>0</v>
      </c>
      <c r="I31" s="317">
        <f> ROUND(N(data!AF63), 0)</f>
        <v>0</v>
      </c>
      <c r="J31" s="317">
        <f> ROUND(N(data!AF64), 0)</f>
        <v>0</v>
      </c>
      <c r="K31" s="317">
        <f> ROUND(N(data!AF65), 0)</f>
        <v>0</v>
      </c>
      <c r="L31" s="317">
        <f> ROUND(N(data!AF66), 0)</f>
        <v>0</v>
      </c>
      <c r="M31" s="317">
        <f> ROUND(N(data!AF67), 0)</f>
        <v>0</v>
      </c>
      <c r="N31" s="317">
        <f> ROUND(N(data!AF68), 0)</f>
        <v>0</v>
      </c>
      <c r="O31" s="317">
        <f> ROUND(N(data!AF69), 0)</f>
        <v>0</v>
      </c>
      <c r="P31" s="317">
        <f> ROUND(N(data!AF70), 0)</f>
        <v>0</v>
      </c>
      <c r="Q31" s="317">
        <f> ROUND(N(data!AF71), 0)</f>
        <v>0</v>
      </c>
      <c r="R31" s="317">
        <f> ROUND(N(data!AF72), 0)</f>
        <v>0</v>
      </c>
      <c r="S31" s="317">
        <f> ROUND(N(data!AF73), 0)</f>
        <v>0</v>
      </c>
      <c r="T31" s="317">
        <f> ROUND(N(data!AF74), 0)</f>
        <v>0</v>
      </c>
      <c r="U31" s="317">
        <f> ROUND(N(data!AF75), 0)</f>
        <v>0</v>
      </c>
      <c r="V31" s="317">
        <f> ROUND(N(data!AF76), 0)</f>
        <v>0</v>
      </c>
      <c r="W31" s="317">
        <f> ROUND(N(data!AF77), 0)</f>
        <v>0</v>
      </c>
      <c r="X31" s="317">
        <f> ROUND(N(data!AF78), 0)</f>
        <v>0</v>
      </c>
      <c r="Y31" s="317">
        <f> ROUND(N(data!AF79), 0)</f>
        <v>0</v>
      </c>
      <c r="Z31" s="317">
        <f> ROUND(N(data!AF80), 0)</f>
        <v>0</v>
      </c>
      <c r="AA31" s="317">
        <f> ROUND(N(data!AF81), 0)</f>
        <v>0</v>
      </c>
      <c r="AB31" s="317">
        <f> ROUND(N(data!AF82), 0)</f>
        <v>0</v>
      </c>
      <c r="AC31" s="317">
        <f> ROUND(N(data!AF83), 0)</f>
        <v>0</v>
      </c>
      <c r="AD31" s="317">
        <f> ROUND(N(data!AF84), 0)</f>
        <v>0</v>
      </c>
      <c r="AE31" s="317">
        <f> ROUND(N(data!AF89), 0)</f>
        <v>0</v>
      </c>
      <c r="AF31" s="317">
        <f> ROUND(N(data!AF87), 0)</f>
        <v>0</v>
      </c>
      <c r="AG31" s="317">
        <f> ROUND(N(data!AF90), 0)</f>
        <v>0</v>
      </c>
      <c r="AH31" s="317">
        <f> ROUND(N(data!AF91), 0)</f>
        <v>0</v>
      </c>
      <c r="AI31" s="317">
        <f> ROUND(N(data!AF92), 0)</f>
        <v>0</v>
      </c>
      <c r="AJ31" s="317">
        <f> ROUND(N(data!AF93), 0)</f>
        <v>0</v>
      </c>
      <c r="AK31" s="318">
        <f> ROUND(N(data!AF94), 2)</f>
        <v>0</v>
      </c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/>
      <c r="CG31" s="62"/>
      <c r="CH31" s="62"/>
      <c r="CI31" s="62"/>
      <c r="CJ31" s="62"/>
      <c r="CK31" s="62"/>
    </row>
    <row r="32" ht="12.65" customHeight="1" s="11" customFormat="1">
      <c r="A32" s="12" t="str">
        <f>RIGHT(data!$C$97,3)</f>
        <v>107</v>
      </c>
      <c r="B32" s="210" t="str">
        <f>RIGHT(data!$C$96,4)</f>
        <v>2022</v>
      </c>
      <c r="C32" s="12" t="str">
        <f>data!AG$55</f>
        <v>7230</v>
      </c>
      <c r="D32" s="12" t="s">
        <v>1159</v>
      </c>
      <c r="E32" s="317">
        <f> ROUND(N(data!AG59), 0)</f>
        <v>5265</v>
      </c>
      <c r="F32" s="318">
        <f> ROUND(N(data!AG60), 2)</f>
        <v>11.4</v>
      </c>
      <c r="G32" s="317">
        <f> ROUND(N(data!AG61), 0)</f>
        <v>834864</v>
      </c>
      <c r="H32" s="317">
        <f> ROUND(N(data!AG62), 0)</f>
        <v>225105</v>
      </c>
      <c r="I32" s="317">
        <f> ROUND(N(data!AG63), 0)</f>
        <v>2220705</v>
      </c>
      <c r="J32" s="317">
        <f> ROUND(N(data!AG64), 0)</f>
        <v>86775</v>
      </c>
      <c r="K32" s="317">
        <f> ROUND(N(data!AG65), 0)</f>
        <v>0</v>
      </c>
      <c r="L32" s="317">
        <f> ROUND(N(data!AG66), 0)</f>
        <v>1097066</v>
      </c>
      <c r="M32" s="317">
        <f> ROUND(N(data!AG67), 0)</f>
        <v>102920</v>
      </c>
      <c r="N32" s="317">
        <f> ROUND(N(data!AG68), 0)</f>
        <v>0</v>
      </c>
      <c r="O32" s="317">
        <f> ROUND(N(data!AG69), 0)</f>
        <v>19224</v>
      </c>
      <c r="P32" s="317">
        <f> ROUND(N(data!AG70), 0)</f>
        <v>0</v>
      </c>
      <c r="Q32" s="317">
        <f> ROUND(N(data!AG71), 0)</f>
        <v>0</v>
      </c>
      <c r="R32" s="317">
        <f> ROUND(N(data!AG72), 0)</f>
        <v>0</v>
      </c>
      <c r="S32" s="317">
        <f> ROUND(N(data!AG73), 0)</f>
        <v>0</v>
      </c>
      <c r="T32" s="317">
        <f> ROUND(N(data!AG74), 0)</f>
        <v>0</v>
      </c>
      <c r="U32" s="317">
        <f> ROUND(N(data!AG75), 0)</f>
        <v>0</v>
      </c>
      <c r="V32" s="317">
        <f> ROUND(N(data!AG76), 0)</f>
        <v>0</v>
      </c>
      <c r="W32" s="317">
        <f> ROUND(N(data!AG77), 0)</f>
        <v>0</v>
      </c>
      <c r="X32" s="317">
        <f> ROUND(N(data!AG78), 0)</f>
        <v>0</v>
      </c>
      <c r="Y32" s="317">
        <f> ROUND(N(data!AG79), 0)</f>
        <v>0</v>
      </c>
      <c r="Z32" s="317">
        <f> ROUND(N(data!AG80), 0)</f>
        <v>0</v>
      </c>
      <c r="AA32" s="317">
        <f> ROUND(N(data!AG81), 0)</f>
        <v>0</v>
      </c>
      <c r="AB32" s="317">
        <f> ROUND(N(data!AG82), 0)</f>
        <v>0</v>
      </c>
      <c r="AC32" s="317">
        <f> ROUND(N(data!AG83), 0)</f>
        <v>19224</v>
      </c>
      <c r="AD32" s="317">
        <f> ROUND(N(data!AG84), 0)</f>
        <v>0</v>
      </c>
      <c r="AE32" s="317">
        <f> ROUND(N(data!AG89), 0)</f>
        <v>12575301</v>
      </c>
      <c r="AF32" s="317">
        <f> ROUND(N(data!AG87), 0)</f>
        <v>136145</v>
      </c>
      <c r="AG32" s="317">
        <f> ROUND(N(data!AG90), 0)</f>
        <v>7108</v>
      </c>
      <c r="AH32" s="317">
        <f> ROUND(N(data!AG91), 0)</f>
        <v>0</v>
      </c>
      <c r="AI32" s="317">
        <f> ROUND(N(data!AG92), 0)</f>
        <v>1252</v>
      </c>
      <c r="AJ32" s="317">
        <f> ROUND(N(data!AG93), 0)</f>
        <v>17696</v>
      </c>
      <c r="AK32" s="318">
        <f> ROUND(N(data!AG94), 2)</f>
        <v>6.78</v>
      </c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/>
      <c r="CG32" s="62"/>
      <c r="CH32" s="62"/>
      <c r="CI32" s="62"/>
      <c r="CJ32" s="62"/>
      <c r="CK32" s="62"/>
    </row>
    <row r="33" ht="12.65" customHeight="1" s="11" customFormat="1">
      <c r="A33" s="12" t="str">
        <f>RIGHT(data!$C$97,3)</f>
        <v>107</v>
      </c>
      <c r="B33" s="210" t="str">
        <f>RIGHT(data!$C$96,4)</f>
        <v>2022</v>
      </c>
      <c r="C33" s="12" t="str">
        <f>data!AH$55</f>
        <v>7240</v>
      </c>
      <c r="D33" s="12" t="s">
        <v>1159</v>
      </c>
      <c r="E33" s="317">
        <f> ROUND(N(data!AH59), 0)</f>
        <v>0</v>
      </c>
      <c r="F33" s="318">
        <f> ROUND(N(data!AH60), 2)</f>
        <v>0</v>
      </c>
      <c r="G33" s="317">
        <f> ROUND(N(data!AH61), 0)</f>
        <v>0</v>
      </c>
      <c r="H33" s="317">
        <f> ROUND(N(data!AH62), 0)</f>
        <v>0</v>
      </c>
      <c r="I33" s="317">
        <f> ROUND(N(data!AH63), 0)</f>
        <v>0</v>
      </c>
      <c r="J33" s="317">
        <f> ROUND(N(data!AH64), 0)</f>
        <v>0</v>
      </c>
      <c r="K33" s="317">
        <f> ROUND(N(data!AH65), 0)</f>
        <v>0</v>
      </c>
      <c r="L33" s="317">
        <f> ROUND(N(data!AH66), 0)</f>
        <v>0</v>
      </c>
      <c r="M33" s="317">
        <f> ROUND(N(data!AH67), 0)</f>
        <v>0</v>
      </c>
      <c r="N33" s="317">
        <f> ROUND(N(data!AH68), 0)</f>
        <v>0</v>
      </c>
      <c r="O33" s="317">
        <f> ROUND(N(data!AH69), 0)</f>
        <v>0</v>
      </c>
      <c r="P33" s="317">
        <f> ROUND(N(data!AH70), 0)</f>
        <v>0</v>
      </c>
      <c r="Q33" s="317">
        <f> ROUND(N(data!AH71), 0)</f>
        <v>0</v>
      </c>
      <c r="R33" s="317">
        <f> ROUND(N(data!AH72), 0)</f>
        <v>0</v>
      </c>
      <c r="S33" s="317">
        <f> ROUND(N(data!AH73), 0)</f>
        <v>0</v>
      </c>
      <c r="T33" s="317">
        <f> ROUND(N(data!AH74), 0)</f>
        <v>0</v>
      </c>
      <c r="U33" s="317">
        <f> ROUND(N(data!AH75), 0)</f>
        <v>0</v>
      </c>
      <c r="V33" s="317">
        <f> ROUND(N(data!AH76), 0)</f>
        <v>0</v>
      </c>
      <c r="W33" s="317">
        <f> ROUND(N(data!AH77), 0)</f>
        <v>0</v>
      </c>
      <c r="X33" s="317">
        <f> ROUND(N(data!AH78), 0)</f>
        <v>0</v>
      </c>
      <c r="Y33" s="317">
        <f> ROUND(N(data!AH79), 0)</f>
        <v>0</v>
      </c>
      <c r="Z33" s="317">
        <f> ROUND(N(data!AH80), 0)</f>
        <v>0</v>
      </c>
      <c r="AA33" s="317">
        <f> ROUND(N(data!AH81), 0)</f>
        <v>0</v>
      </c>
      <c r="AB33" s="317">
        <f> ROUND(N(data!AH82), 0)</f>
        <v>0</v>
      </c>
      <c r="AC33" s="317">
        <f> ROUND(N(data!AH83), 0)</f>
        <v>0</v>
      </c>
      <c r="AD33" s="317">
        <f> ROUND(N(data!AH84), 0)</f>
        <v>0</v>
      </c>
      <c r="AE33" s="317">
        <f> ROUND(N(data!AH89), 0)</f>
        <v>0</v>
      </c>
      <c r="AF33" s="317">
        <f> ROUND(N(data!AH87), 0)</f>
        <v>0</v>
      </c>
      <c r="AG33" s="317">
        <f> ROUND(N(data!AH90), 0)</f>
        <v>0</v>
      </c>
      <c r="AH33" s="317">
        <f> ROUND(N(data!AH91), 0)</f>
        <v>0</v>
      </c>
      <c r="AI33" s="317">
        <f> ROUND(N(data!AH92), 0)</f>
        <v>0</v>
      </c>
      <c r="AJ33" s="317">
        <f> ROUND(N(data!AH93), 0)</f>
        <v>0</v>
      </c>
      <c r="AK33" s="318">
        <f> ROUND(N(data!AH94), 2)</f>
        <v>0</v>
      </c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62"/>
      <c r="CF33" s="62"/>
      <c r="CG33" s="62"/>
      <c r="CH33" s="62"/>
      <c r="CI33" s="62"/>
      <c r="CJ33" s="62"/>
      <c r="CK33" s="62"/>
    </row>
    <row r="34" ht="12.65" customHeight="1" s="11" customFormat="1">
      <c r="A34" s="12" t="str">
        <f>RIGHT(data!$C$97,3)</f>
        <v>107</v>
      </c>
      <c r="B34" s="210" t="str">
        <f>RIGHT(data!$C$96,4)</f>
        <v>2022</v>
      </c>
      <c r="C34" s="12" t="str">
        <f>data!AI$55</f>
        <v>7250</v>
      </c>
      <c r="D34" s="12" t="s">
        <v>1159</v>
      </c>
      <c r="E34" s="317">
        <f> ROUND(N(data!AI59), 0)</f>
        <v>0</v>
      </c>
      <c r="F34" s="318">
        <f> ROUND(N(data!AI60), 2)</f>
        <v>0</v>
      </c>
      <c r="G34" s="317">
        <f> ROUND(N(data!AI61), 0)</f>
        <v>0</v>
      </c>
      <c r="H34" s="317">
        <f> ROUND(N(data!AI62), 0)</f>
        <v>0</v>
      </c>
      <c r="I34" s="317">
        <f> ROUND(N(data!AI63), 0)</f>
        <v>0</v>
      </c>
      <c r="J34" s="317">
        <f> ROUND(N(data!AI64), 0)</f>
        <v>0</v>
      </c>
      <c r="K34" s="317">
        <f> ROUND(N(data!AI65), 0)</f>
        <v>0</v>
      </c>
      <c r="L34" s="317">
        <f> ROUND(N(data!AI66), 0)</f>
        <v>0</v>
      </c>
      <c r="M34" s="317">
        <f> ROUND(N(data!AI67), 0)</f>
        <v>0</v>
      </c>
      <c r="N34" s="317">
        <f> ROUND(N(data!AI68), 0)</f>
        <v>0</v>
      </c>
      <c r="O34" s="317">
        <f> ROUND(N(data!AI69), 0)</f>
        <v>0</v>
      </c>
      <c r="P34" s="317">
        <f> ROUND(N(data!AI70), 0)</f>
        <v>0</v>
      </c>
      <c r="Q34" s="317">
        <f> ROUND(N(data!AI71), 0)</f>
        <v>0</v>
      </c>
      <c r="R34" s="317">
        <f> ROUND(N(data!AI72), 0)</f>
        <v>0</v>
      </c>
      <c r="S34" s="317">
        <f> ROUND(N(data!AI73), 0)</f>
        <v>0</v>
      </c>
      <c r="T34" s="317">
        <f> ROUND(N(data!AI74), 0)</f>
        <v>0</v>
      </c>
      <c r="U34" s="317">
        <f> ROUND(N(data!AI75), 0)</f>
        <v>0</v>
      </c>
      <c r="V34" s="317">
        <f> ROUND(N(data!AI76), 0)</f>
        <v>0</v>
      </c>
      <c r="W34" s="317">
        <f> ROUND(N(data!AI77), 0)</f>
        <v>0</v>
      </c>
      <c r="X34" s="317">
        <f> ROUND(N(data!AI78), 0)</f>
        <v>0</v>
      </c>
      <c r="Y34" s="317">
        <f> ROUND(N(data!AI79), 0)</f>
        <v>0</v>
      </c>
      <c r="Z34" s="317">
        <f> ROUND(N(data!AI80), 0)</f>
        <v>0</v>
      </c>
      <c r="AA34" s="317">
        <f> ROUND(N(data!AI81), 0)</f>
        <v>0</v>
      </c>
      <c r="AB34" s="317">
        <f> ROUND(N(data!AI82), 0)</f>
        <v>0</v>
      </c>
      <c r="AC34" s="317">
        <f> ROUND(N(data!AI83), 0)</f>
        <v>0</v>
      </c>
      <c r="AD34" s="317">
        <f> ROUND(N(data!AI84), 0)</f>
        <v>0</v>
      </c>
      <c r="AE34" s="317">
        <f> ROUND(N(data!AI89), 0)</f>
        <v>0</v>
      </c>
      <c r="AF34" s="317">
        <f> ROUND(N(data!AI87), 0)</f>
        <v>0</v>
      </c>
      <c r="AG34" s="317">
        <f> ROUND(N(data!AI90), 0)</f>
        <v>0</v>
      </c>
      <c r="AH34" s="317">
        <f> ROUND(N(data!AI91), 0)</f>
        <v>0</v>
      </c>
      <c r="AI34" s="317">
        <f> ROUND(N(data!AI92), 0)</f>
        <v>0</v>
      </c>
      <c r="AJ34" s="317">
        <f> ROUND(N(data!AI93), 0)</f>
        <v>0</v>
      </c>
      <c r="AK34" s="318">
        <f> ROUND(N(data!AI94), 2)</f>
        <v>0</v>
      </c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/>
      <c r="CG34" s="62"/>
      <c r="CH34" s="62"/>
      <c r="CI34" s="62"/>
      <c r="CJ34" s="62"/>
      <c r="CK34" s="62"/>
    </row>
    <row r="35" ht="12.65" customHeight="1" s="11" customFormat="1">
      <c r="A35" s="12" t="str">
        <f>RIGHT(data!$C$97,3)</f>
        <v>107</v>
      </c>
      <c r="B35" s="210" t="str">
        <f>RIGHT(data!$C$96,4)</f>
        <v>2022</v>
      </c>
      <c r="C35" s="12" t="str">
        <f>data!AJ$55</f>
        <v>7260</v>
      </c>
      <c r="D35" s="12" t="s">
        <v>1159</v>
      </c>
      <c r="E35" s="317">
        <f> ROUND(N(data!AJ59), 0)</f>
        <v>3186</v>
      </c>
      <c r="F35" s="318">
        <f> ROUND(N(data!AJ60), 2)</f>
        <v>12.59</v>
      </c>
      <c r="G35" s="317">
        <f> ROUND(N(data!AJ61), 0)</f>
        <v>1201806</v>
      </c>
      <c r="H35" s="317">
        <f> ROUND(N(data!AJ62), 0)</f>
        <v>324044</v>
      </c>
      <c r="I35" s="317">
        <f> ROUND(N(data!AJ63), 0)</f>
        <v>-11850</v>
      </c>
      <c r="J35" s="317">
        <f> ROUND(N(data!AJ64), 0)</f>
        <v>32717</v>
      </c>
      <c r="K35" s="317">
        <f> ROUND(N(data!AJ65), 0)</f>
        <v>0</v>
      </c>
      <c r="L35" s="317">
        <f> ROUND(N(data!AJ66), 0)</f>
        <v>34779</v>
      </c>
      <c r="M35" s="317">
        <f> ROUND(N(data!AJ67), 0)</f>
        <v>92133</v>
      </c>
      <c r="N35" s="317">
        <f> ROUND(N(data!AJ68), 0)</f>
        <v>0</v>
      </c>
      <c r="O35" s="317">
        <f> ROUND(N(data!AJ69), 0)</f>
        <v>7279</v>
      </c>
      <c r="P35" s="317">
        <f> ROUND(N(data!AJ70), 0)</f>
        <v>0</v>
      </c>
      <c r="Q35" s="317">
        <f> ROUND(N(data!AJ71), 0)</f>
        <v>0</v>
      </c>
      <c r="R35" s="317">
        <f> ROUND(N(data!AJ72), 0)</f>
        <v>0</v>
      </c>
      <c r="S35" s="317">
        <f> ROUND(N(data!AJ73), 0)</f>
        <v>0</v>
      </c>
      <c r="T35" s="317">
        <f> ROUND(N(data!AJ74), 0)</f>
        <v>0</v>
      </c>
      <c r="U35" s="317">
        <f> ROUND(N(data!AJ75), 0)</f>
        <v>0</v>
      </c>
      <c r="V35" s="317">
        <f> ROUND(N(data!AJ76), 0)</f>
        <v>0</v>
      </c>
      <c r="W35" s="317">
        <f> ROUND(N(data!AJ77), 0)</f>
        <v>0</v>
      </c>
      <c r="X35" s="317">
        <f> ROUND(N(data!AJ78), 0)</f>
        <v>0</v>
      </c>
      <c r="Y35" s="317">
        <f> ROUND(N(data!AJ79), 0)</f>
        <v>0</v>
      </c>
      <c r="Z35" s="317">
        <f> ROUND(N(data!AJ80), 0)</f>
        <v>0</v>
      </c>
      <c r="AA35" s="317">
        <f> ROUND(N(data!AJ81), 0)</f>
        <v>0</v>
      </c>
      <c r="AB35" s="317">
        <f> ROUND(N(data!AJ82), 0)</f>
        <v>0</v>
      </c>
      <c r="AC35" s="317">
        <f> ROUND(N(data!AJ83), 0)</f>
        <v>7279</v>
      </c>
      <c r="AD35" s="317">
        <f> ROUND(N(data!AJ84), 0)</f>
        <v>0</v>
      </c>
      <c r="AE35" s="317">
        <f> ROUND(N(data!AJ89), 0)</f>
        <v>2358395</v>
      </c>
      <c r="AF35" s="317">
        <f> ROUND(N(data!AJ87), 0)</f>
        <v>0</v>
      </c>
      <c r="AG35" s="317">
        <f> ROUND(N(data!AJ90), 0)</f>
        <v>6363</v>
      </c>
      <c r="AH35" s="317">
        <f> ROUND(N(data!AJ91), 0)</f>
        <v>0</v>
      </c>
      <c r="AI35" s="317">
        <f> ROUND(N(data!AJ92), 0)</f>
        <v>183</v>
      </c>
      <c r="AJ35" s="317">
        <f> ROUND(N(data!AJ93), 0)</f>
        <v>624</v>
      </c>
      <c r="AK35" s="318">
        <f> ROUND(N(data!AJ94), 2)</f>
        <v>4.64</v>
      </c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C35" s="62"/>
      <c r="CD35" s="62"/>
      <c r="CE35" s="62"/>
      <c r="CF35" s="62"/>
      <c r="CG35" s="62"/>
      <c r="CH35" s="62"/>
      <c r="CI35" s="62"/>
      <c r="CJ35" s="62"/>
      <c r="CK35" s="62"/>
    </row>
    <row r="36" ht="12.65" customHeight="1" s="11" customFormat="1">
      <c r="A36" s="12" t="str">
        <f>RIGHT(data!$C$97,3)</f>
        <v>107</v>
      </c>
      <c r="B36" s="210" t="str">
        <f>RIGHT(data!$C$96,4)</f>
        <v>2022</v>
      </c>
      <c r="C36" s="12" t="str">
        <f>data!AK$55</f>
        <v>7310</v>
      </c>
      <c r="D36" s="12" t="s">
        <v>1159</v>
      </c>
      <c r="E36" s="317">
        <f> ROUND(N(data!AK59), 0)</f>
        <v>0</v>
      </c>
      <c r="F36" s="318">
        <f> ROUND(N(data!AK60), 2)</f>
        <v>0</v>
      </c>
      <c r="G36" s="317">
        <f> ROUND(N(data!AK61), 0)</f>
        <v>0</v>
      </c>
      <c r="H36" s="317">
        <f> ROUND(N(data!AK62), 0)</f>
        <v>0</v>
      </c>
      <c r="I36" s="317">
        <f> ROUND(N(data!AK63), 0)</f>
        <v>0</v>
      </c>
      <c r="J36" s="317">
        <f> ROUND(N(data!AK64), 0)</f>
        <v>0</v>
      </c>
      <c r="K36" s="317">
        <f> ROUND(N(data!AK65), 0)</f>
        <v>0</v>
      </c>
      <c r="L36" s="317">
        <f> ROUND(N(data!AK66), 0)</f>
        <v>0</v>
      </c>
      <c r="M36" s="317">
        <f> ROUND(N(data!AK67), 0)</f>
        <v>0</v>
      </c>
      <c r="N36" s="317">
        <f> ROUND(N(data!AK68), 0)</f>
        <v>0</v>
      </c>
      <c r="O36" s="317">
        <f> ROUND(N(data!AK69), 0)</f>
        <v>0</v>
      </c>
      <c r="P36" s="317">
        <f> ROUND(N(data!AK70), 0)</f>
        <v>0</v>
      </c>
      <c r="Q36" s="317">
        <f> ROUND(N(data!AK71), 0)</f>
        <v>0</v>
      </c>
      <c r="R36" s="317">
        <f> ROUND(N(data!AK72), 0)</f>
        <v>0</v>
      </c>
      <c r="S36" s="317">
        <f> ROUND(N(data!AK73), 0)</f>
        <v>0</v>
      </c>
      <c r="T36" s="317">
        <f> ROUND(N(data!AK74), 0)</f>
        <v>0</v>
      </c>
      <c r="U36" s="317">
        <f> ROUND(N(data!AK75), 0)</f>
        <v>0</v>
      </c>
      <c r="V36" s="317">
        <f> ROUND(N(data!AK76), 0)</f>
        <v>0</v>
      </c>
      <c r="W36" s="317">
        <f> ROUND(N(data!AK77), 0)</f>
        <v>0</v>
      </c>
      <c r="X36" s="317">
        <f> ROUND(N(data!AK78), 0)</f>
        <v>0</v>
      </c>
      <c r="Y36" s="317">
        <f> ROUND(N(data!AK79), 0)</f>
        <v>0</v>
      </c>
      <c r="Z36" s="317">
        <f> ROUND(N(data!AK80), 0)</f>
        <v>0</v>
      </c>
      <c r="AA36" s="317">
        <f> ROUND(N(data!AK81), 0)</f>
        <v>0</v>
      </c>
      <c r="AB36" s="317">
        <f> ROUND(N(data!AK82), 0)</f>
        <v>0</v>
      </c>
      <c r="AC36" s="317">
        <f> ROUND(N(data!AK83), 0)</f>
        <v>0</v>
      </c>
      <c r="AD36" s="317">
        <f> ROUND(N(data!AK84), 0)</f>
        <v>0</v>
      </c>
      <c r="AE36" s="317">
        <f> ROUND(N(data!AK89), 0)</f>
        <v>0</v>
      </c>
      <c r="AF36" s="317">
        <f> ROUND(N(data!AK87), 0)</f>
        <v>0</v>
      </c>
      <c r="AG36" s="317">
        <f> ROUND(N(data!AK90), 0)</f>
        <v>0</v>
      </c>
      <c r="AH36" s="317">
        <f> ROUND(N(data!AK91), 0)</f>
        <v>0</v>
      </c>
      <c r="AI36" s="317">
        <f> ROUND(N(data!AK92), 0)</f>
        <v>0</v>
      </c>
      <c r="AJ36" s="317">
        <f> ROUND(N(data!AK93), 0)</f>
        <v>0</v>
      </c>
      <c r="AK36" s="318">
        <f> ROUND(N(data!AK94), 2)</f>
        <v>0</v>
      </c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2"/>
      <c r="CA36" s="62"/>
      <c r="CB36" s="62"/>
      <c r="CC36" s="62"/>
      <c r="CD36" s="62"/>
      <c r="CE36" s="62"/>
      <c r="CF36" s="62"/>
      <c r="CG36" s="62"/>
      <c r="CH36" s="62"/>
      <c r="CI36" s="62"/>
      <c r="CJ36" s="62"/>
      <c r="CK36" s="62"/>
    </row>
    <row r="37" ht="12.65" customHeight="1" s="11" customFormat="1">
      <c r="A37" s="12" t="str">
        <f>RIGHT(data!$C$97,3)</f>
        <v>107</v>
      </c>
      <c r="B37" s="210" t="str">
        <f>RIGHT(data!$C$96,4)</f>
        <v>2022</v>
      </c>
      <c r="C37" s="12" t="str">
        <f>data!AL$55</f>
        <v>7320</v>
      </c>
      <c r="D37" s="12" t="s">
        <v>1159</v>
      </c>
      <c r="E37" s="317">
        <f> ROUND(N(data!AL59), 0)</f>
        <v>0</v>
      </c>
      <c r="F37" s="318">
        <f> ROUND(N(data!AL60), 2)</f>
        <v>0</v>
      </c>
      <c r="G37" s="317">
        <f> ROUND(N(data!AL61), 0)</f>
        <v>0</v>
      </c>
      <c r="H37" s="317">
        <f> ROUND(N(data!AL62), 0)</f>
        <v>0</v>
      </c>
      <c r="I37" s="317">
        <f> ROUND(N(data!AL63), 0)</f>
        <v>0</v>
      </c>
      <c r="J37" s="317">
        <f> ROUND(N(data!AL64), 0)</f>
        <v>0</v>
      </c>
      <c r="K37" s="317">
        <f> ROUND(N(data!AL65), 0)</f>
        <v>0</v>
      </c>
      <c r="L37" s="317">
        <f> ROUND(N(data!AL66), 0)</f>
        <v>0</v>
      </c>
      <c r="M37" s="317">
        <f> ROUND(N(data!AL67), 0)</f>
        <v>0</v>
      </c>
      <c r="N37" s="317">
        <f> ROUND(N(data!AL68), 0)</f>
        <v>0</v>
      </c>
      <c r="O37" s="317">
        <f> ROUND(N(data!AL69), 0)</f>
        <v>0</v>
      </c>
      <c r="P37" s="317">
        <f> ROUND(N(data!AL70), 0)</f>
        <v>0</v>
      </c>
      <c r="Q37" s="317">
        <f> ROUND(N(data!AL71), 0)</f>
        <v>0</v>
      </c>
      <c r="R37" s="317">
        <f> ROUND(N(data!AL72), 0)</f>
        <v>0</v>
      </c>
      <c r="S37" s="317">
        <f> ROUND(N(data!AL73), 0)</f>
        <v>0</v>
      </c>
      <c r="T37" s="317">
        <f> ROUND(N(data!AL74), 0)</f>
        <v>0</v>
      </c>
      <c r="U37" s="317">
        <f> ROUND(N(data!AL75), 0)</f>
        <v>0</v>
      </c>
      <c r="V37" s="317">
        <f> ROUND(N(data!AL76), 0)</f>
        <v>0</v>
      </c>
      <c r="W37" s="317">
        <f> ROUND(N(data!AL77), 0)</f>
        <v>0</v>
      </c>
      <c r="X37" s="317">
        <f> ROUND(N(data!AL78), 0)</f>
        <v>0</v>
      </c>
      <c r="Y37" s="317">
        <f> ROUND(N(data!AL79), 0)</f>
        <v>0</v>
      </c>
      <c r="Z37" s="317">
        <f> ROUND(N(data!AL80), 0)</f>
        <v>0</v>
      </c>
      <c r="AA37" s="317">
        <f> ROUND(N(data!AL81), 0)</f>
        <v>0</v>
      </c>
      <c r="AB37" s="317">
        <f> ROUND(N(data!AL82), 0)</f>
        <v>0</v>
      </c>
      <c r="AC37" s="317">
        <f> ROUND(N(data!AL83), 0)</f>
        <v>0</v>
      </c>
      <c r="AD37" s="317">
        <f> ROUND(N(data!AL84), 0)</f>
        <v>0</v>
      </c>
      <c r="AE37" s="317">
        <f> ROUND(N(data!AL89), 0)</f>
        <v>0</v>
      </c>
      <c r="AF37" s="317">
        <f> ROUND(N(data!AL87), 0)</f>
        <v>0</v>
      </c>
      <c r="AG37" s="317">
        <f> ROUND(N(data!AL90), 0)</f>
        <v>0</v>
      </c>
      <c r="AH37" s="317">
        <f> ROUND(N(data!AL91), 0)</f>
        <v>0</v>
      </c>
      <c r="AI37" s="317">
        <f> ROUND(N(data!AL92), 0)</f>
        <v>0</v>
      </c>
      <c r="AJ37" s="317">
        <f> ROUND(N(data!AL93), 0)</f>
        <v>0</v>
      </c>
      <c r="AK37" s="318">
        <f> ROUND(N(data!AL94), 2)</f>
        <v>0</v>
      </c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2"/>
      <c r="CA37" s="62"/>
      <c r="CB37" s="62"/>
      <c r="CC37" s="62"/>
      <c r="CD37" s="62"/>
      <c r="CE37" s="62"/>
      <c r="CF37" s="62"/>
      <c r="CG37" s="62"/>
      <c r="CH37" s="62"/>
      <c r="CI37" s="62"/>
      <c r="CJ37" s="62"/>
      <c r="CK37" s="62"/>
    </row>
    <row r="38" ht="12.65" customHeight="1" s="11" customFormat="1">
      <c r="A38" s="12" t="str">
        <f>RIGHT(data!$C$97,3)</f>
        <v>107</v>
      </c>
      <c r="B38" s="210" t="str">
        <f>RIGHT(data!$C$96,4)</f>
        <v>2022</v>
      </c>
      <c r="C38" s="12" t="str">
        <f>data!AM$55</f>
        <v>7330</v>
      </c>
      <c r="D38" s="12" t="s">
        <v>1159</v>
      </c>
      <c r="E38" s="317">
        <f> ROUND(N(data!AM59), 0)</f>
        <v>0</v>
      </c>
      <c r="F38" s="318">
        <f> ROUND(N(data!AM60), 2)</f>
        <v>0</v>
      </c>
      <c r="G38" s="317">
        <f> ROUND(N(data!AM61), 0)</f>
        <v>0</v>
      </c>
      <c r="H38" s="317">
        <f> ROUND(N(data!AM62), 0)</f>
        <v>0</v>
      </c>
      <c r="I38" s="317">
        <f> ROUND(N(data!AM63), 0)</f>
        <v>0</v>
      </c>
      <c r="J38" s="317">
        <f> ROUND(N(data!AM64), 0)</f>
        <v>0</v>
      </c>
      <c r="K38" s="317">
        <f> ROUND(N(data!AM65), 0)</f>
        <v>0</v>
      </c>
      <c r="L38" s="317">
        <f> ROUND(N(data!AM66), 0)</f>
        <v>0</v>
      </c>
      <c r="M38" s="317">
        <f> ROUND(N(data!AM67), 0)</f>
        <v>0</v>
      </c>
      <c r="N38" s="317">
        <f> ROUND(N(data!AM68), 0)</f>
        <v>0</v>
      </c>
      <c r="O38" s="317">
        <f> ROUND(N(data!AM69), 0)</f>
        <v>0</v>
      </c>
      <c r="P38" s="317">
        <f> ROUND(N(data!AM70), 0)</f>
        <v>0</v>
      </c>
      <c r="Q38" s="317">
        <f> ROUND(N(data!AM71), 0)</f>
        <v>0</v>
      </c>
      <c r="R38" s="317">
        <f> ROUND(N(data!AM72), 0)</f>
        <v>0</v>
      </c>
      <c r="S38" s="317">
        <f> ROUND(N(data!AM73), 0)</f>
        <v>0</v>
      </c>
      <c r="T38" s="317">
        <f> ROUND(N(data!AM74), 0)</f>
        <v>0</v>
      </c>
      <c r="U38" s="317">
        <f> ROUND(N(data!AM75), 0)</f>
        <v>0</v>
      </c>
      <c r="V38" s="317">
        <f> ROUND(N(data!AM76), 0)</f>
        <v>0</v>
      </c>
      <c r="W38" s="317">
        <f> ROUND(N(data!AM77), 0)</f>
        <v>0</v>
      </c>
      <c r="X38" s="317">
        <f> ROUND(N(data!AM78), 0)</f>
        <v>0</v>
      </c>
      <c r="Y38" s="317">
        <f> ROUND(N(data!AM79), 0)</f>
        <v>0</v>
      </c>
      <c r="Z38" s="317">
        <f> ROUND(N(data!AM80), 0)</f>
        <v>0</v>
      </c>
      <c r="AA38" s="317">
        <f> ROUND(N(data!AM81), 0)</f>
        <v>0</v>
      </c>
      <c r="AB38" s="317">
        <f> ROUND(N(data!AM82), 0)</f>
        <v>0</v>
      </c>
      <c r="AC38" s="317">
        <f> ROUND(N(data!AM83), 0)</f>
        <v>0</v>
      </c>
      <c r="AD38" s="317">
        <f> ROUND(N(data!AM84), 0)</f>
        <v>0</v>
      </c>
      <c r="AE38" s="317">
        <f> ROUND(N(data!AM89), 0)</f>
        <v>0</v>
      </c>
      <c r="AF38" s="317">
        <f> ROUND(N(data!AM87), 0)</f>
        <v>0</v>
      </c>
      <c r="AG38" s="317">
        <f> ROUND(N(data!AM90), 0)</f>
        <v>0</v>
      </c>
      <c r="AH38" s="317">
        <f> ROUND(N(data!AM91), 0)</f>
        <v>0</v>
      </c>
      <c r="AI38" s="317">
        <f> ROUND(N(data!AM92), 0)</f>
        <v>0</v>
      </c>
      <c r="AJ38" s="317">
        <f> ROUND(N(data!AM93), 0)</f>
        <v>0</v>
      </c>
      <c r="AK38" s="318">
        <f> ROUND(N(data!AM94), 2)</f>
        <v>0</v>
      </c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2"/>
      <c r="CA38" s="62"/>
      <c r="CB38" s="62"/>
      <c r="CC38" s="62"/>
      <c r="CD38" s="62"/>
      <c r="CE38" s="62"/>
      <c r="CF38" s="62"/>
      <c r="CG38" s="62"/>
      <c r="CH38" s="62"/>
      <c r="CI38" s="62"/>
      <c r="CJ38" s="62"/>
      <c r="CK38" s="62"/>
    </row>
    <row r="39" ht="12.65" customHeight="1" s="11" customFormat="1">
      <c r="A39" s="12" t="str">
        <f>RIGHT(data!$C$97,3)</f>
        <v>107</v>
      </c>
      <c r="B39" s="210" t="str">
        <f>RIGHT(data!$C$96,4)</f>
        <v>2022</v>
      </c>
      <c r="C39" s="12" t="str">
        <f>data!AN$55</f>
        <v>7340</v>
      </c>
      <c r="D39" s="12" t="s">
        <v>1159</v>
      </c>
      <c r="E39" s="317">
        <f> ROUND(N(data!AN59), 0)</f>
        <v>0</v>
      </c>
      <c r="F39" s="318">
        <f> ROUND(N(data!AN60), 2)</f>
        <v>0</v>
      </c>
      <c r="G39" s="317">
        <f> ROUND(N(data!AN61), 0)</f>
        <v>0</v>
      </c>
      <c r="H39" s="317">
        <f> ROUND(N(data!AN62), 0)</f>
        <v>0</v>
      </c>
      <c r="I39" s="317">
        <f> ROUND(N(data!AN63), 0)</f>
        <v>0</v>
      </c>
      <c r="J39" s="317">
        <f> ROUND(N(data!AN64), 0)</f>
        <v>0</v>
      </c>
      <c r="K39" s="317">
        <f> ROUND(N(data!AN65), 0)</f>
        <v>0</v>
      </c>
      <c r="L39" s="317">
        <f> ROUND(N(data!AN66), 0)</f>
        <v>0</v>
      </c>
      <c r="M39" s="317">
        <f> ROUND(N(data!AN67), 0)</f>
        <v>0</v>
      </c>
      <c r="N39" s="317">
        <f> ROUND(N(data!AN68), 0)</f>
        <v>0</v>
      </c>
      <c r="O39" s="317">
        <f> ROUND(N(data!AN69), 0)</f>
        <v>0</v>
      </c>
      <c r="P39" s="317">
        <f> ROUND(N(data!AN70), 0)</f>
        <v>0</v>
      </c>
      <c r="Q39" s="317">
        <f> ROUND(N(data!AN71), 0)</f>
        <v>0</v>
      </c>
      <c r="R39" s="317">
        <f> ROUND(N(data!AN72), 0)</f>
        <v>0</v>
      </c>
      <c r="S39" s="317">
        <f> ROUND(N(data!AN73), 0)</f>
        <v>0</v>
      </c>
      <c r="T39" s="317">
        <f> ROUND(N(data!AN74), 0)</f>
        <v>0</v>
      </c>
      <c r="U39" s="317">
        <f> ROUND(N(data!AN75), 0)</f>
        <v>0</v>
      </c>
      <c r="V39" s="317">
        <f> ROUND(N(data!AN76), 0)</f>
        <v>0</v>
      </c>
      <c r="W39" s="317">
        <f> ROUND(N(data!AN77), 0)</f>
        <v>0</v>
      </c>
      <c r="X39" s="317">
        <f> ROUND(N(data!AN78), 0)</f>
        <v>0</v>
      </c>
      <c r="Y39" s="317">
        <f> ROUND(N(data!AN79), 0)</f>
        <v>0</v>
      </c>
      <c r="Z39" s="317">
        <f> ROUND(N(data!AN80), 0)</f>
        <v>0</v>
      </c>
      <c r="AA39" s="317">
        <f> ROUND(N(data!AN81), 0)</f>
        <v>0</v>
      </c>
      <c r="AB39" s="317">
        <f> ROUND(N(data!AN82), 0)</f>
        <v>0</v>
      </c>
      <c r="AC39" s="317">
        <f> ROUND(N(data!AN83), 0)</f>
        <v>0</v>
      </c>
      <c r="AD39" s="317">
        <f> ROUND(N(data!AN84), 0)</f>
        <v>0</v>
      </c>
      <c r="AE39" s="317">
        <f> ROUND(N(data!AN89), 0)</f>
        <v>0</v>
      </c>
      <c r="AF39" s="317">
        <f> ROUND(N(data!AN87), 0)</f>
        <v>0</v>
      </c>
      <c r="AG39" s="317">
        <f> ROUND(N(data!AN90), 0)</f>
        <v>0</v>
      </c>
      <c r="AH39" s="317">
        <f> ROUND(N(data!AN91), 0)</f>
        <v>0</v>
      </c>
      <c r="AI39" s="317">
        <f> ROUND(N(data!AN92), 0)</f>
        <v>0</v>
      </c>
      <c r="AJ39" s="317">
        <f> ROUND(N(data!AN93), 0)</f>
        <v>0</v>
      </c>
      <c r="AK39" s="318">
        <f> ROUND(N(data!AN94), 2)</f>
        <v>0</v>
      </c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2"/>
      <c r="CA39" s="62"/>
      <c r="CB39" s="62"/>
      <c r="CC39" s="62"/>
      <c r="CD39" s="62"/>
      <c r="CE39" s="62"/>
      <c r="CF39" s="62"/>
      <c r="CG39" s="62"/>
      <c r="CH39" s="62"/>
      <c r="CI39" s="62"/>
      <c r="CJ39" s="62"/>
      <c r="CK39" s="62"/>
    </row>
    <row r="40" ht="12.65" customHeight="1" s="11" customFormat="1">
      <c r="A40" s="12" t="str">
        <f>RIGHT(data!$C$97,3)</f>
        <v>107</v>
      </c>
      <c r="B40" s="210" t="str">
        <f>RIGHT(data!$C$96,4)</f>
        <v>2022</v>
      </c>
      <c r="C40" s="12" t="str">
        <f>data!AO$55</f>
        <v>7350</v>
      </c>
      <c r="D40" s="12" t="s">
        <v>1159</v>
      </c>
      <c r="E40" s="317">
        <f> ROUND(N(data!AO59), 0)</f>
        <v>4431</v>
      </c>
      <c r="F40" s="318">
        <f> ROUND(N(data!AO60), 2)</f>
        <v>1.33</v>
      </c>
      <c r="G40" s="317">
        <f> ROUND(N(data!AO61), 0)</f>
        <v>111317</v>
      </c>
      <c r="H40" s="317">
        <f> ROUND(N(data!AO62), 0)</f>
        <v>30015</v>
      </c>
      <c r="I40" s="317">
        <f> ROUND(N(data!AO63), 0)</f>
        <v>0</v>
      </c>
      <c r="J40" s="317">
        <f> ROUND(N(data!AO64), 0)</f>
        <v>3220</v>
      </c>
      <c r="K40" s="317">
        <f> ROUND(N(data!AO65), 0)</f>
        <v>0</v>
      </c>
      <c r="L40" s="317">
        <f> ROUND(N(data!AO66), 0)</f>
        <v>27746</v>
      </c>
      <c r="M40" s="317">
        <f> ROUND(N(data!AO67), 0)</f>
        <v>8080</v>
      </c>
      <c r="N40" s="317">
        <f> ROUND(N(data!AO68), 0)</f>
        <v>1014</v>
      </c>
      <c r="O40" s="317">
        <f> ROUND(N(data!AO69), 0)</f>
        <v>2450</v>
      </c>
      <c r="P40" s="317">
        <f> ROUND(N(data!AO70), 0)</f>
        <v>0</v>
      </c>
      <c r="Q40" s="317">
        <f> ROUND(N(data!AO71), 0)</f>
        <v>0</v>
      </c>
      <c r="R40" s="317">
        <f> ROUND(N(data!AO72), 0)</f>
        <v>0</v>
      </c>
      <c r="S40" s="317">
        <f> ROUND(N(data!AO73), 0)</f>
        <v>0</v>
      </c>
      <c r="T40" s="317">
        <f> ROUND(N(data!AO74), 0)</f>
        <v>0</v>
      </c>
      <c r="U40" s="317">
        <f> ROUND(N(data!AO75), 0)</f>
        <v>0</v>
      </c>
      <c r="V40" s="317">
        <f> ROUND(N(data!AO76), 0)</f>
        <v>0</v>
      </c>
      <c r="W40" s="317">
        <f> ROUND(N(data!AO77), 0)</f>
        <v>0</v>
      </c>
      <c r="X40" s="317">
        <f> ROUND(N(data!AO78), 0)</f>
        <v>0</v>
      </c>
      <c r="Y40" s="317">
        <f> ROUND(N(data!AO79), 0)</f>
        <v>0</v>
      </c>
      <c r="Z40" s="317">
        <f> ROUND(N(data!AO80), 0)</f>
        <v>0</v>
      </c>
      <c r="AA40" s="317">
        <f> ROUND(N(data!AO81), 0)</f>
        <v>0</v>
      </c>
      <c r="AB40" s="317">
        <f> ROUND(N(data!AO82), 0)</f>
        <v>0</v>
      </c>
      <c r="AC40" s="317">
        <f> ROUND(N(data!AO83), 0)</f>
        <v>2450</v>
      </c>
      <c r="AD40" s="317">
        <f> ROUND(N(data!AO84), 0)</f>
        <v>0</v>
      </c>
      <c r="AE40" s="317">
        <f> ROUND(N(data!AO89), 0)</f>
        <v>381536</v>
      </c>
      <c r="AF40" s="317">
        <f> ROUND(N(data!AO87), 0)</f>
        <v>66726</v>
      </c>
      <c r="AG40" s="317">
        <f> ROUND(N(data!AO90), 0)</f>
        <v>558</v>
      </c>
      <c r="AH40" s="317">
        <f> ROUND(N(data!AO91), 0)</f>
        <v>692</v>
      </c>
      <c r="AI40" s="317">
        <f> ROUND(N(data!AO92), 0)</f>
        <v>155</v>
      </c>
      <c r="AJ40" s="317">
        <f> ROUND(N(data!AO93), 0)</f>
        <v>3121</v>
      </c>
      <c r="AK40" s="318">
        <f> ROUND(N(data!AO94), 2)</f>
        <v>1.04</v>
      </c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2"/>
      <c r="CA40" s="62"/>
      <c r="CB40" s="62"/>
      <c r="CC40" s="62"/>
      <c r="CD40" s="62"/>
      <c r="CE40" s="62"/>
      <c r="CF40" s="62"/>
      <c r="CG40" s="62"/>
      <c r="CH40" s="62"/>
      <c r="CI40" s="62"/>
      <c r="CJ40" s="62"/>
      <c r="CK40" s="62"/>
    </row>
    <row r="41" ht="12.65" customHeight="1" s="11" customFormat="1">
      <c r="A41" s="12" t="str">
        <f>RIGHT(data!$C$97,3)</f>
        <v>107</v>
      </c>
      <c r="B41" s="210" t="str">
        <f>RIGHT(data!$C$96,4)</f>
        <v>2022</v>
      </c>
      <c r="C41" s="12" t="str">
        <f>data!AP$55</f>
        <v>7380</v>
      </c>
      <c r="D41" s="12" t="s">
        <v>1159</v>
      </c>
      <c r="E41" s="317">
        <f> ROUND(N(data!AP59), 0)</f>
        <v>0</v>
      </c>
      <c r="F41" s="318">
        <f> ROUND(N(data!AP60), 2)</f>
        <v>0</v>
      </c>
      <c r="G41" s="317">
        <f> ROUND(N(data!AP61), 0)</f>
        <v>0</v>
      </c>
      <c r="H41" s="317">
        <f> ROUND(N(data!AP62), 0)</f>
        <v>0</v>
      </c>
      <c r="I41" s="317">
        <f> ROUND(N(data!AP63), 0)</f>
        <v>0</v>
      </c>
      <c r="J41" s="317">
        <f> ROUND(N(data!AP64), 0)</f>
        <v>0</v>
      </c>
      <c r="K41" s="317">
        <f> ROUND(N(data!AP65), 0)</f>
        <v>0</v>
      </c>
      <c r="L41" s="317">
        <f> ROUND(N(data!AP66), 0)</f>
        <v>0</v>
      </c>
      <c r="M41" s="317">
        <f> ROUND(N(data!AP67), 0)</f>
        <v>0</v>
      </c>
      <c r="N41" s="317">
        <f> ROUND(N(data!AP68), 0)</f>
        <v>0</v>
      </c>
      <c r="O41" s="317">
        <f> ROUND(N(data!AP69), 0)</f>
        <v>0</v>
      </c>
      <c r="P41" s="317">
        <f> ROUND(N(data!AP70), 0)</f>
        <v>0</v>
      </c>
      <c r="Q41" s="317">
        <f> ROUND(N(data!AP71), 0)</f>
        <v>0</v>
      </c>
      <c r="R41" s="317">
        <f> ROUND(N(data!AP72), 0)</f>
        <v>0</v>
      </c>
      <c r="S41" s="317">
        <f> ROUND(N(data!AP73), 0)</f>
        <v>0</v>
      </c>
      <c r="T41" s="317">
        <f> ROUND(N(data!AP74), 0)</f>
        <v>0</v>
      </c>
      <c r="U41" s="317">
        <f> ROUND(N(data!AP75), 0)</f>
        <v>0</v>
      </c>
      <c r="V41" s="317">
        <f> ROUND(N(data!AP76), 0)</f>
        <v>0</v>
      </c>
      <c r="W41" s="317">
        <f> ROUND(N(data!AP77), 0)</f>
        <v>0</v>
      </c>
      <c r="X41" s="317">
        <f> ROUND(N(data!AP78), 0)</f>
        <v>0</v>
      </c>
      <c r="Y41" s="317">
        <f> ROUND(N(data!AP79), 0)</f>
        <v>0</v>
      </c>
      <c r="Z41" s="317">
        <f> ROUND(N(data!AP80), 0)</f>
        <v>0</v>
      </c>
      <c r="AA41" s="317">
        <f> ROUND(N(data!AP81), 0)</f>
        <v>0</v>
      </c>
      <c r="AB41" s="317">
        <f> ROUND(N(data!AP82), 0)</f>
        <v>0</v>
      </c>
      <c r="AC41" s="317">
        <f> ROUND(N(data!AP83), 0)</f>
        <v>0</v>
      </c>
      <c r="AD41" s="317">
        <f> ROUND(N(data!AP84), 0)</f>
        <v>0</v>
      </c>
      <c r="AE41" s="317">
        <f> ROUND(N(data!AP89), 0)</f>
        <v>0</v>
      </c>
      <c r="AF41" s="317">
        <f> ROUND(N(data!AP87), 0)</f>
        <v>0</v>
      </c>
      <c r="AG41" s="317">
        <f> ROUND(N(data!AP90), 0)</f>
        <v>0</v>
      </c>
      <c r="AH41" s="317">
        <f> ROUND(N(data!AP91), 0)</f>
        <v>0</v>
      </c>
      <c r="AI41" s="317">
        <f> ROUND(N(data!AP92), 0)</f>
        <v>0</v>
      </c>
      <c r="AJ41" s="317">
        <f> ROUND(N(data!AP93), 0)</f>
        <v>0</v>
      </c>
      <c r="AK41" s="318">
        <f> ROUND(N(data!AP94), 2)</f>
        <v>0</v>
      </c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2"/>
      <c r="CA41" s="62"/>
      <c r="CB41" s="62"/>
      <c r="CC41" s="62"/>
      <c r="CD41" s="62"/>
      <c r="CE41" s="62"/>
      <c r="CF41" s="62"/>
      <c r="CG41" s="62"/>
      <c r="CH41" s="62"/>
      <c r="CI41" s="62"/>
      <c r="CJ41" s="62"/>
      <c r="CK41" s="62"/>
    </row>
    <row r="42" ht="12.65" customHeight="1" s="11" customFormat="1">
      <c r="A42" s="12" t="str">
        <f>RIGHT(data!$C$97,3)</f>
        <v>107</v>
      </c>
      <c r="B42" s="210" t="str">
        <f>RIGHT(data!$C$96,4)</f>
        <v>2022</v>
      </c>
      <c r="C42" s="12" t="str">
        <f>data!AQ$55</f>
        <v>7390</v>
      </c>
      <c r="D42" s="12" t="s">
        <v>1159</v>
      </c>
      <c r="E42" s="317">
        <f> ROUND(N(data!AQ59), 0)</f>
        <v>0</v>
      </c>
      <c r="F42" s="318">
        <f> ROUND(N(data!AQ60), 2)</f>
        <v>0</v>
      </c>
      <c r="G42" s="317">
        <f> ROUND(N(data!AQ61), 0)</f>
        <v>0</v>
      </c>
      <c r="H42" s="317">
        <f> ROUND(N(data!AQ62), 0)</f>
        <v>0</v>
      </c>
      <c r="I42" s="317">
        <f> ROUND(N(data!AQ63), 0)</f>
        <v>0</v>
      </c>
      <c r="J42" s="317">
        <f> ROUND(N(data!AQ64), 0)</f>
        <v>0</v>
      </c>
      <c r="K42" s="317">
        <f> ROUND(N(data!AQ65), 0)</f>
        <v>0</v>
      </c>
      <c r="L42" s="317">
        <f> ROUND(N(data!AQ66), 0)</f>
        <v>0</v>
      </c>
      <c r="M42" s="317">
        <f> ROUND(N(data!AQ67), 0)</f>
        <v>0</v>
      </c>
      <c r="N42" s="317">
        <f> ROUND(N(data!AQ68), 0)</f>
        <v>0</v>
      </c>
      <c r="O42" s="317">
        <f> ROUND(N(data!AQ69), 0)</f>
        <v>0</v>
      </c>
      <c r="P42" s="317">
        <f> ROUND(N(data!AQ70), 0)</f>
        <v>0</v>
      </c>
      <c r="Q42" s="317">
        <f> ROUND(N(data!AQ71), 0)</f>
        <v>0</v>
      </c>
      <c r="R42" s="317">
        <f> ROUND(N(data!AQ72), 0)</f>
        <v>0</v>
      </c>
      <c r="S42" s="317">
        <f> ROUND(N(data!AQ73), 0)</f>
        <v>0</v>
      </c>
      <c r="T42" s="317">
        <f> ROUND(N(data!AQ74), 0)</f>
        <v>0</v>
      </c>
      <c r="U42" s="317">
        <f> ROUND(N(data!AQ75), 0)</f>
        <v>0</v>
      </c>
      <c r="V42" s="317">
        <f> ROUND(N(data!AQ76), 0)</f>
        <v>0</v>
      </c>
      <c r="W42" s="317">
        <f> ROUND(N(data!AQ77), 0)</f>
        <v>0</v>
      </c>
      <c r="X42" s="317">
        <f> ROUND(N(data!AQ78), 0)</f>
        <v>0</v>
      </c>
      <c r="Y42" s="317">
        <f> ROUND(N(data!AQ79), 0)</f>
        <v>0</v>
      </c>
      <c r="Z42" s="317">
        <f> ROUND(N(data!AQ80), 0)</f>
        <v>0</v>
      </c>
      <c r="AA42" s="317">
        <f> ROUND(N(data!AQ81), 0)</f>
        <v>0</v>
      </c>
      <c r="AB42" s="317">
        <f> ROUND(N(data!AQ82), 0)</f>
        <v>0</v>
      </c>
      <c r="AC42" s="317">
        <f> ROUND(N(data!AQ83), 0)</f>
        <v>0</v>
      </c>
      <c r="AD42" s="317">
        <f> ROUND(N(data!AQ84), 0)</f>
        <v>0</v>
      </c>
      <c r="AE42" s="317">
        <f> ROUND(N(data!AQ89), 0)</f>
        <v>0</v>
      </c>
      <c r="AF42" s="317">
        <f> ROUND(N(data!AQ87), 0)</f>
        <v>0</v>
      </c>
      <c r="AG42" s="317">
        <f> ROUND(N(data!AQ90), 0)</f>
        <v>0</v>
      </c>
      <c r="AH42" s="317">
        <f> ROUND(N(data!AQ91), 0)</f>
        <v>0</v>
      </c>
      <c r="AI42" s="317">
        <f> ROUND(N(data!AQ92), 0)</f>
        <v>0</v>
      </c>
      <c r="AJ42" s="317">
        <f> ROUND(N(data!AQ93), 0)</f>
        <v>0</v>
      </c>
      <c r="AK42" s="318">
        <f> ROUND(N(data!AQ94), 2)</f>
        <v>0</v>
      </c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62"/>
      <c r="CB42" s="62"/>
      <c r="CC42" s="62"/>
      <c r="CD42" s="62"/>
      <c r="CE42" s="62"/>
      <c r="CF42" s="62"/>
      <c r="CG42" s="62"/>
      <c r="CH42" s="62"/>
      <c r="CI42" s="62"/>
      <c r="CJ42" s="62"/>
      <c r="CK42" s="62"/>
    </row>
    <row r="43" ht="12.65" customHeight="1" s="11" customFormat="1">
      <c r="A43" s="12" t="str">
        <f>RIGHT(data!$C$97,3)</f>
        <v>107</v>
      </c>
      <c r="B43" s="210" t="str">
        <f>RIGHT(data!$C$96,4)</f>
        <v>2022</v>
      </c>
      <c r="C43" s="12" t="str">
        <f>data!AR$55</f>
        <v>7400</v>
      </c>
      <c r="D43" s="12" t="s">
        <v>1159</v>
      </c>
      <c r="E43" s="317">
        <f> ROUND(N(data!AR59), 0)</f>
        <v>0</v>
      </c>
      <c r="F43" s="318">
        <f> ROUND(N(data!AR60), 2)</f>
        <v>0</v>
      </c>
      <c r="G43" s="317">
        <f> ROUND(N(data!AR61), 0)</f>
        <v>0</v>
      </c>
      <c r="H43" s="317">
        <f> ROUND(N(data!AR62), 0)</f>
        <v>0</v>
      </c>
      <c r="I43" s="317">
        <f> ROUND(N(data!AR63), 0)</f>
        <v>0</v>
      </c>
      <c r="J43" s="317">
        <f> ROUND(N(data!AR64), 0)</f>
        <v>0</v>
      </c>
      <c r="K43" s="317">
        <f> ROUND(N(data!AR65), 0)</f>
        <v>0</v>
      </c>
      <c r="L43" s="317">
        <f> ROUND(N(data!AR66), 0)</f>
        <v>0</v>
      </c>
      <c r="M43" s="317">
        <f> ROUND(N(data!AR67), 0)</f>
        <v>0</v>
      </c>
      <c r="N43" s="317">
        <f> ROUND(N(data!AR68), 0)</f>
        <v>0</v>
      </c>
      <c r="O43" s="317">
        <f> ROUND(N(data!AR69), 0)</f>
        <v>0</v>
      </c>
      <c r="P43" s="317">
        <f> ROUND(N(data!AR70), 0)</f>
        <v>0</v>
      </c>
      <c r="Q43" s="317">
        <f> ROUND(N(data!AR71), 0)</f>
        <v>0</v>
      </c>
      <c r="R43" s="317">
        <f> ROUND(N(data!AR72), 0)</f>
        <v>0</v>
      </c>
      <c r="S43" s="317">
        <f> ROUND(N(data!AR73), 0)</f>
        <v>0</v>
      </c>
      <c r="T43" s="317">
        <f> ROUND(N(data!AR74), 0)</f>
        <v>0</v>
      </c>
      <c r="U43" s="317">
        <f> ROUND(N(data!AR75), 0)</f>
        <v>0</v>
      </c>
      <c r="V43" s="317">
        <f> ROUND(N(data!AR76), 0)</f>
        <v>0</v>
      </c>
      <c r="W43" s="317">
        <f> ROUND(N(data!AR77), 0)</f>
        <v>0</v>
      </c>
      <c r="X43" s="317">
        <f> ROUND(N(data!AR78), 0)</f>
        <v>0</v>
      </c>
      <c r="Y43" s="317">
        <f> ROUND(N(data!AR79), 0)</f>
        <v>0</v>
      </c>
      <c r="Z43" s="317">
        <f> ROUND(N(data!AR80), 0)</f>
        <v>0</v>
      </c>
      <c r="AA43" s="317">
        <f> ROUND(N(data!AR81), 0)</f>
        <v>0</v>
      </c>
      <c r="AB43" s="317">
        <f> ROUND(N(data!AR82), 0)</f>
        <v>0</v>
      </c>
      <c r="AC43" s="317">
        <f> ROUND(N(data!AR83), 0)</f>
        <v>0</v>
      </c>
      <c r="AD43" s="317">
        <f> ROUND(N(data!AR84), 0)</f>
        <v>0</v>
      </c>
      <c r="AE43" s="317">
        <f> ROUND(N(data!AR89), 0)</f>
        <v>0</v>
      </c>
      <c r="AF43" s="317">
        <f> ROUND(N(data!AR87), 0)</f>
        <v>0</v>
      </c>
      <c r="AG43" s="317">
        <f> ROUND(N(data!AR90), 0)</f>
        <v>0</v>
      </c>
      <c r="AH43" s="317">
        <f> ROUND(N(data!AR91), 0)</f>
        <v>0</v>
      </c>
      <c r="AI43" s="317">
        <f> ROUND(N(data!AR92), 0)</f>
        <v>0</v>
      </c>
      <c r="AJ43" s="317">
        <f> ROUND(N(data!AR93), 0)</f>
        <v>0</v>
      </c>
      <c r="AK43" s="318">
        <f> ROUND(N(data!AR94), 2)</f>
        <v>0</v>
      </c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2"/>
      <c r="CA43" s="62"/>
      <c r="CB43" s="62"/>
      <c r="CC43" s="62"/>
      <c r="CD43" s="62"/>
      <c r="CE43" s="62"/>
      <c r="CF43" s="62"/>
      <c r="CG43" s="62"/>
      <c r="CH43" s="62"/>
      <c r="CI43" s="62"/>
      <c r="CJ43" s="62"/>
      <c r="CK43" s="62"/>
    </row>
    <row r="44" ht="12.65" customHeight="1" s="11" customFormat="1">
      <c r="A44" s="12" t="str">
        <f>RIGHT(data!$C$97,3)</f>
        <v>107</v>
      </c>
      <c r="B44" s="210" t="str">
        <f>RIGHT(data!$C$96,4)</f>
        <v>2022</v>
      </c>
      <c r="C44" s="12" t="str">
        <f>data!AS$55</f>
        <v>7410</v>
      </c>
      <c r="D44" s="12" t="s">
        <v>1159</v>
      </c>
      <c r="E44" s="317">
        <f> ROUND(N(data!AS59), 0)</f>
        <v>0</v>
      </c>
      <c r="F44" s="318">
        <f> ROUND(N(data!AS60), 2)</f>
        <v>0</v>
      </c>
      <c r="G44" s="317">
        <f> ROUND(N(data!AS61), 0)</f>
        <v>0</v>
      </c>
      <c r="H44" s="317">
        <f> ROUND(N(data!AS62), 0)</f>
        <v>0</v>
      </c>
      <c r="I44" s="317">
        <f> ROUND(N(data!AS63), 0)</f>
        <v>0</v>
      </c>
      <c r="J44" s="317">
        <f> ROUND(N(data!AS64), 0)</f>
        <v>0</v>
      </c>
      <c r="K44" s="317">
        <f> ROUND(N(data!AS65), 0)</f>
        <v>0</v>
      </c>
      <c r="L44" s="317">
        <f> ROUND(N(data!AS66), 0)</f>
        <v>0</v>
      </c>
      <c r="M44" s="317">
        <f> ROUND(N(data!AS67), 0)</f>
        <v>0</v>
      </c>
      <c r="N44" s="317">
        <f> ROUND(N(data!AS68), 0)</f>
        <v>0</v>
      </c>
      <c r="O44" s="317">
        <f> ROUND(N(data!AS69), 0)</f>
        <v>0</v>
      </c>
      <c r="P44" s="317">
        <f> ROUND(N(data!AS70), 0)</f>
        <v>0</v>
      </c>
      <c r="Q44" s="317">
        <f> ROUND(N(data!AS71), 0)</f>
        <v>0</v>
      </c>
      <c r="R44" s="317">
        <f> ROUND(N(data!AS72), 0)</f>
        <v>0</v>
      </c>
      <c r="S44" s="317">
        <f> ROUND(N(data!AS73), 0)</f>
        <v>0</v>
      </c>
      <c r="T44" s="317">
        <f> ROUND(N(data!AS74), 0)</f>
        <v>0</v>
      </c>
      <c r="U44" s="317">
        <f> ROUND(N(data!AS75), 0)</f>
        <v>0</v>
      </c>
      <c r="V44" s="317">
        <f> ROUND(N(data!AS76), 0)</f>
        <v>0</v>
      </c>
      <c r="W44" s="317">
        <f> ROUND(N(data!AS77), 0)</f>
        <v>0</v>
      </c>
      <c r="X44" s="317">
        <f> ROUND(N(data!AS78), 0)</f>
        <v>0</v>
      </c>
      <c r="Y44" s="317">
        <f> ROUND(N(data!AS79), 0)</f>
        <v>0</v>
      </c>
      <c r="Z44" s="317">
        <f> ROUND(N(data!AS80), 0)</f>
        <v>0</v>
      </c>
      <c r="AA44" s="317">
        <f> ROUND(N(data!AS81), 0)</f>
        <v>0</v>
      </c>
      <c r="AB44" s="317">
        <f> ROUND(N(data!AS82), 0)</f>
        <v>0</v>
      </c>
      <c r="AC44" s="317">
        <f> ROUND(N(data!AS83), 0)</f>
        <v>0</v>
      </c>
      <c r="AD44" s="317">
        <f> ROUND(N(data!AS84), 0)</f>
        <v>0</v>
      </c>
      <c r="AE44" s="317">
        <f> ROUND(N(data!AS89), 0)</f>
        <v>0</v>
      </c>
      <c r="AF44" s="317">
        <f> ROUND(N(data!AS87), 0)</f>
        <v>0</v>
      </c>
      <c r="AG44" s="317">
        <f> ROUND(N(data!AS90), 0)</f>
        <v>0</v>
      </c>
      <c r="AH44" s="317">
        <f> ROUND(N(data!AS91), 0)</f>
        <v>0</v>
      </c>
      <c r="AI44" s="317">
        <f> ROUND(N(data!AS92), 0)</f>
        <v>0</v>
      </c>
      <c r="AJ44" s="317">
        <f> ROUND(N(data!AS93), 0)</f>
        <v>0</v>
      </c>
      <c r="AK44" s="318">
        <f> ROUND(N(data!AS94), 2)</f>
        <v>0</v>
      </c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62"/>
      <c r="CJ44" s="62"/>
      <c r="CK44" s="62"/>
    </row>
    <row r="45" ht="12.65" customHeight="1" s="11" customFormat="1">
      <c r="A45" s="12" t="str">
        <f>RIGHT(data!$C$97,3)</f>
        <v>107</v>
      </c>
      <c r="B45" s="210" t="str">
        <f>RIGHT(data!$C$96,4)</f>
        <v>2022</v>
      </c>
      <c r="C45" s="12" t="str">
        <f>data!AT$55</f>
        <v>7420</v>
      </c>
      <c r="D45" s="12" t="s">
        <v>1159</v>
      </c>
      <c r="E45" s="317">
        <f> ROUND(N(data!AT59), 0)</f>
        <v>0</v>
      </c>
      <c r="F45" s="318">
        <f> ROUND(N(data!AT60), 2)</f>
        <v>0</v>
      </c>
      <c r="G45" s="317">
        <f> ROUND(N(data!AT61), 0)</f>
        <v>0</v>
      </c>
      <c r="H45" s="317">
        <f> ROUND(N(data!AT62), 0)</f>
        <v>0</v>
      </c>
      <c r="I45" s="317">
        <f> ROUND(N(data!AT63), 0)</f>
        <v>0</v>
      </c>
      <c r="J45" s="317">
        <f> ROUND(N(data!AT64), 0)</f>
        <v>0</v>
      </c>
      <c r="K45" s="317">
        <f> ROUND(N(data!AT65), 0)</f>
        <v>0</v>
      </c>
      <c r="L45" s="317">
        <f> ROUND(N(data!AT66), 0)</f>
        <v>0</v>
      </c>
      <c r="M45" s="317">
        <f> ROUND(N(data!AT67), 0)</f>
        <v>0</v>
      </c>
      <c r="N45" s="317">
        <f> ROUND(N(data!AT68), 0)</f>
        <v>0</v>
      </c>
      <c r="O45" s="317">
        <f> ROUND(N(data!AT69), 0)</f>
        <v>0</v>
      </c>
      <c r="P45" s="317">
        <f> ROUND(N(data!AT70), 0)</f>
        <v>0</v>
      </c>
      <c r="Q45" s="317">
        <f> ROUND(N(data!AT71), 0)</f>
        <v>0</v>
      </c>
      <c r="R45" s="317">
        <f> ROUND(N(data!AT72), 0)</f>
        <v>0</v>
      </c>
      <c r="S45" s="317">
        <f> ROUND(N(data!AT73), 0)</f>
        <v>0</v>
      </c>
      <c r="T45" s="317">
        <f> ROUND(N(data!AT74), 0)</f>
        <v>0</v>
      </c>
      <c r="U45" s="317">
        <f> ROUND(N(data!AT75), 0)</f>
        <v>0</v>
      </c>
      <c r="V45" s="317">
        <f> ROUND(N(data!AT76), 0)</f>
        <v>0</v>
      </c>
      <c r="W45" s="317">
        <f> ROUND(N(data!AT77), 0)</f>
        <v>0</v>
      </c>
      <c r="X45" s="317">
        <f> ROUND(N(data!AT78), 0)</f>
        <v>0</v>
      </c>
      <c r="Y45" s="317">
        <f> ROUND(N(data!AT79), 0)</f>
        <v>0</v>
      </c>
      <c r="Z45" s="317">
        <f> ROUND(N(data!AT80), 0)</f>
        <v>0</v>
      </c>
      <c r="AA45" s="317">
        <f> ROUND(N(data!AT81), 0)</f>
        <v>0</v>
      </c>
      <c r="AB45" s="317">
        <f> ROUND(N(data!AT82), 0)</f>
        <v>0</v>
      </c>
      <c r="AC45" s="317">
        <f> ROUND(N(data!AT83), 0)</f>
        <v>0</v>
      </c>
      <c r="AD45" s="317">
        <f> ROUND(N(data!AT84), 0)</f>
        <v>0</v>
      </c>
      <c r="AE45" s="317">
        <f> ROUND(N(data!AT89), 0)</f>
        <v>0</v>
      </c>
      <c r="AF45" s="317">
        <f> ROUND(N(data!AT87), 0)</f>
        <v>0</v>
      </c>
      <c r="AG45" s="317">
        <f> ROUND(N(data!AT90), 0)</f>
        <v>0</v>
      </c>
      <c r="AH45" s="317">
        <f> ROUND(N(data!AT91), 0)</f>
        <v>0</v>
      </c>
      <c r="AI45" s="317">
        <f> ROUND(N(data!AT92), 0)</f>
        <v>0</v>
      </c>
      <c r="AJ45" s="317">
        <f> ROUND(N(data!AT93), 0)</f>
        <v>0</v>
      </c>
      <c r="AK45" s="318">
        <f> ROUND(N(data!AT94), 2)</f>
        <v>0</v>
      </c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/>
      <c r="BV45" s="62"/>
      <c r="BW45" s="62"/>
      <c r="BX45" s="62"/>
      <c r="BY45" s="62"/>
      <c r="BZ45" s="62"/>
      <c r="CA45" s="62"/>
      <c r="CB45" s="62"/>
      <c r="CC45" s="62"/>
      <c r="CD45" s="62"/>
      <c r="CE45" s="62"/>
      <c r="CF45" s="62"/>
      <c r="CG45" s="62"/>
      <c r="CH45" s="62"/>
      <c r="CI45" s="62"/>
      <c r="CJ45" s="62"/>
      <c r="CK45" s="62"/>
    </row>
    <row r="46" ht="12.65" customHeight="1" s="11" customFormat="1">
      <c r="A46" s="12" t="str">
        <f>RIGHT(data!$C$97,3)</f>
        <v>107</v>
      </c>
      <c r="B46" s="210" t="str">
        <f>RIGHT(data!$C$96,4)</f>
        <v>2022</v>
      </c>
      <c r="C46" s="12" t="str">
        <f>data!AU$55</f>
        <v>7430</v>
      </c>
      <c r="D46" s="12" t="s">
        <v>1159</v>
      </c>
      <c r="E46" s="317">
        <f> ROUND(N(data!AU59), 0)</f>
        <v>0</v>
      </c>
      <c r="F46" s="318">
        <f> ROUND(N(data!AU60), 2)</f>
        <v>0</v>
      </c>
      <c r="G46" s="317">
        <f> ROUND(N(data!AU61), 0)</f>
        <v>0</v>
      </c>
      <c r="H46" s="317">
        <f> ROUND(N(data!AU62), 0)</f>
        <v>0</v>
      </c>
      <c r="I46" s="317">
        <f> ROUND(N(data!AU63), 0)</f>
        <v>0</v>
      </c>
      <c r="J46" s="317">
        <f> ROUND(N(data!AU64), 0)</f>
        <v>0</v>
      </c>
      <c r="K46" s="317">
        <f> ROUND(N(data!AU65), 0)</f>
        <v>0</v>
      </c>
      <c r="L46" s="317">
        <f> ROUND(N(data!AU66), 0)</f>
        <v>0</v>
      </c>
      <c r="M46" s="317">
        <f> ROUND(N(data!AU67), 0)</f>
        <v>0</v>
      </c>
      <c r="N46" s="317">
        <f> ROUND(N(data!AU68), 0)</f>
        <v>0</v>
      </c>
      <c r="O46" s="317">
        <f> ROUND(N(data!AU69), 0)</f>
        <v>0</v>
      </c>
      <c r="P46" s="317">
        <f> ROUND(N(data!AU70), 0)</f>
        <v>0</v>
      </c>
      <c r="Q46" s="317">
        <f> ROUND(N(data!AU71), 0)</f>
        <v>0</v>
      </c>
      <c r="R46" s="317">
        <f> ROUND(N(data!AU72), 0)</f>
        <v>0</v>
      </c>
      <c r="S46" s="317">
        <f> ROUND(N(data!AU73), 0)</f>
        <v>0</v>
      </c>
      <c r="T46" s="317">
        <f> ROUND(N(data!AU74), 0)</f>
        <v>0</v>
      </c>
      <c r="U46" s="317">
        <f> ROUND(N(data!AU75), 0)</f>
        <v>0</v>
      </c>
      <c r="V46" s="317">
        <f> ROUND(N(data!AU76), 0)</f>
        <v>0</v>
      </c>
      <c r="W46" s="317">
        <f> ROUND(N(data!AU77), 0)</f>
        <v>0</v>
      </c>
      <c r="X46" s="317">
        <f> ROUND(N(data!AU78), 0)</f>
        <v>0</v>
      </c>
      <c r="Y46" s="317">
        <f> ROUND(N(data!AU79), 0)</f>
        <v>0</v>
      </c>
      <c r="Z46" s="317">
        <f> ROUND(N(data!AU80), 0)</f>
        <v>0</v>
      </c>
      <c r="AA46" s="317">
        <f> ROUND(N(data!AU81), 0)</f>
        <v>0</v>
      </c>
      <c r="AB46" s="317">
        <f> ROUND(N(data!AU82), 0)</f>
        <v>0</v>
      </c>
      <c r="AC46" s="317">
        <f> ROUND(N(data!AU83), 0)</f>
        <v>0</v>
      </c>
      <c r="AD46" s="317">
        <f> ROUND(N(data!AU84), 0)</f>
        <v>0</v>
      </c>
      <c r="AE46" s="317">
        <f> ROUND(N(data!AU89), 0)</f>
        <v>0</v>
      </c>
      <c r="AF46" s="317">
        <f> ROUND(N(data!AU87), 0)</f>
        <v>0</v>
      </c>
      <c r="AG46" s="317">
        <f> ROUND(N(data!AU90), 0)</f>
        <v>0</v>
      </c>
      <c r="AH46" s="317">
        <f> ROUND(N(data!AU91), 0)</f>
        <v>0</v>
      </c>
      <c r="AI46" s="317">
        <f> ROUND(N(data!AU92), 0)</f>
        <v>0</v>
      </c>
      <c r="AJ46" s="317">
        <f> ROUND(N(data!AU93), 0)</f>
        <v>0</v>
      </c>
      <c r="AK46" s="318">
        <f> ROUND(N(data!AU94), 2)</f>
        <v>0</v>
      </c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  <c r="BS46" s="62"/>
      <c r="BT46" s="62"/>
      <c r="BU46" s="62"/>
      <c r="BV46" s="62"/>
      <c r="BW46" s="62"/>
      <c r="BX46" s="62"/>
      <c r="BY46" s="62"/>
      <c r="BZ46" s="62"/>
      <c r="CA46" s="62"/>
      <c r="CB46" s="62"/>
      <c r="CC46" s="62"/>
      <c r="CD46" s="62"/>
      <c r="CE46" s="62"/>
      <c r="CF46" s="62"/>
      <c r="CG46" s="62"/>
      <c r="CH46" s="62"/>
      <c r="CI46" s="62"/>
      <c r="CJ46" s="62"/>
      <c r="CK46" s="62"/>
    </row>
    <row r="47" ht="12.65" customHeight="1" s="11" customFormat="1">
      <c r="A47" s="12" t="str">
        <f>RIGHT(data!$C$97,3)</f>
        <v>107</v>
      </c>
      <c r="B47" s="210" t="str">
        <f>RIGHT(data!$C$96,4)</f>
        <v>2022</v>
      </c>
      <c r="C47" s="12" t="str">
        <f>data!AV$55</f>
        <v>7490</v>
      </c>
      <c r="D47" s="12" t="s">
        <v>1159</v>
      </c>
      <c r="E47" s="317">
        <f> ROUND(N(data!AV59), 0)</f>
        <v>0</v>
      </c>
      <c r="F47" s="318">
        <f> ROUND(N(data!AV60), 2)</f>
        <v>0</v>
      </c>
      <c r="G47" s="317">
        <f> ROUND(N(data!AV61), 0)</f>
        <v>0</v>
      </c>
      <c r="H47" s="317">
        <f> ROUND(N(data!AV62), 0)</f>
        <v>0</v>
      </c>
      <c r="I47" s="317">
        <f> ROUND(N(data!AV63), 0)</f>
        <v>49490</v>
      </c>
      <c r="J47" s="317">
        <f> ROUND(N(data!AV64), 0)</f>
        <v>848</v>
      </c>
      <c r="K47" s="317">
        <f> ROUND(N(data!AV65), 0)</f>
        <v>0</v>
      </c>
      <c r="L47" s="317">
        <f> ROUND(N(data!AV66), 0)</f>
        <v>72391</v>
      </c>
      <c r="M47" s="317">
        <f> ROUND(N(data!AV67), 0)</f>
        <v>12945</v>
      </c>
      <c r="N47" s="317">
        <f> ROUND(N(data!AV68), 0)</f>
        <v>0</v>
      </c>
      <c r="O47" s="317">
        <f> ROUND(N(data!AV69), 0)</f>
        <v>4860</v>
      </c>
      <c r="P47" s="317">
        <f> ROUND(N(data!AV70), 0)</f>
        <v>0</v>
      </c>
      <c r="Q47" s="317">
        <f> ROUND(N(data!AV71), 0)</f>
        <v>0</v>
      </c>
      <c r="R47" s="317">
        <f> ROUND(N(data!AV72), 0)</f>
        <v>0</v>
      </c>
      <c r="S47" s="317">
        <f> ROUND(N(data!AV73), 0)</f>
        <v>0</v>
      </c>
      <c r="T47" s="317">
        <f> ROUND(N(data!AV74), 0)</f>
        <v>0</v>
      </c>
      <c r="U47" s="317">
        <f> ROUND(N(data!AV75), 0)</f>
        <v>0</v>
      </c>
      <c r="V47" s="317">
        <f> ROUND(N(data!AV76), 0)</f>
        <v>0</v>
      </c>
      <c r="W47" s="317">
        <f> ROUND(N(data!AV77), 0)</f>
        <v>0</v>
      </c>
      <c r="X47" s="317">
        <f> ROUND(N(data!AV78), 0)</f>
        <v>0</v>
      </c>
      <c r="Y47" s="317">
        <f> ROUND(N(data!AV79), 0)</f>
        <v>0</v>
      </c>
      <c r="Z47" s="317">
        <f> ROUND(N(data!AV80), 0)</f>
        <v>0</v>
      </c>
      <c r="AA47" s="317">
        <f> ROUND(N(data!AV81), 0)</f>
        <v>0</v>
      </c>
      <c r="AB47" s="317">
        <f> ROUND(N(data!AV82), 0)</f>
        <v>0</v>
      </c>
      <c r="AC47" s="317">
        <f> ROUND(N(data!AV83), 0)</f>
        <v>4860</v>
      </c>
      <c r="AD47" s="317">
        <f> ROUND(N(data!AV84), 0)</f>
        <v>0</v>
      </c>
      <c r="AE47" s="317">
        <f> ROUND(N(data!AV89), 0)</f>
        <v>456645</v>
      </c>
      <c r="AF47" s="317">
        <f> ROUND(N(data!AV87), 0)</f>
        <v>0</v>
      </c>
      <c r="AG47" s="317">
        <f> ROUND(N(data!AV90), 0)</f>
        <v>894</v>
      </c>
      <c r="AH47" s="317">
        <f> ROUND(N(data!AV91), 0)</f>
        <v>0</v>
      </c>
      <c r="AI47" s="317">
        <f> ROUND(N(data!AV92), 0)</f>
        <v>0</v>
      </c>
      <c r="AJ47" s="317">
        <f> ROUND(N(data!AV93), 0)</f>
        <v>0</v>
      </c>
      <c r="AK47" s="318">
        <f> ROUND(N(data!AV94), 2)</f>
        <v>0</v>
      </c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62"/>
      <c r="CJ47" s="62"/>
      <c r="CK47" s="62"/>
    </row>
    <row r="48" ht="12.65" customHeight="1" s="11" customFormat="1">
      <c r="A48" s="12" t="str">
        <f>RIGHT(data!$C$97,3)</f>
        <v>107</v>
      </c>
      <c r="B48" s="210" t="str">
        <f>RIGHT(data!$C$96,4)</f>
        <v>2022</v>
      </c>
      <c r="C48" s="12" t="str">
        <f>data!AW$55</f>
        <v>8200</v>
      </c>
      <c r="D48" s="12" t="s">
        <v>1159</v>
      </c>
      <c r="E48" s="317">
        <f> ROUND(N(data!AW59), 0)</f>
        <v>0</v>
      </c>
      <c r="F48" s="318">
        <f> ROUND(N(data!AW60), 2)</f>
        <v>0</v>
      </c>
      <c r="G48" s="317">
        <f> ROUND(N(data!AW61), 0)</f>
        <v>0</v>
      </c>
      <c r="H48" s="317">
        <f> ROUND(N(data!AW62), 0)</f>
        <v>0</v>
      </c>
      <c r="I48" s="317">
        <f> ROUND(N(data!AW63), 0)</f>
        <v>0</v>
      </c>
      <c r="J48" s="317">
        <f> ROUND(N(data!AW64), 0)</f>
        <v>0</v>
      </c>
      <c r="K48" s="317">
        <f> ROUND(N(data!AW65), 0)</f>
        <v>0</v>
      </c>
      <c r="L48" s="317">
        <f> ROUND(N(data!AW66), 0)</f>
        <v>0</v>
      </c>
      <c r="M48" s="317">
        <f> ROUND(N(data!AW67), 0)</f>
        <v>0</v>
      </c>
      <c r="N48" s="317">
        <f> ROUND(N(data!AW68), 0)</f>
        <v>0</v>
      </c>
      <c r="O48" s="317">
        <f> ROUND(N(data!AW69), 0)</f>
        <v>0</v>
      </c>
      <c r="P48" s="317">
        <f> ROUND(N(data!AW70), 0)</f>
        <v>0</v>
      </c>
      <c r="Q48" s="317">
        <f> ROUND(N(data!AW71), 0)</f>
        <v>0</v>
      </c>
      <c r="R48" s="317">
        <f> ROUND(N(data!AW72), 0)</f>
        <v>0</v>
      </c>
      <c r="S48" s="317">
        <f> ROUND(N(data!AW73), 0)</f>
        <v>0</v>
      </c>
      <c r="T48" s="317">
        <f> ROUND(N(data!AW74), 0)</f>
        <v>0</v>
      </c>
      <c r="U48" s="317">
        <f> ROUND(N(data!AW75), 0)</f>
        <v>0</v>
      </c>
      <c r="V48" s="317">
        <f> ROUND(N(data!AW76), 0)</f>
        <v>0</v>
      </c>
      <c r="W48" s="317">
        <f> ROUND(N(data!AW77), 0)</f>
        <v>0</v>
      </c>
      <c r="X48" s="317">
        <f> ROUND(N(data!AW78), 0)</f>
        <v>0</v>
      </c>
      <c r="Y48" s="317">
        <f> ROUND(N(data!AW79), 0)</f>
        <v>0</v>
      </c>
      <c r="Z48" s="317">
        <f> ROUND(N(data!AW80), 0)</f>
        <v>0</v>
      </c>
      <c r="AA48" s="317">
        <f> ROUND(N(data!AW81), 0)</f>
        <v>0</v>
      </c>
      <c r="AB48" s="317">
        <f> ROUND(N(data!AW82), 0)</f>
        <v>0</v>
      </c>
      <c r="AC48" s="317">
        <f> ROUND(N(data!AW83), 0)</f>
        <v>0</v>
      </c>
      <c r="AD48" s="317">
        <f> ROUND(N(data!AW84), 0)</f>
        <v>0</v>
      </c>
      <c r="AE48" s="317">
        <f> ROUND(N(data!AW89), 0)</f>
        <v>0</v>
      </c>
      <c r="AF48" s="317">
        <f> ROUND(N(data!AW87), 0)</f>
        <v>0</v>
      </c>
      <c r="AG48" s="317">
        <f> ROUND(N(data!AW90), 0)</f>
        <v>0</v>
      </c>
      <c r="AH48" s="317">
        <f> ROUND(N(data!AW91), 0)</f>
        <v>0</v>
      </c>
      <c r="AI48" s="317">
        <f> ROUND(N(data!AW92), 0)</f>
        <v>0</v>
      </c>
      <c r="AJ48" s="317">
        <f> ROUND(N(data!AW93), 0)</f>
        <v>0</v>
      </c>
      <c r="AK48" s="318">
        <f> ROUND(N(data!AW94), 2)</f>
        <v>0</v>
      </c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/>
      <c r="CI48" s="62"/>
      <c r="CJ48" s="62"/>
      <c r="CK48" s="62"/>
    </row>
    <row r="49" ht="12.65" customHeight="1" s="11" customFormat="1">
      <c r="A49" s="12" t="str">
        <f>RIGHT(data!$C$97,3)</f>
        <v>107</v>
      </c>
      <c r="B49" s="210" t="str">
        <f>RIGHT(data!$C$96,4)</f>
        <v>2022</v>
      </c>
      <c r="C49" s="12" t="str">
        <f>data!AX$55</f>
        <v>8310</v>
      </c>
      <c r="D49" s="12" t="s">
        <v>1159</v>
      </c>
      <c r="E49" s="317">
        <f> ROUND(N(data!AX59), 0)</f>
        <v>0</v>
      </c>
      <c r="F49" s="318">
        <f> ROUND(N(data!AX60), 2)</f>
        <v>0</v>
      </c>
      <c r="G49" s="317">
        <f> ROUND(N(data!AX61), 0)</f>
        <v>0</v>
      </c>
      <c r="H49" s="317">
        <f> ROUND(N(data!AX62), 0)</f>
        <v>0</v>
      </c>
      <c r="I49" s="317">
        <f> ROUND(N(data!AX63), 0)</f>
        <v>0</v>
      </c>
      <c r="J49" s="317">
        <f> ROUND(N(data!AX64), 0)</f>
        <v>0</v>
      </c>
      <c r="K49" s="317">
        <f> ROUND(N(data!AX65), 0)</f>
        <v>0</v>
      </c>
      <c r="L49" s="317">
        <f> ROUND(N(data!AX66), 0)</f>
        <v>0</v>
      </c>
      <c r="M49" s="317">
        <f> ROUND(N(data!AX67), 0)</f>
        <v>0</v>
      </c>
      <c r="N49" s="317">
        <f> ROUND(N(data!AX68), 0)</f>
        <v>0</v>
      </c>
      <c r="O49" s="317">
        <f> ROUND(N(data!AX69), 0)</f>
        <v>0</v>
      </c>
      <c r="P49" s="317">
        <f> ROUND(N(data!AX70), 0)</f>
        <v>0</v>
      </c>
      <c r="Q49" s="317">
        <f> ROUND(N(data!AX71), 0)</f>
        <v>0</v>
      </c>
      <c r="R49" s="317">
        <f> ROUND(N(data!AX72), 0)</f>
        <v>0</v>
      </c>
      <c r="S49" s="317">
        <f> ROUND(N(data!AX73), 0)</f>
        <v>0</v>
      </c>
      <c r="T49" s="317">
        <f> ROUND(N(data!AX74), 0)</f>
        <v>0</v>
      </c>
      <c r="U49" s="317">
        <f> ROUND(N(data!AX75), 0)</f>
        <v>0</v>
      </c>
      <c r="V49" s="317">
        <f> ROUND(N(data!AX76), 0)</f>
        <v>0</v>
      </c>
      <c r="W49" s="317">
        <f> ROUND(N(data!AX77), 0)</f>
        <v>0</v>
      </c>
      <c r="X49" s="317">
        <f> ROUND(N(data!AX78), 0)</f>
        <v>0</v>
      </c>
      <c r="Y49" s="317">
        <f> ROUND(N(data!AX79), 0)</f>
        <v>0</v>
      </c>
      <c r="Z49" s="317">
        <f> ROUND(N(data!AX80), 0)</f>
        <v>0</v>
      </c>
      <c r="AA49" s="317">
        <f> ROUND(N(data!AX81), 0)</f>
        <v>0</v>
      </c>
      <c r="AB49" s="317">
        <f> ROUND(N(data!AX82), 0)</f>
        <v>0</v>
      </c>
      <c r="AC49" s="317">
        <f> ROUND(N(data!AX83), 0)</f>
        <v>0</v>
      </c>
      <c r="AD49" s="317">
        <f> ROUND(N(data!AX84), 0)</f>
        <v>0</v>
      </c>
      <c r="AE49" s="317">
        <f> ROUND(N(data!AX89), 0)</f>
        <v>0</v>
      </c>
      <c r="AF49" s="317">
        <f> ROUND(N(data!AX87), 0)</f>
        <v>0</v>
      </c>
      <c r="AG49" s="317">
        <f> ROUND(N(data!AX90), 0)</f>
        <v>0</v>
      </c>
      <c r="AH49" s="317">
        <f> ROUND(N(data!AX91), 0)</f>
        <v>0</v>
      </c>
      <c r="AI49" s="317">
        <f> ROUND(N(data!AX92), 0)</f>
        <v>0</v>
      </c>
      <c r="AJ49" s="317">
        <f> ROUND(N(data!AX93), 0)</f>
        <v>0</v>
      </c>
      <c r="AK49" s="318">
        <f> ROUND(N(data!AX94), 2)</f>
        <v>0</v>
      </c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2"/>
      <c r="CA49" s="62"/>
      <c r="CB49" s="62"/>
      <c r="CC49" s="62"/>
      <c r="CD49" s="62"/>
      <c r="CE49" s="62"/>
      <c r="CF49" s="62"/>
      <c r="CG49" s="62"/>
      <c r="CH49" s="62"/>
      <c r="CI49" s="62"/>
      <c r="CJ49" s="62"/>
      <c r="CK49" s="62"/>
    </row>
    <row r="50" ht="12.65" customHeight="1" s="11" customFormat="1">
      <c r="A50" s="12" t="str">
        <f>RIGHT(data!$C$97,3)</f>
        <v>107</v>
      </c>
      <c r="B50" s="210" t="str">
        <f>RIGHT(data!$C$96,4)</f>
        <v>2022</v>
      </c>
      <c r="C50" s="12" t="str">
        <f>data!AY$55</f>
        <v>8320</v>
      </c>
      <c r="D50" s="12" t="s">
        <v>1159</v>
      </c>
      <c r="E50" s="317">
        <f> ROUND(N(data!AY59), 0)</f>
        <v>48522</v>
      </c>
      <c r="F50" s="318">
        <f> ROUND(N(data!AY60), 2)</f>
        <v>0.02</v>
      </c>
      <c r="G50" s="317">
        <f> ROUND(N(data!AY61), 0)</f>
        <v>620111</v>
      </c>
      <c r="H50" s="317">
        <f> ROUND(N(data!AY62), 0)</f>
        <v>167201</v>
      </c>
      <c r="I50" s="317">
        <f> ROUND(N(data!AY63), 0)</f>
        <v>0</v>
      </c>
      <c r="J50" s="317">
        <f> ROUND(N(data!AY64), 0)</f>
        <v>355418</v>
      </c>
      <c r="K50" s="317">
        <f> ROUND(N(data!AY65), 0)</f>
        <v>9600</v>
      </c>
      <c r="L50" s="317">
        <f> ROUND(N(data!AY66), 0)</f>
        <v>0</v>
      </c>
      <c r="M50" s="317">
        <f> ROUND(N(data!AY67), 0)</f>
        <v>54254</v>
      </c>
      <c r="N50" s="317">
        <f> ROUND(N(data!AY68), 0)</f>
        <v>2304</v>
      </c>
      <c r="O50" s="317">
        <f> ROUND(N(data!AY69), 0)</f>
        <v>1808</v>
      </c>
      <c r="P50" s="317">
        <f> ROUND(N(data!AY70), 0)</f>
        <v>0</v>
      </c>
      <c r="Q50" s="317">
        <f> ROUND(N(data!AY71), 0)</f>
        <v>0</v>
      </c>
      <c r="R50" s="317">
        <f> ROUND(N(data!AY72), 0)</f>
        <v>0</v>
      </c>
      <c r="S50" s="317">
        <f> ROUND(N(data!AY73), 0)</f>
        <v>0</v>
      </c>
      <c r="T50" s="317">
        <f> ROUND(N(data!AY74), 0)</f>
        <v>0</v>
      </c>
      <c r="U50" s="317">
        <f> ROUND(N(data!AY75), 0)</f>
        <v>0</v>
      </c>
      <c r="V50" s="317">
        <f> ROUND(N(data!AY76), 0)</f>
        <v>0</v>
      </c>
      <c r="W50" s="317">
        <f> ROUND(N(data!AY77), 0)</f>
        <v>0</v>
      </c>
      <c r="X50" s="317">
        <f> ROUND(N(data!AY78), 0)</f>
        <v>0</v>
      </c>
      <c r="Y50" s="317">
        <f> ROUND(N(data!AY79), 0)</f>
        <v>0</v>
      </c>
      <c r="Z50" s="317">
        <f> ROUND(N(data!AY80), 0)</f>
        <v>0</v>
      </c>
      <c r="AA50" s="317">
        <f> ROUND(N(data!AY81), 0)</f>
        <v>0</v>
      </c>
      <c r="AB50" s="317">
        <f> ROUND(N(data!AY82), 0)</f>
        <v>0</v>
      </c>
      <c r="AC50" s="317">
        <f> ROUND(N(data!AY83), 0)</f>
        <v>1808</v>
      </c>
      <c r="AD50" s="317">
        <f> ROUND(N(data!AY84), 0)</f>
        <v>0</v>
      </c>
      <c r="AE50" s="317">
        <f> ROUND(N(data!AY89), 0)</f>
        <v>0</v>
      </c>
      <c r="AF50" s="317">
        <f> ROUND(N(data!AY87), 0)</f>
        <v>0</v>
      </c>
      <c r="AG50" s="317">
        <f> ROUND(N(data!AY90), 0)</f>
        <v>3747</v>
      </c>
      <c r="AH50" s="317">
        <f> ROUND(N(data!AY91), 0)</f>
        <v>0</v>
      </c>
      <c r="AI50" s="317">
        <f> ROUND(N(data!AY92), 0)</f>
        <v>0</v>
      </c>
      <c r="AJ50" s="317">
        <f> ROUND(N(data!AY93), 0)</f>
        <v>0</v>
      </c>
      <c r="AK50" s="318">
        <f> ROUND(N(data!AY94), 2)</f>
        <v>0</v>
      </c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/>
      <c r="CI50" s="62"/>
      <c r="CJ50" s="62"/>
      <c r="CK50" s="62"/>
    </row>
    <row r="51" ht="12.65" customHeight="1" s="11" customFormat="1">
      <c r="A51" s="12" t="str">
        <f>RIGHT(data!$C$97,3)</f>
        <v>107</v>
      </c>
      <c r="B51" s="210" t="str">
        <f>RIGHT(data!$C$96,4)</f>
        <v>2022</v>
      </c>
      <c r="C51" s="12" t="str">
        <f>data!AZ$55</f>
        <v>8330</v>
      </c>
      <c r="D51" s="12" t="s">
        <v>1159</v>
      </c>
      <c r="E51" s="317">
        <f> ROUND(N(data!AZ59), 0)</f>
        <v>0</v>
      </c>
      <c r="F51" s="318">
        <f> ROUND(N(data!AZ60), 2)</f>
        <v>0.02</v>
      </c>
      <c r="G51" s="317">
        <f> ROUND(N(data!AZ61), 0)</f>
        <v>131673</v>
      </c>
      <c r="H51" s="317">
        <f> ROUND(N(data!AZ62), 0)</f>
        <v>35503</v>
      </c>
      <c r="I51" s="317">
        <f> ROUND(N(data!AZ63), 0)</f>
        <v>0</v>
      </c>
      <c r="J51" s="317">
        <f> ROUND(N(data!AZ64), 0)</f>
        <v>63030</v>
      </c>
      <c r="K51" s="317">
        <f> ROUND(N(data!AZ65), 0)</f>
        <v>0</v>
      </c>
      <c r="L51" s="317">
        <f> ROUND(N(data!AZ66), 0)</f>
        <v>4323</v>
      </c>
      <c r="M51" s="317">
        <f> ROUND(N(data!AZ67), 0)</f>
        <v>0</v>
      </c>
      <c r="N51" s="317">
        <f> ROUND(N(data!AZ68), 0)</f>
        <v>6744</v>
      </c>
      <c r="O51" s="317">
        <f> ROUND(N(data!AZ69), 0)</f>
        <v>0</v>
      </c>
      <c r="P51" s="317">
        <f> ROUND(N(data!AZ70), 0)</f>
        <v>0</v>
      </c>
      <c r="Q51" s="317">
        <f> ROUND(N(data!AZ71), 0)</f>
        <v>0</v>
      </c>
      <c r="R51" s="317">
        <f> ROUND(N(data!AZ72), 0)</f>
        <v>0</v>
      </c>
      <c r="S51" s="317">
        <f> ROUND(N(data!AZ73), 0)</f>
        <v>0</v>
      </c>
      <c r="T51" s="317">
        <f> ROUND(N(data!AZ74), 0)</f>
        <v>0</v>
      </c>
      <c r="U51" s="317">
        <f> ROUND(N(data!AZ75), 0)</f>
        <v>0</v>
      </c>
      <c r="V51" s="317">
        <f> ROUND(N(data!AZ76), 0)</f>
        <v>0</v>
      </c>
      <c r="W51" s="317">
        <f> ROUND(N(data!AZ77), 0)</f>
        <v>0</v>
      </c>
      <c r="X51" s="317">
        <f> ROUND(N(data!AZ78), 0)</f>
        <v>0</v>
      </c>
      <c r="Y51" s="317">
        <f> ROUND(N(data!AZ79), 0)</f>
        <v>0</v>
      </c>
      <c r="Z51" s="317">
        <f> ROUND(N(data!AZ80), 0)</f>
        <v>0</v>
      </c>
      <c r="AA51" s="317">
        <f> ROUND(N(data!AZ81), 0)</f>
        <v>0</v>
      </c>
      <c r="AB51" s="317">
        <f> ROUND(N(data!AZ82), 0)</f>
        <v>0</v>
      </c>
      <c r="AC51" s="317">
        <f> ROUND(N(data!AZ83), 0)</f>
        <v>0</v>
      </c>
      <c r="AD51" s="317">
        <f> ROUND(N(data!AZ84), 0)</f>
        <v>0</v>
      </c>
      <c r="AE51" s="317">
        <f> ROUND(N(data!AZ89), 0)</f>
        <v>0</v>
      </c>
      <c r="AF51" s="317">
        <f> ROUND(N(data!AZ87), 0)</f>
        <v>0</v>
      </c>
      <c r="AG51" s="317">
        <f> ROUND(N(data!AZ90), 0)</f>
        <v>0</v>
      </c>
      <c r="AH51" s="317">
        <f> ROUND(N(data!AZ91), 0)</f>
        <v>0</v>
      </c>
      <c r="AI51" s="317">
        <f> ROUND(N(data!AZ92), 0)</f>
        <v>0</v>
      </c>
      <c r="AJ51" s="317">
        <f> ROUND(N(data!AZ93), 0)</f>
        <v>0</v>
      </c>
      <c r="AK51" s="318">
        <f> ROUND(N(data!AZ94), 2)</f>
        <v>0</v>
      </c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2"/>
      <c r="CA51" s="62"/>
      <c r="CB51" s="62"/>
      <c r="CC51" s="62"/>
      <c r="CD51" s="62"/>
      <c r="CE51" s="62"/>
      <c r="CF51" s="62"/>
      <c r="CG51" s="62"/>
      <c r="CH51" s="62"/>
      <c r="CI51" s="62"/>
      <c r="CJ51" s="62"/>
      <c r="CK51" s="62"/>
    </row>
    <row r="52" ht="12.65" customHeight="1" s="11" customFormat="1">
      <c r="A52" s="12" t="str">
        <f>RIGHT(data!$C$97,3)</f>
        <v>107</v>
      </c>
      <c r="B52" s="210" t="str">
        <f>RIGHT(data!$C$96,4)</f>
        <v>2022</v>
      </c>
      <c r="C52" s="12" t="str">
        <f>data!BA$55</f>
        <v>8350</v>
      </c>
      <c r="D52" s="12" t="s">
        <v>1159</v>
      </c>
      <c r="E52" s="317">
        <f> ROUND(N(data!BA59), 0)</f>
        <v>0</v>
      </c>
      <c r="F52" s="318">
        <f> ROUND(N(data!BA60), 2)</f>
        <v>0.16</v>
      </c>
      <c r="G52" s="317">
        <f> ROUND(N(data!BA61), 0)</f>
        <v>317046</v>
      </c>
      <c r="H52" s="317">
        <f> ROUND(N(data!BA62), 0)</f>
        <v>85485</v>
      </c>
      <c r="I52" s="317">
        <f> ROUND(N(data!BA63), 0)</f>
        <v>0</v>
      </c>
      <c r="J52" s="317">
        <f> ROUND(N(data!BA64), 0)</f>
        <v>15103</v>
      </c>
      <c r="K52" s="317">
        <f> ROUND(N(data!BA65), 0)</f>
        <v>31818</v>
      </c>
      <c r="L52" s="317">
        <f> ROUND(N(data!BA66), 0)</f>
        <v>0</v>
      </c>
      <c r="M52" s="317">
        <f> ROUND(N(data!BA67), 0)</f>
        <v>31174</v>
      </c>
      <c r="N52" s="317">
        <f> ROUND(N(data!BA68), 0)</f>
        <v>0</v>
      </c>
      <c r="O52" s="317">
        <f> ROUND(N(data!BA69), 0)</f>
        <v>0</v>
      </c>
      <c r="P52" s="317">
        <f> ROUND(N(data!BA70), 0)</f>
        <v>0</v>
      </c>
      <c r="Q52" s="317">
        <f> ROUND(N(data!BA71), 0)</f>
        <v>0</v>
      </c>
      <c r="R52" s="317">
        <f> ROUND(N(data!BA72), 0)</f>
        <v>0</v>
      </c>
      <c r="S52" s="317">
        <f> ROUND(N(data!BA73), 0)</f>
        <v>0</v>
      </c>
      <c r="T52" s="317">
        <f> ROUND(N(data!BA74), 0)</f>
        <v>0</v>
      </c>
      <c r="U52" s="317">
        <f> ROUND(N(data!BA75), 0)</f>
        <v>0</v>
      </c>
      <c r="V52" s="317">
        <f> ROUND(N(data!BA76), 0)</f>
        <v>0</v>
      </c>
      <c r="W52" s="317">
        <f> ROUND(N(data!BA77), 0)</f>
        <v>0</v>
      </c>
      <c r="X52" s="317">
        <f> ROUND(N(data!BA78), 0)</f>
        <v>0</v>
      </c>
      <c r="Y52" s="317">
        <f> ROUND(N(data!BA79), 0)</f>
        <v>0</v>
      </c>
      <c r="Z52" s="317">
        <f> ROUND(N(data!BA80), 0)</f>
        <v>0</v>
      </c>
      <c r="AA52" s="317">
        <f> ROUND(N(data!BA81), 0)</f>
        <v>0</v>
      </c>
      <c r="AB52" s="317">
        <f> ROUND(N(data!BA82), 0)</f>
        <v>0</v>
      </c>
      <c r="AC52" s="317">
        <f> ROUND(N(data!BA83), 0)</f>
        <v>0</v>
      </c>
      <c r="AD52" s="317">
        <f> ROUND(N(data!BA84), 0)</f>
        <v>0</v>
      </c>
      <c r="AE52" s="317">
        <f> ROUND(N(data!BA89), 0)</f>
        <v>0</v>
      </c>
      <c r="AF52" s="317">
        <f> ROUND(N(data!BA87), 0)</f>
        <v>0</v>
      </c>
      <c r="AG52" s="317">
        <f> ROUND(N(data!BA90), 0)</f>
        <v>2153</v>
      </c>
      <c r="AH52" s="317">
        <f> ROUND(N(data!BA91), 0)</f>
        <v>0</v>
      </c>
      <c r="AI52" s="317">
        <f> ROUND(N(data!BA92), 0)</f>
        <v>0</v>
      </c>
      <c r="AJ52" s="317">
        <f> ROUND(N(data!BA93), 0)</f>
        <v>0</v>
      </c>
      <c r="AK52" s="318">
        <f> ROUND(N(data!BA94), 2)</f>
        <v>0</v>
      </c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/>
      <c r="CI52" s="62"/>
      <c r="CJ52" s="62"/>
      <c r="CK52" s="62"/>
    </row>
    <row r="53" ht="12.65" customHeight="1" s="11" customFormat="1">
      <c r="A53" s="12" t="str">
        <f>RIGHT(data!$C$97,3)</f>
        <v>107</v>
      </c>
      <c r="B53" s="210" t="str">
        <f>RIGHT(data!$C$96,4)</f>
        <v>2022</v>
      </c>
      <c r="C53" s="12" t="str">
        <f>data!BB$55</f>
        <v>8360</v>
      </c>
      <c r="D53" s="12" t="s">
        <v>1159</v>
      </c>
      <c r="E53" s="317">
        <f> ROUND(N(data!BB59), 0)</f>
        <v>0</v>
      </c>
      <c r="F53" s="318">
        <f> ROUND(N(data!BB60), 2)</f>
        <v>0</v>
      </c>
      <c r="G53" s="317">
        <f> ROUND(N(data!BB61), 0)</f>
        <v>60110</v>
      </c>
      <c r="H53" s="317">
        <f> ROUND(N(data!BB62), 0)</f>
        <v>16208</v>
      </c>
      <c r="I53" s="317">
        <f> ROUND(N(data!BB63), 0)</f>
        <v>0</v>
      </c>
      <c r="J53" s="317">
        <f> ROUND(N(data!BB64), 0)</f>
        <v>449</v>
      </c>
      <c r="K53" s="317">
        <f> ROUND(N(data!BB65), 0)</f>
        <v>0</v>
      </c>
      <c r="L53" s="317">
        <f> ROUND(N(data!BB66), 0)</f>
        <v>0</v>
      </c>
      <c r="M53" s="317">
        <f> ROUND(N(data!BB67), 0)</f>
        <v>0</v>
      </c>
      <c r="N53" s="317">
        <f> ROUND(N(data!BB68), 0)</f>
        <v>0</v>
      </c>
      <c r="O53" s="317">
        <f> ROUND(N(data!BB69), 0)</f>
        <v>0</v>
      </c>
      <c r="P53" s="317">
        <f> ROUND(N(data!BB70), 0)</f>
        <v>0</v>
      </c>
      <c r="Q53" s="317">
        <f> ROUND(N(data!BB71), 0)</f>
        <v>0</v>
      </c>
      <c r="R53" s="317">
        <f> ROUND(N(data!BB72), 0)</f>
        <v>0</v>
      </c>
      <c r="S53" s="317">
        <f> ROUND(N(data!BB73), 0)</f>
        <v>0</v>
      </c>
      <c r="T53" s="317">
        <f> ROUND(N(data!BB74), 0)</f>
        <v>0</v>
      </c>
      <c r="U53" s="317">
        <f> ROUND(N(data!BB75), 0)</f>
        <v>0</v>
      </c>
      <c r="V53" s="317">
        <f> ROUND(N(data!BB76), 0)</f>
        <v>0</v>
      </c>
      <c r="W53" s="317">
        <f> ROUND(N(data!BB77), 0)</f>
        <v>0</v>
      </c>
      <c r="X53" s="317">
        <f> ROUND(N(data!BB78), 0)</f>
        <v>0</v>
      </c>
      <c r="Y53" s="317">
        <f> ROUND(N(data!BB79), 0)</f>
        <v>0</v>
      </c>
      <c r="Z53" s="317">
        <f> ROUND(N(data!BB80), 0)</f>
        <v>0</v>
      </c>
      <c r="AA53" s="317">
        <f> ROUND(N(data!BB81), 0)</f>
        <v>0</v>
      </c>
      <c r="AB53" s="317">
        <f> ROUND(N(data!BB82), 0)</f>
        <v>0</v>
      </c>
      <c r="AC53" s="317">
        <f> ROUND(N(data!BB83), 0)</f>
        <v>0</v>
      </c>
      <c r="AD53" s="317">
        <f> ROUND(N(data!BB84), 0)</f>
        <v>0</v>
      </c>
      <c r="AE53" s="317">
        <f> ROUND(N(data!BB89), 0)</f>
        <v>0</v>
      </c>
      <c r="AF53" s="317">
        <f> ROUND(N(data!BB87), 0)</f>
        <v>0</v>
      </c>
      <c r="AG53" s="317">
        <f> ROUND(N(data!BB90), 0)</f>
        <v>0</v>
      </c>
      <c r="AH53" s="317">
        <f> ROUND(N(data!BB91), 0)</f>
        <v>0</v>
      </c>
      <c r="AI53" s="317">
        <f> ROUND(N(data!BB92), 0)</f>
        <v>0</v>
      </c>
      <c r="AJ53" s="317">
        <f> ROUND(N(data!BB93), 0)</f>
        <v>0</v>
      </c>
      <c r="AK53" s="318">
        <f> ROUND(N(data!BB94), 2)</f>
        <v>0</v>
      </c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/>
      <c r="CI53" s="62"/>
      <c r="CJ53" s="62"/>
      <c r="CK53" s="62"/>
    </row>
    <row r="54" ht="12.65" customHeight="1" s="11" customFormat="1">
      <c r="A54" s="12" t="str">
        <f>RIGHT(data!$C$97,3)</f>
        <v>107</v>
      </c>
      <c r="B54" s="210" t="str">
        <f>RIGHT(data!$C$96,4)</f>
        <v>2022</v>
      </c>
      <c r="C54" s="12" t="str">
        <f>data!BC$55</f>
        <v>8370</v>
      </c>
      <c r="D54" s="12" t="s">
        <v>1159</v>
      </c>
      <c r="E54" s="317">
        <f> ROUND(N(data!BC59), 0)</f>
        <v>0</v>
      </c>
      <c r="F54" s="318">
        <f> ROUND(N(data!BC60), 2)</f>
        <v>0</v>
      </c>
      <c r="G54" s="317">
        <f> ROUND(N(data!BC61), 0)</f>
        <v>0</v>
      </c>
      <c r="H54" s="317">
        <f> ROUND(N(data!BC62), 0)</f>
        <v>0</v>
      </c>
      <c r="I54" s="317">
        <f> ROUND(N(data!BC63), 0)</f>
        <v>0</v>
      </c>
      <c r="J54" s="317">
        <f> ROUND(N(data!BC64), 0)</f>
        <v>0</v>
      </c>
      <c r="K54" s="317">
        <f> ROUND(N(data!BC65), 0)</f>
        <v>0</v>
      </c>
      <c r="L54" s="317">
        <f> ROUND(N(data!BC66), 0)</f>
        <v>0</v>
      </c>
      <c r="M54" s="317">
        <f> ROUND(N(data!BC67), 0)</f>
        <v>0</v>
      </c>
      <c r="N54" s="317">
        <f> ROUND(N(data!BC68), 0)</f>
        <v>0</v>
      </c>
      <c r="O54" s="317">
        <f> ROUND(N(data!BC69), 0)</f>
        <v>0</v>
      </c>
      <c r="P54" s="317">
        <f> ROUND(N(data!BC70), 0)</f>
        <v>0</v>
      </c>
      <c r="Q54" s="317">
        <f> ROUND(N(data!BC71), 0)</f>
        <v>0</v>
      </c>
      <c r="R54" s="317">
        <f> ROUND(N(data!BC72), 0)</f>
        <v>0</v>
      </c>
      <c r="S54" s="317">
        <f> ROUND(N(data!BC73), 0)</f>
        <v>0</v>
      </c>
      <c r="T54" s="317">
        <f> ROUND(N(data!BC74), 0)</f>
        <v>0</v>
      </c>
      <c r="U54" s="317">
        <f> ROUND(N(data!BC75), 0)</f>
        <v>0</v>
      </c>
      <c r="V54" s="317">
        <f> ROUND(N(data!BC76), 0)</f>
        <v>0</v>
      </c>
      <c r="W54" s="317">
        <f> ROUND(N(data!BC77), 0)</f>
        <v>0</v>
      </c>
      <c r="X54" s="317">
        <f> ROUND(N(data!BC78), 0)</f>
        <v>0</v>
      </c>
      <c r="Y54" s="317">
        <f> ROUND(N(data!BC79), 0)</f>
        <v>0</v>
      </c>
      <c r="Z54" s="317">
        <f> ROUND(N(data!BC80), 0)</f>
        <v>0</v>
      </c>
      <c r="AA54" s="317">
        <f> ROUND(N(data!BC81), 0)</f>
        <v>0</v>
      </c>
      <c r="AB54" s="317">
        <f> ROUND(N(data!BC82), 0)</f>
        <v>0</v>
      </c>
      <c r="AC54" s="317">
        <f> ROUND(N(data!BC83), 0)</f>
        <v>0</v>
      </c>
      <c r="AD54" s="317">
        <f> ROUND(N(data!BC84), 0)</f>
        <v>0</v>
      </c>
      <c r="AE54" s="317">
        <f> ROUND(N(data!BC89), 0)</f>
        <v>0</v>
      </c>
      <c r="AF54" s="317">
        <f> ROUND(N(data!BC87), 0)</f>
        <v>0</v>
      </c>
      <c r="AG54" s="317">
        <f> ROUND(N(data!BC90), 0)</f>
        <v>0</v>
      </c>
      <c r="AH54" s="317">
        <f> ROUND(N(data!BC91), 0)</f>
        <v>0</v>
      </c>
      <c r="AI54" s="317">
        <f> ROUND(N(data!BC92), 0)</f>
        <v>0</v>
      </c>
      <c r="AJ54" s="317">
        <f> ROUND(N(data!BC93), 0)</f>
        <v>0</v>
      </c>
      <c r="AK54" s="318">
        <f> ROUND(N(data!BC94), 2)</f>
        <v>0</v>
      </c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/>
      <c r="CI54" s="62"/>
      <c r="CJ54" s="62"/>
      <c r="CK54" s="62"/>
    </row>
    <row r="55" ht="12.65" customHeight="1" s="11" customFormat="1">
      <c r="A55" s="12" t="str">
        <f>RIGHT(data!$C$97,3)</f>
        <v>107</v>
      </c>
      <c r="B55" s="210" t="str">
        <f>RIGHT(data!$C$96,4)</f>
        <v>2022</v>
      </c>
      <c r="C55" s="12" t="str">
        <f>data!BD$55</f>
        <v>8420</v>
      </c>
      <c r="D55" s="12" t="s">
        <v>1159</v>
      </c>
      <c r="E55" s="317">
        <f> ROUND(N(data!BD59), 0)</f>
        <v>0</v>
      </c>
      <c r="F55" s="318">
        <f> ROUND(N(data!BD60), 2)</f>
        <v>0</v>
      </c>
      <c r="G55" s="317">
        <f> ROUND(N(data!BD61), 0)</f>
        <v>0</v>
      </c>
      <c r="H55" s="317">
        <f> ROUND(N(data!BD62), 0)</f>
        <v>0</v>
      </c>
      <c r="I55" s="317">
        <f> ROUND(N(data!BD63), 0)</f>
        <v>0</v>
      </c>
      <c r="J55" s="317">
        <f> ROUND(N(data!BD64), 0)</f>
        <v>0</v>
      </c>
      <c r="K55" s="317">
        <f> ROUND(N(data!BD65), 0)</f>
        <v>0</v>
      </c>
      <c r="L55" s="317">
        <f> ROUND(N(data!BD66), 0)</f>
        <v>0</v>
      </c>
      <c r="M55" s="317">
        <f> ROUND(N(data!BD67), 0)</f>
        <v>0</v>
      </c>
      <c r="N55" s="317">
        <f> ROUND(N(data!BD68), 0)</f>
        <v>0</v>
      </c>
      <c r="O55" s="317">
        <f> ROUND(N(data!BD69), 0)</f>
        <v>0</v>
      </c>
      <c r="P55" s="317">
        <f> ROUND(N(data!BD70), 0)</f>
        <v>0</v>
      </c>
      <c r="Q55" s="317">
        <f> ROUND(N(data!BD71), 0)</f>
        <v>0</v>
      </c>
      <c r="R55" s="317">
        <f> ROUND(N(data!BD72), 0)</f>
        <v>0</v>
      </c>
      <c r="S55" s="317">
        <f> ROUND(N(data!BD73), 0)</f>
        <v>0</v>
      </c>
      <c r="T55" s="317">
        <f> ROUND(N(data!BD74), 0)</f>
        <v>0</v>
      </c>
      <c r="U55" s="317">
        <f> ROUND(N(data!BD75), 0)</f>
        <v>0</v>
      </c>
      <c r="V55" s="317">
        <f> ROUND(N(data!BD76), 0)</f>
        <v>0</v>
      </c>
      <c r="W55" s="317">
        <f> ROUND(N(data!BD77), 0)</f>
        <v>0</v>
      </c>
      <c r="X55" s="317">
        <f> ROUND(N(data!BD78), 0)</f>
        <v>0</v>
      </c>
      <c r="Y55" s="317">
        <f> ROUND(N(data!BD79), 0)</f>
        <v>0</v>
      </c>
      <c r="Z55" s="317">
        <f> ROUND(N(data!BD80), 0)</f>
        <v>0</v>
      </c>
      <c r="AA55" s="317">
        <f> ROUND(N(data!BD81), 0)</f>
        <v>0</v>
      </c>
      <c r="AB55" s="317">
        <f> ROUND(N(data!BD82), 0)</f>
        <v>0</v>
      </c>
      <c r="AC55" s="317">
        <f> ROUND(N(data!BD83), 0)</f>
        <v>0</v>
      </c>
      <c r="AD55" s="317">
        <f> ROUND(N(data!BD84), 0)</f>
        <v>0</v>
      </c>
      <c r="AE55" s="317">
        <f> ROUND(N(data!BD89), 0)</f>
        <v>0</v>
      </c>
      <c r="AF55" s="317">
        <f> ROUND(N(data!BD87), 0)</f>
        <v>0</v>
      </c>
      <c r="AG55" s="317">
        <f> ROUND(N(data!BD90), 0)</f>
        <v>0</v>
      </c>
      <c r="AH55" s="317">
        <f> ROUND(N(data!BD91), 0)</f>
        <v>0</v>
      </c>
      <c r="AI55" s="317">
        <f> ROUND(N(data!BD92), 0)</f>
        <v>0</v>
      </c>
      <c r="AJ55" s="317">
        <f> ROUND(N(data!BD93), 0)</f>
        <v>0</v>
      </c>
      <c r="AK55" s="318">
        <f> ROUND(N(data!BD94), 2)</f>
        <v>0</v>
      </c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/>
      <c r="CI55" s="62"/>
      <c r="CJ55" s="62"/>
      <c r="CK55" s="62"/>
    </row>
    <row r="56" ht="12.65" customHeight="1" s="11" customFormat="1">
      <c r="A56" s="12" t="str">
        <f>RIGHT(data!$C$97,3)</f>
        <v>107</v>
      </c>
      <c r="B56" s="210" t="str">
        <f>RIGHT(data!$C$96,4)</f>
        <v>2022</v>
      </c>
      <c r="C56" s="12" t="str">
        <f>data!BE$55</f>
        <v>8430</v>
      </c>
      <c r="D56" s="12" t="s">
        <v>1159</v>
      </c>
      <c r="E56" s="317">
        <f> ROUND(N(data!BE59), 0)</f>
        <v>92278</v>
      </c>
      <c r="F56" s="318">
        <f> ROUND(N(data!BE60), 2)</f>
        <v>5.7</v>
      </c>
      <c r="G56" s="317">
        <f> ROUND(N(data!BE61), 0)</f>
        <v>336788</v>
      </c>
      <c r="H56" s="317">
        <f> ROUND(N(data!BE62), 0)</f>
        <v>90809</v>
      </c>
      <c r="I56" s="317">
        <f> ROUND(N(data!BE63), 0)</f>
        <v>0</v>
      </c>
      <c r="J56" s="317">
        <f> ROUND(N(data!BE64), 0)</f>
        <v>11809</v>
      </c>
      <c r="K56" s="317">
        <f> ROUND(N(data!BE65), 0)</f>
        <v>354231</v>
      </c>
      <c r="L56" s="317">
        <f> ROUND(N(data!BE66), 0)</f>
        <v>44138</v>
      </c>
      <c r="M56" s="317">
        <f> ROUND(N(data!BE67), 0)</f>
        <v>136194</v>
      </c>
      <c r="N56" s="317">
        <f> ROUND(N(data!BE68), 0)</f>
        <v>379</v>
      </c>
      <c r="O56" s="317">
        <f> ROUND(N(data!BE69), 0)</f>
        <v>-6762</v>
      </c>
      <c r="P56" s="317">
        <f> ROUND(N(data!BE70), 0)</f>
        <v>0</v>
      </c>
      <c r="Q56" s="317">
        <f> ROUND(N(data!BE71), 0)</f>
        <v>0</v>
      </c>
      <c r="R56" s="317">
        <f> ROUND(N(data!BE72), 0)</f>
        <v>0</v>
      </c>
      <c r="S56" s="317">
        <f> ROUND(N(data!BE73), 0)</f>
        <v>0</v>
      </c>
      <c r="T56" s="317">
        <f> ROUND(N(data!BE74), 0)</f>
        <v>0</v>
      </c>
      <c r="U56" s="317">
        <f> ROUND(N(data!BE75), 0)</f>
        <v>0</v>
      </c>
      <c r="V56" s="317">
        <f> ROUND(N(data!BE76), 0)</f>
        <v>0</v>
      </c>
      <c r="W56" s="317">
        <f> ROUND(N(data!BE77), 0)</f>
        <v>0</v>
      </c>
      <c r="X56" s="317">
        <f> ROUND(N(data!BE78), 0)</f>
        <v>0</v>
      </c>
      <c r="Y56" s="317">
        <f> ROUND(N(data!BE79), 0)</f>
        <v>0</v>
      </c>
      <c r="Z56" s="317">
        <f> ROUND(N(data!BE80), 0)</f>
        <v>0</v>
      </c>
      <c r="AA56" s="317">
        <f> ROUND(N(data!BE81), 0)</f>
        <v>0</v>
      </c>
      <c r="AB56" s="317">
        <f> ROUND(N(data!BE82), 0)</f>
        <v>0</v>
      </c>
      <c r="AC56" s="317">
        <f> ROUND(N(data!BE83), 0)</f>
        <v>-6762</v>
      </c>
      <c r="AD56" s="317">
        <f> ROUND(N(data!BE84), 0)</f>
        <v>0</v>
      </c>
      <c r="AE56" s="317">
        <f> ROUND(N(data!BE89), 0)</f>
        <v>0</v>
      </c>
      <c r="AF56" s="317">
        <f> ROUND(N(data!BE87), 0)</f>
        <v>0</v>
      </c>
      <c r="AG56" s="317">
        <f> ROUND(N(data!BE90), 0)</f>
        <v>9406</v>
      </c>
      <c r="AH56" s="317">
        <f> ROUND(N(data!BE91), 0)</f>
        <v>0</v>
      </c>
      <c r="AI56" s="317">
        <f> ROUND(N(data!BE92), 0)</f>
        <v>0</v>
      </c>
      <c r="AJ56" s="317">
        <f> ROUND(N(data!BE93), 0)</f>
        <v>0</v>
      </c>
      <c r="AK56" s="318">
        <f> ROUND(N(data!BE94), 2)</f>
        <v>0</v>
      </c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/>
      <c r="CI56" s="62"/>
      <c r="CJ56" s="62"/>
      <c r="CK56" s="62"/>
    </row>
    <row r="57" ht="12.65" customHeight="1" s="11" customFormat="1">
      <c r="A57" s="12" t="str">
        <f>RIGHT(data!$C$97,3)</f>
        <v>107</v>
      </c>
      <c r="B57" s="210" t="str">
        <f>RIGHT(data!$C$96,4)</f>
        <v>2022</v>
      </c>
      <c r="C57" s="12" t="str">
        <f>data!BF$55</f>
        <v>8460</v>
      </c>
      <c r="D57" s="12" t="s">
        <v>1159</v>
      </c>
      <c r="E57" s="317">
        <f> ROUND(N(data!BF59), 0)</f>
        <v>0</v>
      </c>
      <c r="F57" s="318">
        <f> ROUND(N(data!BF60), 2)</f>
        <v>7.75</v>
      </c>
      <c r="G57" s="317">
        <f> ROUND(N(data!BF61), 0)</f>
        <v>362446</v>
      </c>
      <c r="H57" s="317">
        <f> ROUND(N(data!BF62), 0)</f>
        <v>97727</v>
      </c>
      <c r="I57" s="317">
        <f> ROUND(N(data!BF63), 0)</f>
        <v>0</v>
      </c>
      <c r="J57" s="317">
        <f> ROUND(N(data!BF64), 0)</f>
        <v>62273</v>
      </c>
      <c r="K57" s="317">
        <f> ROUND(N(data!BF65), 0)</f>
        <v>0</v>
      </c>
      <c r="L57" s="317">
        <f> ROUND(N(data!BF66), 0)</f>
        <v>21276</v>
      </c>
      <c r="M57" s="317">
        <f> ROUND(N(data!BF67), 0)</f>
        <v>21705</v>
      </c>
      <c r="N57" s="317">
        <f> ROUND(N(data!BF68), 0)</f>
        <v>0</v>
      </c>
      <c r="O57" s="317">
        <f> ROUND(N(data!BF69), 0)</f>
        <v>163</v>
      </c>
      <c r="P57" s="317">
        <f> ROUND(N(data!BF70), 0)</f>
        <v>0</v>
      </c>
      <c r="Q57" s="317">
        <f> ROUND(N(data!BF71), 0)</f>
        <v>0</v>
      </c>
      <c r="R57" s="317">
        <f> ROUND(N(data!BF72), 0)</f>
        <v>0</v>
      </c>
      <c r="S57" s="317">
        <f> ROUND(N(data!BF73), 0)</f>
        <v>0</v>
      </c>
      <c r="T57" s="317">
        <f> ROUND(N(data!BF74), 0)</f>
        <v>0</v>
      </c>
      <c r="U57" s="317">
        <f> ROUND(N(data!BF75), 0)</f>
        <v>0</v>
      </c>
      <c r="V57" s="317">
        <f> ROUND(N(data!BF76), 0)</f>
        <v>0</v>
      </c>
      <c r="W57" s="317">
        <f> ROUND(N(data!BF77), 0)</f>
        <v>0</v>
      </c>
      <c r="X57" s="317">
        <f> ROUND(N(data!BF78), 0)</f>
        <v>0</v>
      </c>
      <c r="Y57" s="317">
        <f> ROUND(N(data!BF79), 0)</f>
        <v>0</v>
      </c>
      <c r="Z57" s="317">
        <f> ROUND(N(data!BF80), 0)</f>
        <v>0</v>
      </c>
      <c r="AA57" s="317">
        <f> ROUND(N(data!BF81), 0)</f>
        <v>0</v>
      </c>
      <c r="AB57" s="317">
        <f> ROUND(N(data!BF82), 0)</f>
        <v>0</v>
      </c>
      <c r="AC57" s="317">
        <f> ROUND(N(data!BF83), 0)</f>
        <v>163</v>
      </c>
      <c r="AD57" s="317">
        <f> ROUND(N(data!BF84), 0)</f>
        <v>0</v>
      </c>
      <c r="AE57" s="317">
        <f> ROUND(N(data!BF89), 0)</f>
        <v>0</v>
      </c>
      <c r="AF57" s="317">
        <f> ROUND(N(data!BF87), 0)</f>
        <v>0</v>
      </c>
      <c r="AG57" s="317">
        <f> ROUND(N(data!BF90), 0)</f>
        <v>1499</v>
      </c>
      <c r="AH57" s="317">
        <f> ROUND(N(data!BF91), 0)</f>
        <v>0</v>
      </c>
      <c r="AI57" s="317">
        <f> ROUND(N(data!BF92), 0)</f>
        <v>0</v>
      </c>
      <c r="AJ57" s="317">
        <f> ROUND(N(data!BF93), 0)</f>
        <v>0</v>
      </c>
      <c r="AK57" s="318">
        <f> ROUND(N(data!BF94), 2)</f>
        <v>0</v>
      </c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/>
      <c r="CI57" s="62"/>
      <c r="CJ57" s="62"/>
      <c r="CK57" s="62"/>
    </row>
    <row r="58" ht="12.65" customHeight="1" s="11" customFormat="1">
      <c r="A58" s="12" t="str">
        <f>RIGHT(data!$C$97,3)</f>
        <v>107</v>
      </c>
      <c r="B58" s="210" t="str">
        <f>RIGHT(data!$C$96,4)</f>
        <v>2022</v>
      </c>
      <c r="C58" s="12" t="str">
        <f>data!BG$55</f>
        <v>8470</v>
      </c>
      <c r="D58" s="12" t="s">
        <v>1159</v>
      </c>
      <c r="E58" s="317">
        <f> ROUND(N(data!BG59), 0)</f>
        <v>0</v>
      </c>
      <c r="F58" s="318">
        <f> ROUND(N(data!BG60), 2)</f>
        <v>0</v>
      </c>
      <c r="G58" s="317">
        <f> ROUND(N(data!BG61), 0)</f>
        <v>0</v>
      </c>
      <c r="H58" s="317">
        <f> ROUND(N(data!BG62), 0)</f>
        <v>0</v>
      </c>
      <c r="I58" s="317">
        <f> ROUND(N(data!BG63), 0)</f>
        <v>0</v>
      </c>
      <c r="J58" s="317">
        <f> ROUND(N(data!BG64), 0)</f>
        <v>1187</v>
      </c>
      <c r="K58" s="317">
        <f> ROUND(N(data!BG65), 0)</f>
        <v>42904</v>
      </c>
      <c r="L58" s="317">
        <f> ROUND(N(data!BG66), 0)</f>
        <v>14443</v>
      </c>
      <c r="M58" s="317">
        <f> ROUND(N(data!BG67), 0)</f>
        <v>10715</v>
      </c>
      <c r="N58" s="317">
        <f> ROUND(N(data!BG68), 0)</f>
        <v>565</v>
      </c>
      <c r="O58" s="317">
        <f> ROUND(N(data!BG69), 0)</f>
        <v>7151</v>
      </c>
      <c r="P58" s="317">
        <f> ROUND(N(data!BG70), 0)</f>
        <v>0</v>
      </c>
      <c r="Q58" s="317">
        <f> ROUND(N(data!BG71), 0)</f>
        <v>0</v>
      </c>
      <c r="R58" s="317">
        <f> ROUND(N(data!BG72), 0)</f>
        <v>0</v>
      </c>
      <c r="S58" s="317">
        <f> ROUND(N(data!BG73), 0)</f>
        <v>0</v>
      </c>
      <c r="T58" s="317">
        <f> ROUND(N(data!BG74), 0)</f>
        <v>0</v>
      </c>
      <c r="U58" s="317">
        <f> ROUND(N(data!BG75), 0)</f>
        <v>0</v>
      </c>
      <c r="V58" s="317">
        <f> ROUND(N(data!BG76), 0)</f>
        <v>0</v>
      </c>
      <c r="W58" s="317">
        <f> ROUND(N(data!BG77), 0)</f>
        <v>0</v>
      </c>
      <c r="X58" s="317">
        <f> ROUND(N(data!BG78), 0)</f>
        <v>0</v>
      </c>
      <c r="Y58" s="317">
        <f> ROUND(N(data!BG79), 0)</f>
        <v>0</v>
      </c>
      <c r="Z58" s="317">
        <f> ROUND(N(data!BG80), 0)</f>
        <v>0</v>
      </c>
      <c r="AA58" s="317">
        <f> ROUND(N(data!BG81), 0)</f>
        <v>0</v>
      </c>
      <c r="AB58" s="317">
        <f> ROUND(N(data!BG82), 0)</f>
        <v>0</v>
      </c>
      <c r="AC58" s="317">
        <f> ROUND(N(data!BG83), 0)</f>
        <v>7151</v>
      </c>
      <c r="AD58" s="317">
        <f> ROUND(N(data!BG84), 0)</f>
        <v>0</v>
      </c>
      <c r="AE58" s="317">
        <f> ROUND(N(data!BG89), 0)</f>
        <v>0</v>
      </c>
      <c r="AF58" s="317">
        <f> ROUND(N(data!BG87), 0)</f>
        <v>0</v>
      </c>
      <c r="AG58" s="317">
        <f> ROUND(N(data!BG90), 0)</f>
        <v>740</v>
      </c>
      <c r="AH58" s="317">
        <f> ROUND(N(data!BG91), 0)</f>
        <v>0</v>
      </c>
      <c r="AI58" s="317">
        <f> ROUND(N(data!BG92), 0)</f>
        <v>0</v>
      </c>
      <c r="AJ58" s="317">
        <f> ROUND(N(data!BG93), 0)</f>
        <v>0</v>
      </c>
      <c r="AK58" s="318">
        <f> ROUND(N(data!BG94), 2)</f>
        <v>0</v>
      </c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62"/>
      <c r="CJ58" s="62"/>
      <c r="CK58" s="62"/>
    </row>
    <row r="59" ht="12.65" customHeight="1" s="11" customFormat="1">
      <c r="A59" s="12" t="str">
        <f>RIGHT(data!$C$97,3)</f>
        <v>107</v>
      </c>
      <c r="B59" s="210" t="str">
        <f>RIGHT(data!$C$96,4)</f>
        <v>2022</v>
      </c>
      <c r="C59" s="12" t="str">
        <f>data!BH$55</f>
        <v>8480</v>
      </c>
      <c r="D59" s="12" t="s">
        <v>1159</v>
      </c>
      <c r="E59" s="317">
        <f> ROUND(N(data!BH59), 0)</f>
        <v>0</v>
      </c>
      <c r="F59" s="318">
        <f> ROUND(N(data!BH60), 2)</f>
        <v>2.17</v>
      </c>
      <c r="G59" s="317">
        <f> ROUND(N(data!BH61), 0)</f>
        <v>225097</v>
      </c>
      <c r="H59" s="317">
        <f> ROUND(N(data!BH62), 0)</f>
        <v>60693</v>
      </c>
      <c r="I59" s="317">
        <f> ROUND(N(data!BH63), 0)</f>
        <v>159089</v>
      </c>
      <c r="J59" s="317">
        <f> ROUND(N(data!BH64), 0)</f>
        <v>23773</v>
      </c>
      <c r="K59" s="317">
        <f> ROUND(N(data!BH65), 0)</f>
        <v>0</v>
      </c>
      <c r="L59" s="317">
        <f> ROUND(N(data!BH66), 0)</f>
        <v>408566</v>
      </c>
      <c r="M59" s="317">
        <f> ROUND(N(data!BH67), 0)</f>
        <v>21068</v>
      </c>
      <c r="N59" s="317">
        <f> ROUND(N(data!BH68), 0)</f>
        <v>0</v>
      </c>
      <c r="O59" s="317">
        <f> ROUND(N(data!BH69), 0)</f>
        <v>23163</v>
      </c>
      <c r="P59" s="317">
        <f> ROUND(N(data!BH70), 0)</f>
        <v>0</v>
      </c>
      <c r="Q59" s="317">
        <f> ROUND(N(data!BH71), 0)</f>
        <v>0</v>
      </c>
      <c r="R59" s="317">
        <f> ROUND(N(data!BH72), 0)</f>
        <v>0</v>
      </c>
      <c r="S59" s="317">
        <f> ROUND(N(data!BH73), 0)</f>
        <v>0</v>
      </c>
      <c r="T59" s="317">
        <f> ROUND(N(data!BH74), 0)</f>
        <v>0</v>
      </c>
      <c r="U59" s="317">
        <f> ROUND(N(data!BH75), 0)</f>
        <v>0</v>
      </c>
      <c r="V59" s="317">
        <f> ROUND(N(data!BH76), 0)</f>
        <v>0</v>
      </c>
      <c r="W59" s="317">
        <f> ROUND(N(data!BH77), 0)</f>
        <v>0</v>
      </c>
      <c r="X59" s="317">
        <f> ROUND(N(data!BH78), 0)</f>
        <v>0</v>
      </c>
      <c r="Y59" s="317">
        <f> ROUND(N(data!BH79), 0)</f>
        <v>0</v>
      </c>
      <c r="Z59" s="317">
        <f> ROUND(N(data!BH80), 0)</f>
        <v>0</v>
      </c>
      <c r="AA59" s="317">
        <f> ROUND(N(data!BH81), 0)</f>
        <v>0</v>
      </c>
      <c r="AB59" s="317">
        <f> ROUND(N(data!BH82), 0)</f>
        <v>0</v>
      </c>
      <c r="AC59" s="317">
        <f> ROUND(N(data!BH83), 0)</f>
        <v>23163</v>
      </c>
      <c r="AD59" s="317">
        <f> ROUND(N(data!BH84), 0)</f>
        <v>0</v>
      </c>
      <c r="AE59" s="317">
        <f> ROUND(N(data!BH89), 0)</f>
        <v>0</v>
      </c>
      <c r="AF59" s="317">
        <f> ROUND(N(data!BH87), 0)</f>
        <v>0</v>
      </c>
      <c r="AG59" s="317">
        <f> ROUND(N(data!BH90), 0)</f>
        <v>1455</v>
      </c>
      <c r="AH59" s="317">
        <f> ROUND(N(data!BH91), 0)</f>
        <v>0</v>
      </c>
      <c r="AI59" s="317">
        <f> ROUND(N(data!BH92), 0)</f>
        <v>70</v>
      </c>
      <c r="AJ59" s="317">
        <f> ROUND(N(data!BH93), 0)</f>
        <v>0</v>
      </c>
      <c r="AK59" s="318">
        <f> ROUND(N(data!BH94), 2)</f>
        <v>0</v>
      </c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/>
      <c r="CI59" s="62"/>
      <c r="CJ59" s="62"/>
      <c r="CK59" s="62"/>
    </row>
    <row r="60" ht="12.65" customHeight="1" s="11" customFormat="1">
      <c r="A60" s="12" t="str">
        <f>RIGHT(data!$C$97,3)</f>
        <v>107</v>
      </c>
      <c r="B60" s="210" t="str">
        <f>RIGHT(data!$C$96,4)</f>
        <v>2022</v>
      </c>
      <c r="C60" s="12" t="str">
        <f>data!BI$55</f>
        <v>8490</v>
      </c>
      <c r="D60" s="12" t="s">
        <v>1159</v>
      </c>
      <c r="E60" s="317">
        <f> ROUND(N(data!BI59), 0)</f>
        <v>0</v>
      </c>
      <c r="F60" s="318">
        <f> ROUND(N(data!BI60), 2)</f>
        <v>0</v>
      </c>
      <c r="G60" s="317">
        <f> ROUND(N(data!BI61), 0)</f>
        <v>0</v>
      </c>
      <c r="H60" s="317">
        <f> ROUND(N(data!BI62), 0)</f>
        <v>0</v>
      </c>
      <c r="I60" s="317">
        <f> ROUND(N(data!BI63), 0)</f>
        <v>0</v>
      </c>
      <c r="J60" s="317">
        <f> ROUND(N(data!BI64), 0)</f>
        <v>0</v>
      </c>
      <c r="K60" s="317">
        <f> ROUND(N(data!BI65), 0)</f>
        <v>0</v>
      </c>
      <c r="L60" s="317">
        <f> ROUND(N(data!BI66), 0)</f>
        <v>0</v>
      </c>
      <c r="M60" s="317">
        <f> ROUND(N(data!BI67), 0)</f>
        <v>0</v>
      </c>
      <c r="N60" s="317">
        <f> ROUND(N(data!BI68), 0)</f>
        <v>0</v>
      </c>
      <c r="O60" s="317">
        <f> ROUND(N(data!BI69), 0)</f>
        <v>0</v>
      </c>
      <c r="P60" s="317">
        <f> ROUND(N(data!BI70), 0)</f>
        <v>0</v>
      </c>
      <c r="Q60" s="317">
        <f> ROUND(N(data!BI71), 0)</f>
        <v>0</v>
      </c>
      <c r="R60" s="317">
        <f> ROUND(N(data!BI72), 0)</f>
        <v>0</v>
      </c>
      <c r="S60" s="317">
        <f> ROUND(N(data!BI73), 0)</f>
        <v>0</v>
      </c>
      <c r="T60" s="317">
        <f> ROUND(N(data!BI74), 0)</f>
        <v>0</v>
      </c>
      <c r="U60" s="317">
        <f> ROUND(N(data!BI75), 0)</f>
        <v>0</v>
      </c>
      <c r="V60" s="317">
        <f> ROUND(N(data!BI76), 0)</f>
        <v>0</v>
      </c>
      <c r="W60" s="317">
        <f> ROUND(N(data!BI77), 0)</f>
        <v>0</v>
      </c>
      <c r="X60" s="317">
        <f> ROUND(N(data!BI78), 0)</f>
        <v>0</v>
      </c>
      <c r="Y60" s="317">
        <f> ROUND(N(data!BI79), 0)</f>
        <v>0</v>
      </c>
      <c r="Z60" s="317">
        <f> ROUND(N(data!BI80), 0)</f>
        <v>0</v>
      </c>
      <c r="AA60" s="317">
        <f> ROUND(N(data!BI81), 0)</f>
        <v>0</v>
      </c>
      <c r="AB60" s="317">
        <f> ROUND(N(data!BI82), 0)</f>
        <v>0</v>
      </c>
      <c r="AC60" s="317">
        <f> ROUND(N(data!BI83), 0)</f>
        <v>0</v>
      </c>
      <c r="AD60" s="317">
        <f> ROUND(N(data!BI84), 0)</f>
        <v>0</v>
      </c>
      <c r="AE60" s="317">
        <f> ROUND(N(data!BI89), 0)</f>
        <v>0</v>
      </c>
      <c r="AF60" s="317">
        <f> ROUND(N(data!BI87), 0)</f>
        <v>0</v>
      </c>
      <c r="AG60" s="317">
        <f> ROUND(N(data!BI90), 0)</f>
        <v>0</v>
      </c>
      <c r="AH60" s="317">
        <f> ROUND(N(data!BI91), 0)</f>
        <v>0</v>
      </c>
      <c r="AI60" s="317">
        <f> ROUND(N(data!BI92), 0)</f>
        <v>0</v>
      </c>
      <c r="AJ60" s="317">
        <f> ROUND(N(data!BI93), 0)</f>
        <v>0</v>
      </c>
      <c r="AK60" s="318">
        <f> ROUND(N(data!BI94), 2)</f>
        <v>0</v>
      </c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/>
      <c r="CI60" s="62"/>
      <c r="CJ60" s="62"/>
      <c r="CK60" s="62"/>
    </row>
    <row r="61" ht="12.65" customHeight="1" s="11" customFormat="1">
      <c r="A61" s="12" t="str">
        <f>RIGHT(data!$C$97,3)</f>
        <v>107</v>
      </c>
      <c r="B61" s="210" t="str">
        <f>RIGHT(data!$C$96,4)</f>
        <v>2022</v>
      </c>
      <c r="C61" s="12" t="str">
        <f>data!BJ$55</f>
        <v>8510</v>
      </c>
      <c r="D61" s="12" t="s">
        <v>1159</v>
      </c>
      <c r="E61" s="317">
        <f> ROUND(N(data!BJ59), 0)</f>
        <v>0</v>
      </c>
      <c r="F61" s="318">
        <f> ROUND(N(data!BJ60), 2)</f>
        <v>12.64</v>
      </c>
      <c r="G61" s="317">
        <f> ROUND(N(data!BJ61), 0)</f>
        <v>874483</v>
      </c>
      <c r="H61" s="317">
        <f> ROUND(N(data!BJ62), 0)</f>
        <v>235788</v>
      </c>
      <c r="I61" s="317">
        <f> ROUND(N(data!BJ63), 0)</f>
        <v>81402</v>
      </c>
      <c r="J61" s="317">
        <f> ROUND(N(data!BJ64), 0)</f>
        <v>31038</v>
      </c>
      <c r="K61" s="317">
        <f> ROUND(N(data!BJ65), 0)</f>
        <v>0</v>
      </c>
      <c r="L61" s="317">
        <f> ROUND(N(data!BJ66), 0)</f>
        <v>135207</v>
      </c>
      <c r="M61" s="317">
        <f> ROUND(N(data!BJ67), 0)</f>
        <v>35272</v>
      </c>
      <c r="N61" s="317">
        <f> ROUND(N(data!BJ68), 0)</f>
        <v>0</v>
      </c>
      <c r="O61" s="317">
        <f> ROUND(N(data!BJ69), 0)</f>
        <v>27798</v>
      </c>
      <c r="P61" s="317">
        <f> ROUND(N(data!BJ70), 0)</f>
        <v>0</v>
      </c>
      <c r="Q61" s="317">
        <f> ROUND(N(data!BJ71), 0)</f>
        <v>0</v>
      </c>
      <c r="R61" s="317">
        <f> ROUND(N(data!BJ72), 0)</f>
        <v>0</v>
      </c>
      <c r="S61" s="317">
        <f> ROUND(N(data!BJ73), 0)</f>
        <v>0</v>
      </c>
      <c r="T61" s="317">
        <f> ROUND(N(data!BJ74), 0)</f>
        <v>0</v>
      </c>
      <c r="U61" s="317">
        <f> ROUND(N(data!BJ75), 0)</f>
        <v>0</v>
      </c>
      <c r="V61" s="317">
        <f> ROUND(N(data!BJ76), 0)</f>
        <v>0</v>
      </c>
      <c r="W61" s="317">
        <f> ROUND(N(data!BJ77), 0)</f>
        <v>0</v>
      </c>
      <c r="X61" s="317">
        <f> ROUND(N(data!BJ78), 0)</f>
        <v>0</v>
      </c>
      <c r="Y61" s="317">
        <f> ROUND(N(data!BJ79), 0)</f>
        <v>0</v>
      </c>
      <c r="Z61" s="317">
        <f> ROUND(N(data!BJ80), 0)</f>
        <v>0</v>
      </c>
      <c r="AA61" s="317">
        <f> ROUND(N(data!BJ81), 0)</f>
        <v>0</v>
      </c>
      <c r="AB61" s="317">
        <f> ROUND(N(data!BJ82), 0)</f>
        <v>0</v>
      </c>
      <c r="AC61" s="317">
        <f> ROUND(N(data!BJ83), 0)</f>
        <v>27798</v>
      </c>
      <c r="AD61" s="317">
        <f> ROUND(N(data!BJ84), 0)</f>
        <v>0</v>
      </c>
      <c r="AE61" s="317">
        <f> ROUND(N(data!BJ89), 0)</f>
        <v>0</v>
      </c>
      <c r="AF61" s="317">
        <f> ROUND(N(data!BJ87), 0)</f>
        <v>0</v>
      </c>
      <c r="AG61" s="317">
        <f> ROUND(N(data!BJ90), 0)</f>
        <v>2436</v>
      </c>
      <c r="AH61" s="317">
        <f> ROUND(N(data!BJ91), 0)</f>
        <v>0</v>
      </c>
      <c r="AI61" s="317">
        <f> ROUND(N(data!BJ92), 0)</f>
        <v>0</v>
      </c>
      <c r="AJ61" s="317">
        <f> ROUND(N(data!BJ93), 0)</f>
        <v>0</v>
      </c>
      <c r="AK61" s="318">
        <f> ROUND(N(data!BJ94), 2)</f>
        <v>0</v>
      </c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/>
      <c r="CI61" s="62"/>
      <c r="CJ61" s="62"/>
      <c r="CK61" s="62"/>
    </row>
    <row r="62" ht="12.65" customHeight="1" s="11" customFormat="1">
      <c r="A62" s="12" t="str">
        <f>RIGHT(data!$C$97,3)</f>
        <v>107</v>
      </c>
      <c r="B62" s="210" t="str">
        <f>RIGHT(data!$C$96,4)</f>
        <v>2022</v>
      </c>
      <c r="C62" s="12" t="str">
        <f>data!BK$55</f>
        <v>8530</v>
      </c>
      <c r="D62" s="12" t="s">
        <v>1159</v>
      </c>
      <c r="E62" s="317">
        <f> ROUND(N(data!BK59), 0)</f>
        <v>0</v>
      </c>
      <c r="F62" s="318">
        <f> ROUND(N(data!BK60), 2)</f>
        <v>0</v>
      </c>
      <c r="G62" s="317">
        <f> ROUND(N(data!BK61), 0)</f>
        <v>0</v>
      </c>
      <c r="H62" s="317">
        <f> ROUND(N(data!BK62), 0)</f>
        <v>0</v>
      </c>
      <c r="I62" s="317">
        <f> ROUND(N(data!BK63), 0)</f>
        <v>0</v>
      </c>
      <c r="J62" s="317">
        <f> ROUND(N(data!BK64), 0)</f>
        <v>0</v>
      </c>
      <c r="K62" s="317">
        <f> ROUND(N(data!BK65), 0)</f>
        <v>0</v>
      </c>
      <c r="L62" s="317">
        <f> ROUND(N(data!BK66), 0)</f>
        <v>0</v>
      </c>
      <c r="M62" s="317">
        <f> ROUND(N(data!BK67), 0)</f>
        <v>0</v>
      </c>
      <c r="N62" s="317">
        <f> ROUND(N(data!BK68), 0)</f>
        <v>0</v>
      </c>
      <c r="O62" s="317">
        <f> ROUND(N(data!BK69), 0)</f>
        <v>0</v>
      </c>
      <c r="P62" s="317">
        <f> ROUND(N(data!BK70), 0)</f>
        <v>0</v>
      </c>
      <c r="Q62" s="317">
        <f> ROUND(N(data!BK71), 0)</f>
        <v>0</v>
      </c>
      <c r="R62" s="317">
        <f> ROUND(N(data!BK72), 0)</f>
        <v>0</v>
      </c>
      <c r="S62" s="317">
        <f> ROUND(N(data!BK73), 0)</f>
        <v>0</v>
      </c>
      <c r="T62" s="317">
        <f> ROUND(N(data!BK74), 0)</f>
        <v>0</v>
      </c>
      <c r="U62" s="317">
        <f> ROUND(N(data!BK75), 0)</f>
        <v>0</v>
      </c>
      <c r="V62" s="317">
        <f> ROUND(N(data!BK76), 0)</f>
        <v>0</v>
      </c>
      <c r="W62" s="317">
        <f> ROUND(N(data!BK77), 0)</f>
        <v>0</v>
      </c>
      <c r="X62" s="317">
        <f> ROUND(N(data!BK78), 0)</f>
        <v>0</v>
      </c>
      <c r="Y62" s="317">
        <f> ROUND(N(data!BK79), 0)</f>
        <v>0</v>
      </c>
      <c r="Z62" s="317">
        <f> ROUND(N(data!BK80), 0)</f>
        <v>0</v>
      </c>
      <c r="AA62" s="317">
        <f> ROUND(N(data!BK81), 0)</f>
        <v>0</v>
      </c>
      <c r="AB62" s="317">
        <f> ROUND(N(data!BK82), 0)</f>
        <v>0</v>
      </c>
      <c r="AC62" s="317">
        <f> ROUND(N(data!BK83), 0)</f>
        <v>0</v>
      </c>
      <c r="AD62" s="317">
        <f> ROUND(N(data!BK84), 0)</f>
        <v>0</v>
      </c>
      <c r="AE62" s="317">
        <f> ROUND(N(data!BK89), 0)</f>
        <v>0</v>
      </c>
      <c r="AF62" s="317">
        <f> ROUND(N(data!BK87), 0)</f>
        <v>0</v>
      </c>
      <c r="AG62" s="317">
        <f> ROUND(N(data!BK90), 0)</f>
        <v>0</v>
      </c>
      <c r="AH62" s="317">
        <f> ROUND(N(data!BK91), 0)</f>
        <v>0</v>
      </c>
      <c r="AI62" s="317">
        <f> ROUND(N(data!BK92), 0)</f>
        <v>0</v>
      </c>
      <c r="AJ62" s="317">
        <f> ROUND(N(data!BK93), 0)</f>
        <v>0</v>
      </c>
      <c r="AK62" s="318">
        <f> ROUND(N(data!BK94), 2)</f>
        <v>0</v>
      </c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/>
      <c r="CI62" s="62"/>
      <c r="CJ62" s="62"/>
      <c r="CK62" s="62"/>
    </row>
    <row r="63" ht="12.65" customHeight="1" s="11" customFormat="1">
      <c r="A63" s="12" t="str">
        <f>RIGHT(data!$C$97,3)</f>
        <v>107</v>
      </c>
      <c r="B63" s="210" t="str">
        <f>RIGHT(data!$C$96,4)</f>
        <v>2022</v>
      </c>
      <c r="C63" s="12" t="str">
        <f>data!BL$55</f>
        <v>8560</v>
      </c>
      <c r="D63" s="12" t="s">
        <v>1159</v>
      </c>
      <c r="E63" s="317">
        <f> ROUND(N(data!BL59), 0)</f>
        <v>0</v>
      </c>
      <c r="F63" s="318">
        <f> ROUND(N(data!BL60), 2)</f>
        <v>9.15</v>
      </c>
      <c r="G63" s="317">
        <f> ROUND(N(data!BL61), 0)</f>
        <v>421035</v>
      </c>
      <c r="H63" s="317">
        <f> ROUND(N(data!BL62), 0)</f>
        <v>113524</v>
      </c>
      <c r="I63" s="317">
        <f> ROUND(N(data!BL63), 0)</f>
        <v>0</v>
      </c>
      <c r="J63" s="317">
        <f> ROUND(N(data!BL64), 0)</f>
        <v>8186</v>
      </c>
      <c r="K63" s="317">
        <f> ROUND(N(data!BL65), 0)</f>
        <v>0</v>
      </c>
      <c r="L63" s="317">
        <f> ROUND(N(data!BL66), 0)</f>
        <v>0</v>
      </c>
      <c r="M63" s="317">
        <f> ROUND(N(data!BL67), 0)</f>
        <v>32970</v>
      </c>
      <c r="N63" s="317">
        <f> ROUND(N(data!BL68), 0)</f>
        <v>0</v>
      </c>
      <c r="O63" s="317">
        <f> ROUND(N(data!BL69), 0)</f>
        <v>0</v>
      </c>
      <c r="P63" s="317">
        <f> ROUND(N(data!BL70), 0)</f>
        <v>0</v>
      </c>
      <c r="Q63" s="317">
        <f> ROUND(N(data!BL71), 0)</f>
        <v>0</v>
      </c>
      <c r="R63" s="317">
        <f> ROUND(N(data!BL72), 0)</f>
        <v>0</v>
      </c>
      <c r="S63" s="317">
        <f> ROUND(N(data!BL73), 0)</f>
        <v>0</v>
      </c>
      <c r="T63" s="317">
        <f> ROUND(N(data!BL74), 0)</f>
        <v>0</v>
      </c>
      <c r="U63" s="317">
        <f> ROUND(N(data!BL75), 0)</f>
        <v>0</v>
      </c>
      <c r="V63" s="317">
        <f> ROUND(N(data!BL76), 0)</f>
        <v>0</v>
      </c>
      <c r="W63" s="317">
        <f> ROUND(N(data!BL77), 0)</f>
        <v>0</v>
      </c>
      <c r="X63" s="317">
        <f> ROUND(N(data!BL78), 0)</f>
        <v>0</v>
      </c>
      <c r="Y63" s="317">
        <f> ROUND(N(data!BL79), 0)</f>
        <v>0</v>
      </c>
      <c r="Z63" s="317">
        <f> ROUND(N(data!BL80), 0)</f>
        <v>0</v>
      </c>
      <c r="AA63" s="317">
        <f> ROUND(N(data!BL81), 0)</f>
        <v>0</v>
      </c>
      <c r="AB63" s="317">
        <f> ROUND(N(data!BL82), 0)</f>
        <v>0</v>
      </c>
      <c r="AC63" s="317">
        <f> ROUND(N(data!BL83), 0)</f>
        <v>0</v>
      </c>
      <c r="AD63" s="317">
        <f> ROUND(N(data!BL84), 0)</f>
        <v>0</v>
      </c>
      <c r="AE63" s="317">
        <f> ROUND(N(data!BL89), 0)</f>
        <v>0</v>
      </c>
      <c r="AF63" s="317">
        <f> ROUND(N(data!BL87), 0)</f>
        <v>0</v>
      </c>
      <c r="AG63" s="317">
        <f> ROUND(N(data!BL90), 0)</f>
        <v>2277</v>
      </c>
      <c r="AH63" s="317">
        <f> ROUND(N(data!BL91), 0)</f>
        <v>0</v>
      </c>
      <c r="AI63" s="317">
        <f> ROUND(N(data!BL92), 0)</f>
        <v>268</v>
      </c>
      <c r="AJ63" s="317">
        <f> ROUND(N(data!BL93), 0)</f>
        <v>0</v>
      </c>
      <c r="AK63" s="318">
        <f> ROUND(N(data!BL94), 2)</f>
        <v>0</v>
      </c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/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/>
      <c r="CI63" s="62"/>
      <c r="CJ63" s="62"/>
      <c r="CK63" s="62"/>
    </row>
    <row r="64" ht="12.65" customHeight="1" s="11" customFormat="1">
      <c r="A64" s="12" t="str">
        <f>RIGHT(data!$C$97,3)</f>
        <v>107</v>
      </c>
      <c r="B64" s="210" t="str">
        <f>RIGHT(data!$C$96,4)</f>
        <v>2022</v>
      </c>
      <c r="C64" s="12" t="str">
        <f>data!BM$55</f>
        <v>8590</v>
      </c>
      <c r="D64" s="12" t="s">
        <v>1159</v>
      </c>
      <c r="E64" s="317">
        <f> ROUND(N(data!BM59), 0)</f>
        <v>0</v>
      </c>
      <c r="F64" s="318">
        <f> ROUND(N(data!BM60), 2)</f>
        <v>0</v>
      </c>
      <c r="G64" s="317">
        <f> ROUND(N(data!BM61), 0)</f>
        <v>0</v>
      </c>
      <c r="H64" s="317">
        <f> ROUND(N(data!BM62), 0)</f>
        <v>0</v>
      </c>
      <c r="I64" s="317">
        <f> ROUND(N(data!BM63), 0)</f>
        <v>0</v>
      </c>
      <c r="J64" s="317">
        <f> ROUND(N(data!BM64), 0)</f>
        <v>0</v>
      </c>
      <c r="K64" s="317">
        <f> ROUND(N(data!BM65), 0)</f>
        <v>0</v>
      </c>
      <c r="L64" s="317">
        <f> ROUND(N(data!BM66), 0)</f>
        <v>0</v>
      </c>
      <c r="M64" s="317">
        <f> ROUND(N(data!BM67), 0)</f>
        <v>0</v>
      </c>
      <c r="N64" s="317">
        <f> ROUND(N(data!BM68), 0)</f>
        <v>0</v>
      </c>
      <c r="O64" s="317">
        <f> ROUND(N(data!BM69), 0)</f>
        <v>0</v>
      </c>
      <c r="P64" s="317">
        <f> ROUND(N(data!BM70), 0)</f>
        <v>0</v>
      </c>
      <c r="Q64" s="317">
        <f> ROUND(N(data!BM71), 0)</f>
        <v>0</v>
      </c>
      <c r="R64" s="317">
        <f> ROUND(N(data!BM72), 0)</f>
        <v>0</v>
      </c>
      <c r="S64" s="317">
        <f> ROUND(N(data!BM73), 0)</f>
        <v>0</v>
      </c>
      <c r="T64" s="317">
        <f> ROUND(N(data!BM74), 0)</f>
        <v>0</v>
      </c>
      <c r="U64" s="317">
        <f> ROUND(N(data!BM75), 0)</f>
        <v>0</v>
      </c>
      <c r="V64" s="317">
        <f> ROUND(N(data!BM76), 0)</f>
        <v>0</v>
      </c>
      <c r="W64" s="317">
        <f> ROUND(N(data!BM77), 0)</f>
        <v>0</v>
      </c>
      <c r="X64" s="317">
        <f> ROUND(N(data!BM78), 0)</f>
        <v>0</v>
      </c>
      <c r="Y64" s="317">
        <f> ROUND(N(data!BM79), 0)</f>
        <v>0</v>
      </c>
      <c r="Z64" s="317">
        <f> ROUND(N(data!BM80), 0)</f>
        <v>0</v>
      </c>
      <c r="AA64" s="317">
        <f> ROUND(N(data!BM81), 0)</f>
        <v>0</v>
      </c>
      <c r="AB64" s="317">
        <f> ROUND(N(data!BM82), 0)</f>
        <v>0</v>
      </c>
      <c r="AC64" s="317">
        <f> ROUND(N(data!BM83), 0)</f>
        <v>0</v>
      </c>
      <c r="AD64" s="317">
        <f> ROUND(N(data!BM84), 0)</f>
        <v>0</v>
      </c>
      <c r="AE64" s="317">
        <f> ROUND(N(data!BM89), 0)</f>
        <v>0</v>
      </c>
      <c r="AF64" s="317">
        <f> ROUND(N(data!BM87), 0)</f>
        <v>0</v>
      </c>
      <c r="AG64" s="317">
        <f> ROUND(N(data!BM90), 0)</f>
        <v>0</v>
      </c>
      <c r="AH64" s="317">
        <f> ROUND(N(data!BM91), 0)</f>
        <v>0</v>
      </c>
      <c r="AI64" s="317">
        <f> ROUND(N(data!BM92), 0)</f>
        <v>0</v>
      </c>
      <c r="AJ64" s="317">
        <f> ROUND(N(data!BM93), 0)</f>
        <v>0</v>
      </c>
      <c r="AK64" s="318">
        <f> ROUND(N(data!BM94), 2)</f>
        <v>0</v>
      </c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/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/>
      <c r="CI64" s="62"/>
      <c r="CJ64" s="62"/>
      <c r="CK64" s="62"/>
    </row>
    <row r="65" ht="12.65" customHeight="1" s="11" customFormat="1">
      <c r="A65" s="12" t="str">
        <f>RIGHT(data!$C$97,3)</f>
        <v>107</v>
      </c>
      <c r="B65" s="210" t="str">
        <f>RIGHT(data!$C$96,4)</f>
        <v>2022</v>
      </c>
      <c r="C65" s="12" t="str">
        <f>data!BN$55</f>
        <v>8610</v>
      </c>
      <c r="D65" s="12" t="s">
        <v>1159</v>
      </c>
      <c r="E65" s="317">
        <f> ROUND(N(data!BN59), 0)</f>
        <v>0</v>
      </c>
      <c r="F65" s="318">
        <f> ROUND(N(data!BN60), 2)</f>
        <v>2.66</v>
      </c>
      <c r="G65" s="317">
        <f> ROUND(N(data!BN61), 0)</f>
        <v>376045</v>
      </c>
      <c r="H65" s="317">
        <f> ROUND(N(data!BN62), 0)</f>
        <v>101393</v>
      </c>
      <c r="I65" s="317">
        <f> ROUND(N(data!BN63), 0)</f>
        <v>123682</v>
      </c>
      <c r="J65" s="317">
        <f> ROUND(N(data!BN64), 0)</f>
        <v>10704</v>
      </c>
      <c r="K65" s="317">
        <f> ROUND(N(data!BN65), 0)</f>
        <v>6783</v>
      </c>
      <c r="L65" s="317">
        <f> ROUND(N(data!BN66), 0)</f>
        <v>71274</v>
      </c>
      <c r="M65" s="317">
        <f> ROUND(N(data!BN67), 0)</f>
        <v>46334</v>
      </c>
      <c r="N65" s="317">
        <f> ROUND(N(data!BN68), 0)</f>
        <v>173643</v>
      </c>
      <c r="O65" s="317">
        <f> ROUND(N(data!BN69), 0)</f>
        <v>203423</v>
      </c>
      <c r="P65" s="317">
        <f> ROUND(N(data!BN70), 0)</f>
        <v>0</v>
      </c>
      <c r="Q65" s="317">
        <f> ROUND(N(data!BN71), 0)</f>
        <v>0</v>
      </c>
      <c r="R65" s="317">
        <f> ROUND(N(data!BN72), 0)</f>
        <v>0</v>
      </c>
      <c r="S65" s="317">
        <f> ROUND(N(data!BN73), 0)</f>
        <v>0</v>
      </c>
      <c r="T65" s="317">
        <f> ROUND(N(data!BN74), 0)</f>
        <v>0</v>
      </c>
      <c r="U65" s="317">
        <f> ROUND(N(data!BN75), 0)</f>
        <v>0</v>
      </c>
      <c r="V65" s="317">
        <f> ROUND(N(data!BN76), 0)</f>
        <v>0</v>
      </c>
      <c r="W65" s="317">
        <f> ROUND(N(data!BN77), 0)</f>
        <v>0</v>
      </c>
      <c r="X65" s="317">
        <f> ROUND(N(data!BN78), 0)</f>
        <v>0</v>
      </c>
      <c r="Y65" s="317">
        <f> ROUND(N(data!BN79), 0)</f>
        <v>0</v>
      </c>
      <c r="Z65" s="317">
        <f> ROUND(N(data!BN80), 0)</f>
        <v>0</v>
      </c>
      <c r="AA65" s="317">
        <f> ROUND(N(data!BN81), 0)</f>
        <v>0</v>
      </c>
      <c r="AB65" s="317">
        <f> ROUND(N(data!BN82), 0)</f>
        <v>0</v>
      </c>
      <c r="AC65" s="317">
        <f> ROUND(N(data!BN83), 0)</f>
        <v>203423</v>
      </c>
      <c r="AD65" s="317">
        <f> ROUND(N(data!BN84), 0)</f>
        <v>0</v>
      </c>
      <c r="AE65" s="317">
        <f> ROUND(N(data!BN89), 0)</f>
        <v>0</v>
      </c>
      <c r="AF65" s="317">
        <f> ROUND(N(data!BN87), 0)</f>
        <v>0</v>
      </c>
      <c r="AG65" s="317">
        <f> ROUND(N(data!BN90), 0)</f>
        <v>3200</v>
      </c>
      <c r="AH65" s="317">
        <f> ROUND(N(data!BN91), 0)</f>
        <v>0</v>
      </c>
      <c r="AI65" s="317">
        <f> ROUND(N(data!BN92), 0)</f>
        <v>0</v>
      </c>
      <c r="AJ65" s="317">
        <f> ROUND(N(data!BN93), 0)</f>
        <v>0</v>
      </c>
      <c r="AK65" s="318">
        <f> ROUND(N(data!BN94), 2)</f>
        <v>0</v>
      </c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2"/>
      <c r="BU65" s="62"/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/>
      <c r="CI65" s="62"/>
      <c r="CJ65" s="62"/>
      <c r="CK65" s="62"/>
    </row>
    <row r="66" ht="12.65" customHeight="1" s="11" customFormat="1">
      <c r="A66" s="12" t="str">
        <f>RIGHT(data!$C$97,3)</f>
        <v>107</v>
      </c>
      <c r="B66" s="210" t="str">
        <f>RIGHT(data!$C$96,4)</f>
        <v>2022</v>
      </c>
      <c r="C66" s="12" t="str">
        <f>data!BO$55</f>
        <v>8620</v>
      </c>
      <c r="D66" s="12" t="s">
        <v>1159</v>
      </c>
      <c r="E66" s="317">
        <f> ROUND(N(data!BO59), 0)</f>
        <v>0</v>
      </c>
      <c r="F66" s="318">
        <f> ROUND(N(data!BO60), 2)</f>
        <v>0</v>
      </c>
      <c r="G66" s="317">
        <f> ROUND(N(data!BO61), 0)</f>
        <v>0</v>
      </c>
      <c r="H66" s="317">
        <f> ROUND(N(data!BO62), 0)</f>
        <v>0</v>
      </c>
      <c r="I66" s="317">
        <f> ROUND(N(data!BO63), 0)</f>
        <v>0</v>
      </c>
      <c r="J66" s="317">
        <f> ROUND(N(data!BO64), 0)</f>
        <v>0</v>
      </c>
      <c r="K66" s="317">
        <f> ROUND(N(data!BO65), 0)</f>
        <v>0</v>
      </c>
      <c r="L66" s="317">
        <f> ROUND(N(data!BO66), 0)</f>
        <v>0</v>
      </c>
      <c r="M66" s="317">
        <f> ROUND(N(data!BO67), 0)</f>
        <v>0</v>
      </c>
      <c r="N66" s="317">
        <f> ROUND(N(data!BO68), 0)</f>
        <v>0</v>
      </c>
      <c r="O66" s="317">
        <f> ROUND(N(data!BO69), 0)</f>
        <v>0</v>
      </c>
      <c r="P66" s="317">
        <f> ROUND(N(data!BO70), 0)</f>
        <v>0</v>
      </c>
      <c r="Q66" s="317">
        <f> ROUND(N(data!BO71), 0)</f>
        <v>0</v>
      </c>
      <c r="R66" s="317">
        <f> ROUND(N(data!BO72), 0)</f>
        <v>0</v>
      </c>
      <c r="S66" s="317">
        <f> ROUND(N(data!BO73), 0)</f>
        <v>0</v>
      </c>
      <c r="T66" s="317">
        <f> ROUND(N(data!BO74), 0)</f>
        <v>0</v>
      </c>
      <c r="U66" s="317">
        <f> ROUND(N(data!BO75), 0)</f>
        <v>0</v>
      </c>
      <c r="V66" s="317">
        <f> ROUND(N(data!BO76), 0)</f>
        <v>0</v>
      </c>
      <c r="W66" s="317">
        <f> ROUND(N(data!BO77), 0)</f>
        <v>0</v>
      </c>
      <c r="X66" s="317">
        <f> ROUND(N(data!BO78), 0)</f>
        <v>0</v>
      </c>
      <c r="Y66" s="317">
        <f> ROUND(N(data!BO79), 0)</f>
        <v>0</v>
      </c>
      <c r="Z66" s="317">
        <f> ROUND(N(data!BO80), 0)</f>
        <v>0</v>
      </c>
      <c r="AA66" s="317">
        <f> ROUND(N(data!BO81), 0)</f>
        <v>0</v>
      </c>
      <c r="AB66" s="317">
        <f> ROUND(N(data!BO82), 0)</f>
        <v>0</v>
      </c>
      <c r="AC66" s="317">
        <f> ROUND(N(data!BO83), 0)</f>
        <v>0</v>
      </c>
      <c r="AD66" s="317">
        <f> ROUND(N(data!BO84), 0)</f>
        <v>0</v>
      </c>
      <c r="AE66" s="317">
        <f> ROUND(N(data!BO89), 0)</f>
        <v>0</v>
      </c>
      <c r="AF66" s="317">
        <f> ROUND(N(data!BO87), 0)</f>
        <v>0</v>
      </c>
      <c r="AG66" s="317">
        <f> ROUND(N(data!BO90), 0)</f>
        <v>0</v>
      </c>
      <c r="AH66" s="317">
        <f> ROUND(N(data!BO91), 0)</f>
        <v>0</v>
      </c>
      <c r="AI66" s="317">
        <f> ROUND(N(data!BO92), 0)</f>
        <v>0</v>
      </c>
      <c r="AJ66" s="317">
        <f> ROUND(N(data!BO93), 0)</f>
        <v>0</v>
      </c>
      <c r="AK66" s="318">
        <f> ROUND(N(data!BO94), 2)</f>
        <v>0</v>
      </c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/>
      <c r="CI66" s="62"/>
      <c r="CJ66" s="62"/>
      <c r="CK66" s="62"/>
    </row>
    <row r="67" ht="12.65" customHeight="1" s="11" customFormat="1">
      <c r="A67" s="12" t="str">
        <f>RIGHT(data!$C$97,3)</f>
        <v>107</v>
      </c>
      <c r="B67" s="210" t="str">
        <f>RIGHT(data!$C$96,4)</f>
        <v>2022</v>
      </c>
      <c r="C67" s="12" t="str">
        <f>data!BP$55</f>
        <v>8630</v>
      </c>
      <c r="D67" s="12" t="s">
        <v>1159</v>
      </c>
      <c r="E67" s="317">
        <f> ROUND(N(data!BP59), 0)</f>
        <v>0</v>
      </c>
      <c r="F67" s="318">
        <f> ROUND(N(data!BP60), 2)</f>
        <v>0</v>
      </c>
      <c r="G67" s="317">
        <f> ROUND(N(data!BP61), 0)</f>
        <v>0</v>
      </c>
      <c r="H67" s="317">
        <f> ROUND(N(data!BP62), 0)</f>
        <v>0</v>
      </c>
      <c r="I67" s="317">
        <f> ROUND(N(data!BP63), 0)</f>
        <v>0</v>
      </c>
      <c r="J67" s="317">
        <f> ROUND(N(data!BP64), 0)</f>
        <v>0</v>
      </c>
      <c r="K67" s="317">
        <f> ROUND(N(data!BP65), 0)</f>
        <v>0</v>
      </c>
      <c r="L67" s="317">
        <f> ROUND(N(data!BP66), 0)</f>
        <v>0</v>
      </c>
      <c r="M67" s="317">
        <f> ROUND(N(data!BP67), 0)</f>
        <v>0</v>
      </c>
      <c r="N67" s="317">
        <f> ROUND(N(data!BP68), 0)</f>
        <v>0</v>
      </c>
      <c r="O67" s="317">
        <f> ROUND(N(data!BP69), 0)</f>
        <v>0</v>
      </c>
      <c r="P67" s="317">
        <f> ROUND(N(data!BP70), 0)</f>
        <v>0</v>
      </c>
      <c r="Q67" s="317">
        <f> ROUND(N(data!BP71), 0)</f>
        <v>0</v>
      </c>
      <c r="R67" s="317">
        <f> ROUND(N(data!BP72), 0)</f>
        <v>0</v>
      </c>
      <c r="S67" s="317">
        <f> ROUND(N(data!BP73), 0)</f>
        <v>0</v>
      </c>
      <c r="T67" s="317">
        <f> ROUND(N(data!BP74), 0)</f>
        <v>0</v>
      </c>
      <c r="U67" s="317">
        <f> ROUND(N(data!BP75), 0)</f>
        <v>0</v>
      </c>
      <c r="V67" s="317">
        <f> ROUND(N(data!BP76), 0)</f>
        <v>0</v>
      </c>
      <c r="W67" s="317">
        <f> ROUND(N(data!BP77), 0)</f>
        <v>0</v>
      </c>
      <c r="X67" s="317">
        <f> ROUND(N(data!BP78), 0)</f>
        <v>0</v>
      </c>
      <c r="Y67" s="317">
        <f> ROUND(N(data!BP79), 0)</f>
        <v>0</v>
      </c>
      <c r="Z67" s="317">
        <f> ROUND(N(data!BP80), 0)</f>
        <v>0</v>
      </c>
      <c r="AA67" s="317">
        <f> ROUND(N(data!BP81), 0)</f>
        <v>0</v>
      </c>
      <c r="AB67" s="317">
        <f> ROUND(N(data!BP82), 0)</f>
        <v>0</v>
      </c>
      <c r="AC67" s="317">
        <f> ROUND(N(data!BP83), 0)</f>
        <v>0</v>
      </c>
      <c r="AD67" s="317">
        <f> ROUND(N(data!BP84), 0)</f>
        <v>0</v>
      </c>
      <c r="AE67" s="317">
        <f> ROUND(N(data!BP89), 0)</f>
        <v>0</v>
      </c>
      <c r="AF67" s="317">
        <f> ROUND(N(data!BP87), 0)</f>
        <v>0</v>
      </c>
      <c r="AG67" s="317">
        <f> ROUND(N(data!BP90), 0)</f>
        <v>0</v>
      </c>
      <c r="AH67" s="317">
        <f> ROUND(N(data!BP91), 0)</f>
        <v>0</v>
      </c>
      <c r="AI67" s="317">
        <f> ROUND(N(data!BP92), 0)</f>
        <v>0</v>
      </c>
      <c r="AJ67" s="317">
        <f> ROUND(N(data!BP93), 0)</f>
        <v>0</v>
      </c>
      <c r="AK67" s="318">
        <f> ROUND(N(data!BP94), 2)</f>
        <v>0</v>
      </c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/>
      <c r="CI67" s="62"/>
      <c r="CJ67" s="62"/>
      <c r="CK67" s="62"/>
    </row>
    <row r="68" ht="12.65" customHeight="1" s="11" customFormat="1">
      <c r="A68" s="12" t="str">
        <f>RIGHT(data!$C$97,3)</f>
        <v>107</v>
      </c>
      <c r="B68" s="210" t="str">
        <f>RIGHT(data!$C$96,4)</f>
        <v>2022</v>
      </c>
      <c r="C68" s="12" t="str">
        <f>data!BQ$55</f>
        <v>8640</v>
      </c>
      <c r="D68" s="12" t="s">
        <v>1159</v>
      </c>
      <c r="E68" s="317">
        <f> ROUND(N(data!BQ59), 0)</f>
        <v>0</v>
      </c>
      <c r="F68" s="318">
        <f> ROUND(N(data!BQ60), 2)</f>
        <v>0</v>
      </c>
      <c r="G68" s="317">
        <f> ROUND(N(data!BQ61), 0)</f>
        <v>0</v>
      </c>
      <c r="H68" s="317">
        <f> ROUND(N(data!BQ62), 0)</f>
        <v>0</v>
      </c>
      <c r="I68" s="317">
        <f> ROUND(N(data!BQ63), 0)</f>
        <v>0</v>
      </c>
      <c r="J68" s="317">
        <f> ROUND(N(data!BQ64), 0)</f>
        <v>0</v>
      </c>
      <c r="K68" s="317">
        <f> ROUND(N(data!BQ65), 0)</f>
        <v>0</v>
      </c>
      <c r="L68" s="317">
        <f> ROUND(N(data!BQ66), 0)</f>
        <v>0</v>
      </c>
      <c r="M68" s="317">
        <f> ROUND(N(data!BQ67), 0)</f>
        <v>0</v>
      </c>
      <c r="N68" s="317">
        <f> ROUND(N(data!BQ68), 0)</f>
        <v>0</v>
      </c>
      <c r="O68" s="317">
        <f> ROUND(N(data!BQ69), 0)</f>
        <v>0</v>
      </c>
      <c r="P68" s="317">
        <f> ROUND(N(data!BQ70), 0)</f>
        <v>0</v>
      </c>
      <c r="Q68" s="317">
        <f> ROUND(N(data!BQ71), 0)</f>
        <v>0</v>
      </c>
      <c r="R68" s="317">
        <f> ROUND(N(data!BQ72), 0)</f>
        <v>0</v>
      </c>
      <c r="S68" s="317">
        <f> ROUND(N(data!BQ73), 0)</f>
        <v>0</v>
      </c>
      <c r="T68" s="317">
        <f> ROUND(N(data!BQ74), 0)</f>
        <v>0</v>
      </c>
      <c r="U68" s="317">
        <f> ROUND(N(data!BQ75), 0)</f>
        <v>0</v>
      </c>
      <c r="V68" s="317">
        <f> ROUND(N(data!BQ76), 0)</f>
        <v>0</v>
      </c>
      <c r="W68" s="317">
        <f> ROUND(N(data!BQ77), 0)</f>
        <v>0</v>
      </c>
      <c r="X68" s="317">
        <f> ROUND(N(data!BQ78), 0)</f>
        <v>0</v>
      </c>
      <c r="Y68" s="317">
        <f> ROUND(N(data!BQ79), 0)</f>
        <v>0</v>
      </c>
      <c r="Z68" s="317">
        <f> ROUND(N(data!BQ80), 0)</f>
        <v>0</v>
      </c>
      <c r="AA68" s="317">
        <f> ROUND(N(data!BQ81), 0)</f>
        <v>0</v>
      </c>
      <c r="AB68" s="317">
        <f> ROUND(N(data!BQ82), 0)</f>
        <v>0</v>
      </c>
      <c r="AC68" s="317">
        <f> ROUND(N(data!BQ83), 0)</f>
        <v>0</v>
      </c>
      <c r="AD68" s="317">
        <f> ROUND(N(data!BQ84), 0)</f>
        <v>0</v>
      </c>
      <c r="AE68" s="317">
        <f> ROUND(N(data!BQ89), 0)</f>
        <v>0</v>
      </c>
      <c r="AF68" s="317">
        <f> ROUND(N(data!BQ87), 0)</f>
        <v>0</v>
      </c>
      <c r="AG68" s="317">
        <f> ROUND(N(data!BQ90), 0)</f>
        <v>0</v>
      </c>
      <c r="AH68" s="317">
        <f> ROUND(N(data!BQ91), 0)</f>
        <v>0</v>
      </c>
      <c r="AI68" s="317">
        <f> ROUND(N(data!BQ92), 0)</f>
        <v>0</v>
      </c>
      <c r="AJ68" s="317">
        <f> ROUND(N(data!BQ93), 0)</f>
        <v>0</v>
      </c>
      <c r="AK68" s="318">
        <f> ROUND(N(data!BQ94), 2)</f>
        <v>0</v>
      </c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/>
      <c r="CI68" s="62"/>
      <c r="CJ68" s="62"/>
      <c r="CK68" s="62"/>
    </row>
    <row r="69" ht="12.65" customHeight="1" s="11" customFormat="1">
      <c r="A69" s="12" t="str">
        <f>RIGHT(data!$C$97,3)</f>
        <v>107</v>
      </c>
      <c r="B69" s="210" t="str">
        <f>RIGHT(data!$C$96,4)</f>
        <v>2022</v>
      </c>
      <c r="C69" s="12" t="str">
        <f>data!BR$55</f>
        <v>8650</v>
      </c>
      <c r="D69" s="12" t="s">
        <v>1159</v>
      </c>
      <c r="E69" s="317">
        <f> ROUND(N(data!BR59), 0)</f>
        <v>0</v>
      </c>
      <c r="F69" s="318">
        <f> ROUND(N(data!BR60), 2)</f>
        <v>2.57</v>
      </c>
      <c r="G69" s="317">
        <f> ROUND(N(data!BR61), 0)</f>
        <v>222106</v>
      </c>
      <c r="H69" s="317">
        <f> ROUND(N(data!BR62), 0)</f>
        <v>59887</v>
      </c>
      <c r="I69" s="317">
        <f> ROUND(N(data!BR63), 0)</f>
        <v>57724</v>
      </c>
      <c r="J69" s="317">
        <f> ROUND(N(data!BR64), 0)</f>
        <v>8981</v>
      </c>
      <c r="K69" s="317">
        <f> ROUND(N(data!BR65), 0)</f>
        <v>0</v>
      </c>
      <c r="L69" s="317">
        <f> ROUND(N(data!BR66), 0)</f>
        <v>27193</v>
      </c>
      <c r="M69" s="317">
        <f> ROUND(N(data!BR67), 0)</f>
        <v>38327</v>
      </c>
      <c r="N69" s="317">
        <f> ROUND(N(data!BR68), 0)</f>
        <v>0</v>
      </c>
      <c r="O69" s="317">
        <f> ROUND(N(data!BR69), 0)</f>
        <v>44955</v>
      </c>
      <c r="P69" s="317">
        <f> ROUND(N(data!BR70), 0)</f>
        <v>0</v>
      </c>
      <c r="Q69" s="317">
        <f> ROUND(N(data!BR71), 0)</f>
        <v>0</v>
      </c>
      <c r="R69" s="317">
        <f> ROUND(N(data!BR72), 0)</f>
        <v>0</v>
      </c>
      <c r="S69" s="317">
        <f> ROUND(N(data!BR73), 0)</f>
        <v>0</v>
      </c>
      <c r="T69" s="317">
        <f> ROUND(N(data!BR74), 0)</f>
        <v>0</v>
      </c>
      <c r="U69" s="317">
        <f> ROUND(N(data!BR75), 0)</f>
        <v>0</v>
      </c>
      <c r="V69" s="317">
        <f> ROUND(N(data!BR76), 0)</f>
        <v>0</v>
      </c>
      <c r="W69" s="317">
        <f> ROUND(N(data!BR77), 0)</f>
        <v>0</v>
      </c>
      <c r="X69" s="317">
        <f> ROUND(N(data!BR78), 0)</f>
        <v>0</v>
      </c>
      <c r="Y69" s="317">
        <f> ROUND(N(data!BR79), 0)</f>
        <v>0</v>
      </c>
      <c r="Z69" s="317">
        <f> ROUND(N(data!BR80), 0)</f>
        <v>0</v>
      </c>
      <c r="AA69" s="317">
        <f> ROUND(N(data!BR81), 0)</f>
        <v>0</v>
      </c>
      <c r="AB69" s="317">
        <f> ROUND(N(data!BR82), 0)</f>
        <v>0</v>
      </c>
      <c r="AC69" s="317">
        <f> ROUND(N(data!BR83), 0)</f>
        <v>44955</v>
      </c>
      <c r="AD69" s="317">
        <f> ROUND(N(data!BR84), 0)</f>
        <v>0</v>
      </c>
      <c r="AE69" s="317">
        <f> ROUND(N(data!BR89), 0)</f>
        <v>0</v>
      </c>
      <c r="AF69" s="317">
        <f> ROUND(N(data!BR87), 0)</f>
        <v>0</v>
      </c>
      <c r="AG69" s="317">
        <f> ROUND(N(data!BR90), 0)</f>
        <v>2647</v>
      </c>
      <c r="AH69" s="317">
        <f> ROUND(N(data!BR91), 0)</f>
        <v>0</v>
      </c>
      <c r="AI69" s="317">
        <f> ROUND(N(data!BR92), 0)</f>
        <v>0</v>
      </c>
      <c r="AJ69" s="317">
        <f> ROUND(N(data!BR93), 0)</f>
        <v>0</v>
      </c>
      <c r="AK69" s="318">
        <f> ROUND(N(data!BR94), 2)</f>
        <v>0</v>
      </c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2"/>
      <c r="CA69" s="62"/>
      <c r="CB69" s="62"/>
      <c r="CC69" s="62"/>
      <c r="CD69" s="62"/>
      <c r="CE69" s="62"/>
      <c r="CF69" s="62"/>
      <c r="CG69" s="62"/>
      <c r="CH69" s="62"/>
      <c r="CI69" s="62"/>
      <c r="CJ69" s="62"/>
      <c r="CK69" s="62"/>
    </row>
    <row r="70" ht="12.65" customHeight="1" s="11" customFormat="1">
      <c r="A70" s="12" t="str">
        <f>RIGHT(data!$C$97,3)</f>
        <v>107</v>
      </c>
      <c r="B70" s="210" t="str">
        <f>RIGHT(data!$C$96,4)</f>
        <v>2022</v>
      </c>
      <c r="C70" s="12" t="str">
        <f>data!BS$55</f>
        <v>8660</v>
      </c>
      <c r="D70" s="12" t="s">
        <v>1159</v>
      </c>
      <c r="E70" s="317">
        <f> ROUND(N(data!BS59), 0)</f>
        <v>0</v>
      </c>
      <c r="F70" s="318">
        <f> ROUND(N(data!BS60), 2)</f>
        <v>0</v>
      </c>
      <c r="G70" s="317">
        <f> ROUND(N(data!BS61), 0)</f>
        <v>0</v>
      </c>
      <c r="H70" s="317">
        <f> ROUND(N(data!BS62), 0)</f>
        <v>0</v>
      </c>
      <c r="I70" s="317">
        <f> ROUND(N(data!BS63), 0)</f>
        <v>0</v>
      </c>
      <c r="J70" s="317">
        <f> ROUND(N(data!BS64), 0)</f>
        <v>0</v>
      </c>
      <c r="K70" s="317">
        <f> ROUND(N(data!BS65), 0)</f>
        <v>0</v>
      </c>
      <c r="L70" s="317">
        <f> ROUND(N(data!BS66), 0)</f>
        <v>0</v>
      </c>
      <c r="M70" s="317">
        <f> ROUND(N(data!BS67), 0)</f>
        <v>0</v>
      </c>
      <c r="N70" s="317">
        <f> ROUND(N(data!BS68), 0)</f>
        <v>0</v>
      </c>
      <c r="O70" s="317">
        <f> ROUND(N(data!BS69), 0)</f>
        <v>0</v>
      </c>
      <c r="P70" s="317">
        <f> ROUND(N(data!BS70), 0)</f>
        <v>0</v>
      </c>
      <c r="Q70" s="317">
        <f> ROUND(N(data!BS71), 0)</f>
        <v>0</v>
      </c>
      <c r="R70" s="317">
        <f> ROUND(N(data!BS72), 0)</f>
        <v>0</v>
      </c>
      <c r="S70" s="317">
        <f> ROUND(N(data!BS73), 0)</f>
        <v>0</v>
      </c>
      <c r="T70" s="317">
        <f> ROUND(N(data!BS74), 0)</f>
        <v>0</v>
      </c>
      <c r="U70" s="317">
        <f> ROUND(N(data!BS75), 0)</f>
        <v>0</v>
      </c>
      <c r="V70" s="317">
        <f> ROUND(N(data!BS76), 0)</f>
        <v>0</v>
      </c>
      <c r="W70" s="317">
        <f> ROUND(N(data!BS77), 0)</f>
        <v>0</v>
      </c>
      <c r="X70" s="317">
        <f> ROUND(N(data!BS78), 0)</f>
        <v>0</v>
      </c>
      <c r="Y70" s="317">
        <f> ROUND(N(data!BS79), 0)</f>
        <v>0</v>
      </c>
      <c r="Z70" s="317">
        <f> ROUND(N(data!BS80), 0)</f>
        <v>0</v>
      </c>
      <c r="AA70" s="317">
        <f> ROUND(N(data!BS81), 0)</f>
        <v>0</v>
      </c>
      <c r="AB70" s="317">
        <f> ROUND(N(data!BS82), 0)</f>
        <v>0</v>
      </c>
      <c r="AC70" s="317">
        <f> ROUND(N(data!BS83), 0)</f>
        <v>0</v>
      </c>
      <c r="AD70" s="317">
        <f> ROUND(N(data!BS84), 0)</f>
        <v>0</v>
      </c>
      <c r="AE70" s="317">
        <f> ROUND(N(data!BS89), 0)</f>
        <v>0</v>
      </c>
      <c r="AF70" s="317">
        <f> ROUND(N(data!BS87), 0)</f>
        <v>0</v>
      </c>
      <c r="AG70" s="317">
        <f> ROUND(N(data!BS90), 0)</f>
        <v>0</v>
      </c>
      <c r="AH70" s="317">
        <f> ROUND(N(data!BS91), 0)</f>
        <v>0</v>
      </c>
      <c r="AI70" s="317">
        <f> ROUND(N(data!BS92), 0)</f>
        <v>0</v>
      </c>
      <c r="AJ70" s="317">
        <f> ROUND(N(data!BS93), 0)</f>
        <v>0</v>
      </c>
      <c r="AK70" s="318">
        <f> ROUND(N(data!BS94), 2)</f>
        <v>0</v>
      </c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/>
      <c r="CI70" s="62"/>
      <c r="CJ70" s="62"/>
      <c r="CK70" s="62"/>
    </row>
    <row r="71" ht="12.65" customHeight="1" s="11" customFormat="1">
      <c r="A71" s="12" t="str">
        <f>RIGHT(data!$C$97,3)</f>
        <v>107</v>
      </c>
      <c r="B71" s="210" t="str">
        <f>RIGHT(data!$C$96,4)</f>
        <v>2022</v>
      </c>
      <c r="C71" s="12" t="str">
        <f>data!BT$55</f>
        <v>8670</v>
      </c>
      <c r="D71" s="12" t="s">
        <v>1159</v>
      </c>
      <c r="E71" s="317">
        <f> ROUND(N(data!BT59), 0)</f>
        <v>0</v>
      </c>
      <c r="F71" s="318">
        <f> ROUND(N(data!BT60), 2)</f>
        <v>0</v>
      </c>
      <c r="G71" s="317">
        <f> ROUND(N(data!BT61), 0)</f>
        <v>0</v>
      </c>
      <c r="H71" s="317">
        <f> ROUND(N(data!BT62), 0)</f>
        <v>0</v>
      </c>
      <c r="I71" s="317">
        <f> ROUND(N(data!BT63), 0)</f>
        <v>0</v>
      </c>
      <c r="J71" s="317">
        <f> ROUND(N(data!BT64), 0)</f>
        <v>0</v>
      </c>
      <c r="K71" s="317">
        <f> ROUND(N(data!BT65), 0)</f>
        <v>0</v>
      </c>
      <c r="L71" s="317">
        <f> ROUND(N(data!BT66), 0)</f>
        <v>0</v>
      </c>
      <c r="M71" s="317">
        <f> ROUND(N(data!BT67), 0)</f>
        <v>0</v>
      </c>
      <c r="N71" s="317">
        <f> ROUND(N(data!BT68), 0)</f>
        <v>0</v>
      </c>
      <c r="O71" s="317">
        <f> ROUND(N(data!BT69), 0)</f>
        <v>0</v>
      </c>
      <c r="P71" s="317">
        <f> ROUND(N(data!BT70), 0)</f>
        <v>0</v>
      </c>
      <c r="Q71" s="317">
        <f> ROUND(N(data!BT71), 0)</f>
        <v>0</v>
      </c>
      <c r="R71" s="317">
        <f> ROUND(N(data!BT72), 0)</f>
        <v>0</v>
      </c>
      <c r="S71" s="317">
        <f> ROUND(N(data!BT73), 0)</f>
        <v>0</v>
      </c>
      <c r="T71" s="317">
        <f> ROUND(N(data!BT74), 0)</f>
        <v>0</v>
      </c>
      <c r="U71" s="317">
        <f> ROUND(N(data!BT75), 0)</f>
        <v>0</v>
      </c>
      <c r="V71" s="317">
        <f> ROUND(N(data!BT76), 0)</f>
        <v>0</v>
      </c>
      <c r="W71" s="317">
        <f> ROUND(N(data!BT77), 0)</f>
        <v>0</v>
      </c>
      <c r="X71" s="317">
        <f> ROUND(N(data!BT78), 0)</f>
        <v>0</v>
      </c>
      <c r="Y71" s="317">
        <f> ROUND(N(data!BT79), 0)</f>
        <v>0</v>
      </c>
      <c r="Z71" s="317">
        <f> ROUND(N(data!BT80), 0)</f>
        <v>0</v>
      </c>
      <c r="AA71" s="317">
        <f> ROUND(N(data!BT81), 0)</f>
        <v>0</v>
      </c>
      <c r="AB71" s="317">
        <f> ROUND(N(data!BT82), 0)</f>
        <v>0</v>
      </c>
      <c r="AC71" s="317">
        <f> ROUND(N(data!BT83), 0)</f>
        <v>0</v>
      </c>
      <c r="AD71" s="317">
        <f> ROUND(N(data!BT84), 0)</f>
        <v>0</v>
      </c>
      <c r="AE71" s="317">
        <f> ROUND(N(data!BT89), 0)</f>
        <v>0</v>
      </c>
      <c r="AF71" s="317">
        <f> ROUND(N(data!BT87), 0)</f>
        <v>0</v>
      </c>
      <c r="AG71" s="317">
        <f> ROUND(N(data!BT90), 0)</f>
        <v>0</v>
      </c>
      <c r="AH71" s="317">
        <f> ROUND(N(data!BT91), 0)</f>
        <v>0</v>
      </c>
      <c r="AI71" s="317">
        <f> ROUND(N(data!BT92), 0)</f>
        <v>0</v>
      </c>
      <c r="AJ71" s="317">
        <f> ROUND(N(data!BT93), 0)</f>
        <v>0</v>
      </c>
      <c r="AK71" s="318">
        <f> ROUND(N(data!BT94), 2)</f>
        <v>0</v>
      </c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/>
      <c r="CI71" s="62"/>
      <c r="CJ71" s="62"/>
      <c r="CK71" s="62"/>
    </row>
    <row r="72" ht="12.65" customHeight="1" s="11" customFormat="1">
      <c r="A72" s="12" t="str">
        <f>RIGHT(data!$C$97,3)</f>
        <v>107</v>
      </c>
      <c r="B72" s="210" t="str">
        <f>RIGHT(data!$C$96,4)</f>
        <v>2022</v>
      </c>
      <c r="C72" s="12" t="str">
        <f>data!BU$55</f>
        <v>8680</v>
      </c>
      <c r="D72" s="12" t="s">
        <v>1159</v>
      </c>
      <c r="E72" s="317">
        <f> ROUND(N(data!BU59), 0)</f>
        <v>0</v>
      </c>
      <c r="F72" s="318">
        <f> ROUND(N(data!BU60), 2)</f>
        <v>0</v>
      </c>
      <c r="G72" s="317">
        <f> ROUND(N(data!BU61), 0)</f>
        <v>0</v>
      </c>
      <c r="H72" s="317">
        <f> ROUND(N(data!BU62), 0)</f>
        <v>0</v>
      </c>
      <c r="I72" s="317">
        <f> ROUND(N(data!BU63), 0)</f>
        <v>0</v>
      </c>
      <c r="J72" s="317">
        <f> ROUND(N(data!BU64), 0)</f>
        <v>0</v>
      </c>
      <c r="K72" s="317">
        <f> ROUND(N(data!BU65), 0)</f>
        <v>0</v>
      </c>
      <c r="L72" s="317">
        <f> ROUND(N(data!BU66), 0)</f>
        <v>0</v>
      </c>
      <c r="M72" s="317">
        <f> ROUND(N(data!BU67), 0)</f>
        <v>0</v>
      </c>
      <c r="N72" s="317">
        <f> ROUND(N(data!BU68), 0)</f>
        <v>0</v>
      </c>
      <c r="O72" s="317">
        <f> ROUND(N(data!BU69), 0)</f>
        <v>0</v>
      </c>
      <c r="P72" s="317">
        <f> ROUND(N(data!BU70), 0)</f>
        <v>0</v>
      </c>
      <c r="Q72" s="317">
        <f> ROUND(N(data!BU71), 0)</f>
        <v>0</v>
      </c>
      <c r="R72" s="317">
        <f> ROUND(N(data!BU72), 0)</f>
        <v>0</v>
      </c>
      <c r="S72" s="317">
        <f> ROUND(N(data!BU73), 0)</f>
        <v>0</v>
      </c>
      <c r="T72" s="317">
        <f> ROUND(N(data!BU74), 0)</f>
        <v>0</v>
      </c>
      <c r="U72" s="317">
        <f> ROUND(N(data!BU75), 0)</f>
        <v>0</v>
      </c>
      <c r="V72" s="317">
        <f> ROUND(N(data!BU76), 0)</f>
        <v>0</v>
      </c>
      <c r="W72" s="317">
        <f> ROUND(N(data!BU77), 0)</f>
        <v>0</v>
      </c>
      <c r="X72" s="317">
        <f> ROUND(N(data!BU78), 0)</f>
        <v>0</v>
      </c>
      <c r="Y72" s="317">
        <f> ROUND(N(data!BU79), 0)</f>
        <v>0</v>
      </c>
      <c r="Z72" s="317">
        <f> ROUND(N(data!BU80), 0)</f>
        <v>0</v>
      </c>
      <c r="AA72" s="317">
        <f> ROUND(N(data!BU81), 0)</f>
        <v>0</v>
      </c>
      <c r="AB72" s="317">
        <f> ROUND(N(data!BU82), 0)</f>
        <v>0</v>
      </c>
      <c r="AC72" s="317">
        <f> ROUND(N(data!BU83), 0)</f>
        <v>0</v>
      </c>
      <c r="AD72" s="317">
        <f> ROUND(N(data!BU84), 0)</f>
        <v>0</v>
      </c>
      <c r="AE72" s="317">
        <f> ROUND(N(data!BU89), 0)</f>
        <v>0</v>
      </c>
      <c r="AF72" s="317">
        <f> ROUND(N(data!BU87), 0)</f>
        <v>0</v>
      </c>
      <c r="AG72" s="317">
        <f> ROUND(N(data!BU90), 0)</f>
        <v>0</v>
      </c>
      <c r="AH72" s="317">
        <f> ROUND(N(data!BU91), 0)</f>
        <v>0</v>
      </c>
      <c r="AI72" s="317">
        <f> ROUND(N(data!BU92), 0)</f>
        <v>0</v>
      </c>
      <c r="AJ72" s="317">
        <f> ROUND(N(data!BU93), 0)</f>
        <v>0</v>
      </c>
      <c r="AK72" s="318" t="e">
        <f> ROUND(N(data!BU94), 2)</f>
        <v>#VALUE!</v>
      </c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2"/>
      <c r="CA72" s="62"/>
      <c r="CB72" s="62"/>
      <c r="CC72" s="62"/>
      <c r="CD72" s="62"/>
      <c r="CE72" s="62"/>
      <c r="CF72" s="62"/>
      <c r="CG72" s="62"/>
      <c r="CH72" s="62"/>
      <c r="CI72" s="62"/>
      <c r="CJ72" s="62"/>
      <c r="CK72" s="62"/>
    </row>
    <row r="73" ht="12.65" customHeight="1" s="11" customFormat="1">
      <c r="A73" s="12" t="str">
        <f>RIGHT(data!$C$97,3)</f>
        <v>107</v>
      </c>
      <c r="B73" s="210" t="str">
        <f>RIGHT(data!$C$96,4)</f>
        <v>2022</v>
      </c>
      <c r="C73" s="12" t="str">
        <f>data!BV$55</f>
        <v>8690</v>
      </c>
      <c r="D73" s="12" t="s">
        <v>1159</v>
      </c>
      <c r="E73" s="317">
        <f> ROUND(N(data!BV59), 0)</f>
        <v>0</v>
      </c>
      <c r="F73" s="318">
        <f> ROUND(N(data!BV60), 2)</f>
        <v>10.78</v>
      </c>
      <c r="G73" s="317">
        <f> ROUND(N(data!BV61), 0)</f>
        <v>568080</v>
      </c>
      <c r="H73" s="317">
        <f> ROUND(N(data!BV62), 0)</f>
        <v>153172</v>
      </c>
      <c r="I73" s="317">
        <f> ROUND(N(data!BV63), 0)</f>
        <v>95600</v>
      </c>
      <c r="J73" s="317">
        <f> ROUND(N(data!BV64), 0)</f>
        <v>10860</v>
      </c>
      <c r="K73" s="317">
        <f> ROUND(N(data!BV65), 0)</f>
        <v>0</v>
      </c>
      <c r="L73" s="317">
        <f> ROUND(N(data!BV66), 0)</f>
        <v>39996</v>
      </c>
      <c r="M73" s="317">
        <f> ROUND(N(data!BV67), 0)</f>
        <v>18780</v>
      </c>
      <c r="N73" s="317">
        <f> ROUND(N(data!BV68), 0)</f>
        <v>7206</v>
      </c>
      <c r="O73" s="317">
        <f> ROUND(N(data!BV69), 0)</f>
        <v>8197</v>
      </c>
      <c r="P73" s="317">
        <f> ROUND(N(data!BV70), 0)</f>
        <v>0</v>
      </c>
      <c r="Q73" s="317">
        <f> ROUND(N(data!BV71), 0)</f>
        <v>0</v>
      </c>
      <c r="R73" s="317">
        <f> ROUND(N(data!BV72), 0)</f>
        <v>0</v>
      </c>
      <c r="S73" s="317">
        <f> ROUND(N(data!BV73), 0)</f>
        <v>0</v>
      </c>
      <c r="T73" s="317">
        <f> ROUND(N(data!BV74), 0)</f>
        <v>0</v>
      </c>
      <c r="U73" s="317">
        <f> ROUND(N(data!BV75), 0)</f>
        <v>0</v>
      </c>
      <c r="V73" s="317">
        <f> ROUND(N(data!BV76), 0)</f>
        <v>0</v>
      </c>
      <c r="W73" s="317">
        <f> ROUND(N(data!BV77), 0)</f>
        <v>0</v>
      </c>
      <c r="X73" s="317">
        <f> ROUND(N(data!BV78), 0)</f>
        <v>0</v>
      </c>
      <c r="Y73" s="317">
        <f> ROUND(N(data!BV79), 0)</f>
        <v>0</v>
      </c>
      <c r="Z73" s="317">
        <f> ROUND(N(data!BV80), 0)</f>
        <v>0</v>
      </c>
      <c r="AA73" s="317">
        <f> ROUND(N(data!BV81), 0)</f>
        <v>0</v>
      </c>
      <c r="AB73" s="317">
        <f> ROUND(N(data!BV82), 0)</f>
        <v>0</v>
      </c>
      <c r="AC73" s="317">
        <f> ROUND(N(data!BV83), 0)</f>
        <v>8197</v>
      </c>
      <c r="AD73" s="317">
        <f> ROUND(N(data!BV84), 0)</f>
        <v>0</v>
      </c>
      <c r="AE73" s="317">
        <f> ROUND(N(data!BV89), 0)</f>
        <v>0</v>
      </c>
      <c r="AF73" s="317">
        <f> ROUND(N(data!BV87), 0)</f>
        <v>0</v>
      </c>
      <c r="AG73" s="317">
        <f> ROUND(N(data!BV90), 0)</f>
        <v>1297</v>
      </c>
      <c r="AH73" s="317">
        <f> ROUND(N(data!BV91), 0)</f>
        <v>0</v>
      </c>
      <c r="AI73" s="317">
        <f> ROUND(N(data!BV92), 0)</f>
        <v>45</v>
      </c>
      <c r="AJ73" s="317">
        <f> ROUND(N(data!BV93), 0)</f>
        <v>0</v>
      </c>
      <c r="AK73" s="318" t="e">
        <f> ROUND(N(data!BV94), 2)</f>
        <v>#VALUE!</v>
      </c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/>
      <c r="CI73" s="62"/>
      <c r="CJ73" s="62"/>
      <c r="CK73" s="62"/>
    </row>
    <row r="74" ht="12.65" customHeight="1" s="11" customFormat="1">
      <c r="A74" s="12" t="str">
        <f>RIGHT(data!$C$97,3)</f>
        <v>107</v>
      </c>
      <c r="B74" s="210" t="str">
        <f>RIGHT(data!$C$96,4)</f>
        <v>2022</v>
      </c>
      <c r="C74" s="12" t="str">
        <f>data!BW$55</f>
        <v>8700</v>
      </c>
      <c r="D74" s="12" t="s">
        <v>1159</v>
      </c>
      <c r="E74" s="317">
        <f> ROUND(N(data!BW59), 0)</f>
        <v>0</v>
      </c>
      <c r="F74" s="318">
        <f> ROUND(N(data!BW60), 2)</f>
        <v>0</v>
      </c>
      <c r="G74" s="317">
        <f> ROUND(N(data!BW61), 0)</f>
        <v>0</v>
      </c>
      <c r="H74" s="317">
        <f> ROUND(N(data!BW62), 0)</f>
        <v>0</v>
      </c>
      <c r="I74" s="317">
        <f> ROUND(N(data!BW63), 0)</f>
        <v>0</v>
      </c>
      <c r="J74" s="317">
        <f> ROUND(N(data!BW64), 0)</f>
        <v>0</v>
      </c>
      <c r="K74" s="317">
        <f> ROUND(N(data!BW65), 0)</f>
        <v>0</v>
      </c>
      <c r="L74" s="317">
        <f> ROUND(N(data!BW66), 0)</f>
        <v>0</v>
      </c>
      <c r="M74" s="317">
        <f> ROUND(N(data!BW67), 0)</f>
        <v>0</v>
      </c>
      <c r="N74" s="317">
        <f> ROUND(N(data!BW68), 0)</f>
        <v>0</v>
      </c>
      <c r="O74" s="317">
        <f> ROUND(N(data!BW69), 0)</f>
        <v>0</v>
      </c>
      <c r="P74" s="317">
        <f> ROUND(N(data!BW70), 0)</f>
        <v>0</v>
      </c>
      <c r="Q74" s="317">
        <f> ROUND(N(data!BW71), 0)</f>
        <v>0</v>
      </c>
      <c r="R74" s="317">
        <f> ROUND(N(data!BW72), 0)</f>
        <v>0</v>
      </c>
      <c r="S74" s="317">
        <f> ROUND(N(data!BW73), 0)</f>
        <v>0</v>
      </c>
      <c r="T74" s="317">
        <f> ROUND(N(data!BW74), 0)</f>
        <v>0</v>
      </c>
      <c r="U74" s="317">
        <f> ROUND(N(data!BW75), 0)</f>
        <v>0</v>
      </c>
      <c r="V74" s="317">
        <f> ROUND(N(data!BW76), 0)</f>
        <v>0</v>
      </c>
      <c r="W74" s="317">
        <f> ROUND(N(data!BW77), 0)</f>
        <v>0</v>
      </c>
      <c r="X74" s="317">
        <f> ROUND(N(data!BW78), 0)</f>
        <v>0</v>
      </c>
      <c r="Y74" s="317">
        <f> ROUND(N(data!BW79), 0)</f>
        <v>0</v>
      </c>
      <c r="Z74" s="317">
        <f> ROUND(N(data!BW80), 0)</f>
        <v>0</v>
      </c>
      <c r="AA74" s="317">
        <f> ROUND(N(data!BW81), 0)</f>
        <v>0</v>
      </c>
      <c r="AB74" s="317">
        <f> ROUND(N(data!BW82), 0)</f>
        <v>0</v>
      </c>
      <c r="AC74" s="317">
        <f> ROUND(N(data!BW83), 0)</f>
        <v>0</v>
      </c>
      <c r="AD74" s="317">
        <f> ROUND(N(data!BW84), 0)</f>
        <v>0</v>
      </c>
      <c r="AE74" s="317">
        <f> ROUND(N(data!BW89), 0)</f>
        <v>0</v>
      </c>
      <c r="AF74" s="317">
        <f> ROUND(N(data!BW87), 0)</f>
        <v>0</v>
      </c>
      <c r="AG74" s="317">
        <f> ROUND(N(data!BW90), 0)</f>
        <v>0</v>
      </c>
      <c r="AH74" s="317">
        <f> ROUND(N(data!BW91), 0)</f>
        <v>0</v>
      </c>
      <c r="AI74" s="317">
        <f> ROUND(N(data!BW92), 0)</f>
        <v>0</v>
      </c>
      <c r="AJ74" s="317">
        <f> ROUND(N(data!BW93), 0)</f>
        <v>0</v>
      </c>
      <c r="AK74" s="318" t="e">
        <f> ROUND(N(data!BW94), 2)</f>
        <v>#VALUE!</v>
      </c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2"/>
      <c r="CA74" s="62"/>
      <c r="CB74" s="62"/>
      <c r="CC74" s="62"/>
      <c r="CD74" s="62"/>
      <c r="CE74" s="62"/>
      <c r="CF74" s="62"/>
      <c r="CG74" s="62"/>
      <c r="CH74" s="62"/>
      <c r="CI74" s="62"/>
      <c r="CJ74" s="62"/>
      <c r="CK74" s="62"/>
    </row>
    <row r="75" ht="12.65" customHeight="1" s="11" customFormat="1">
      <c r="A75" s="12" t="str">
        <f>RIGHT(data!$C$97,3)</f>
        <v>107</v>
      </c>
      <c r="B75" s="210" t="str">
        <f>RIGHT(data!$C$96,4)</f>
        <v>2022</v>
      </c>
      <c r="C75" s="12" t="str">
        <f>data!BX$55</f>
        <v>8710</v>
      </c>
      <c r="D75" s="12" t="s">
        <v>1159</v>
      </c>
      <c r="E75" s="317">
        <f> ROUND(N(data!BX59), 0)</f>
        <v>0</v>
      </c>
      <c r="F75" s="318">
        <f> ROUND(N(data!BX60), 2)</f>
        <v>0</v>
      </c>
      <c r="G75" s="317">
        <f> ROUND(N(data!BX61), 0)</f>
        <v>0</v>
      </c>
      <c r="H75" s="317">
        <f> ROUND(N(data!BX62), 0)</f>
        <v>0</v>
      </c>
      <c r="I75" s="317">
        <f> ROUND(N(data!BX63), 0)</f>
        <v>0</v>
      </c>
      <c r="J75" s="317">
        <f> ROUND(N(data!BX64), 0)</f>
        <v>0</v>
      </c>
      <c r="K75" s="317">
        <f> ROUND(N(data!BX65), 0)</f>
        <v>0</v>
      </c>
      <c r="L75" s="317">
        <f> ROUND(N(data!BX66), 0)</f>
        <v>0</v>
      </c>
      <c r="M75" s="317">
        <f> ROUND(N(data!BX67), 0)</f>
        <v>0</v>
      </c>
      <c r="N75" s="317">
        <f> ROUND(N(data!BX68), 0)</f>
        <v>0</v>
      </c>
      <c r="O75" s="317">
        <f> ROUND(N(data!BX69), 0)</f>
        <v>0</v>
      </c>
      <c r="P75" s="317">
        <f> ROUND(N(data!BX70), 0)</f>
        <v>0</v>
      </c>
      <c r="Q75" s="317">
        <f> ROUND(N(data!BX71), 0)</f>
        <v>0</v>
      </c>
      <c r="R75" s="317">
        <f> ROUND(N(data!BX72), 0)</f>
        <v>0</v>
      </c>
      <c r="S75" s="317">
        <f> ROUND(N(data!BX73), 0)</f>
        <v>0</v>
      </c>
      <c r="T75" s="317">
        <f> ROUND(N(data!BX74), 0)</f>
        <v>0</v>
      </c>
      <c r="U75" s="317">
        <f> ROUND(N(data!BX75), 0)</f>
        <v>0</v>
      </c>
      <c r="V75" s="317">
        <f> ROUND(N(data!BX76), 0)</f>
        <v>0</v>
      </c>
      <c r="W75" s="317">
        <f> ROUND(N(data!BX77), 0)</f>
        <v>0</v>
      </c>
      <c r="X75" s="317">
        <f> ROUND(N(data!BX78), 0)</f>
        <v>0</v>
      </c>
      <c r="Y75" s="317">
        <f> ROUND(N(data!BX79), 0)</f>
        <v>0</v>
      </c>
      <c r="Z75" s="317">
        <f> ROUND(N(data!BX80), 0)</f>
        <v>0</v>
      </c>
      <c r="AA75" s="317">
        <f> ROUND(N(data!BX81), 0)</f>
        <v>0</v>
      </c>
      <c r="AB75" s="317">
        <f> ROUND(N(data!BX82), 0)</f>
        <v>0</v>
      </c>
      <c r="AC75" s="317">
        <f> ROUND(N(data!BX83), 0)</f>
        <v>0</v>
      </c>
      <c r="AD75" s="317">
        <f> ROUND(N(data!BX84), 0)</f>
        <v>0</v>
      </c>
      <c r="AE75" s="317">
        <f> ROUND(N(data!BX89), 0)</f>
        <v>0</v>
      </c>
      <c r="AF75" s="317">
        <f> ROUND(N(data!BX87), 0)</f>
        <v>0</v>
      </c>
      <c r="AG75" s="317">
        <f> ROUND(N(data!BX90), 0)</f>
        <v>0</v>
      </c>
      <c r="AH75" s="317">
        <f> ROUND(N(data!BX91), 0)</f>
        <v>0</v>
      </c>
      <c r="AI75" s="317">
        <f> ROUND(N(data!BX92), 0)</f>
        <v>0</v>
      </c>
      <c r="AJ75" s="317">
        <f> ROUND(N(data!BX93), 0)</f>
        <v>0</v>
      </c>
      <c r="AK75" s="318" t="e">
        <f> ROUND(N(data!BX94), 2)</f>
        <v>#VALUE!</v>
      </c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2"/>
      <c r="CA75" s="62"/>
      <c r="CB75" s="62"/>
      <c r="CC75" s="62"/>
      <c r="CD75" s="62"/>
      <c r="CE75" s="62"/>
      <c r="CF75" s="62"/>
      <c r="CG75" s="62"/>
      <c r="CH75" s="62"/>
      <c r="CI75" s="62"/>
      <c r="CJ75" s="62"/>
      <c r="CK75" s="62"/>
    </row>
    <row r="76" ht="12.65" customHeight="1" s="11" customFormat="1">
      <c r="A76" s="12" t="str">
        <f>RIGHT(data!$C$97,3)</f>
        <v>107</v>
      </c>
      <c r="B76" s="210" t="str">
        <f>RIGHT(data!$C$96,4)</f>
        <v>2022</v>
      </c>
      <c r="C76" s="12" t="str">
        <f>data!BY$55</f>
        <v>8720</v>
      </c>
      <c r="D76" s="12" t="s">
        <v>1159</v>
      </c>
      <c r="E76" s="317">
        <f> ROUND(N(data!BY59), 0)</f>
        <v>0</v>
      </c>
      <c r="F76" s="318">
        <f> ROUND(N(data!BY60), 2)</f>
        <v>3.74</v>
      </c>
      <c r="G76" s="317">
        <f> ROUND(N(data!BY61), 0)</f>
        <v>503591</v>
      </c>
      <c r="H76" s="317">
        <f> ROUND(N(data!BY62), 0)</f>
        <v>135784</v>
      </c>
      <c r="I76" s="317">
        <f> ROUND(N(data!BY63), 0)</f>
        <v>0</v>
      </c>
      <c r="J76" s="317">
        <f> ROUND(N(data!BY64), 0)</f>
        <v>4917</v>
      </c>
      <c r="K76" s="317">
        <f> ROUND(N(data!BY65), 0)</f>
        <v>0</v>
      </c>
      <c r="L76" s="317">
        <f> ROUND(N(data!BY66), 0)</f>
        <v>8046</v>
      </c>
      <c r="M76" s="317">
        <f> ROUND(N(data!BY67), 0)</f>
        <v>18215</v>
      </c>
      <c r="N76" s="317">
        <f> ROUND(N(data!BY68), 0)</f>
        <v>0</v>
      </c>
      <c r="O76" s="317">
        <f> ROUND(N(data!BY69), 0)</f>
        <v>33848</v>
      </c>
      <c r="P76" s="317">
        <f> ROUND(N(data!BY70), 0)</f>
        <v>0</v>
      </c>
      <c r="Q76" s="317">
        <f> ROUND(N(data!BY71), 0)</f>
        <v>0</v>
      </c>
      <c r="R76" s="317">
        <f> ROUND(N(data!BY72), 0)</f>
        <v>0</v>
      </c>
      <c r="S76" s="317">
        <f> ROUND(N(data!BY73), 0)</f>
        <v>0</v>
      </c>
      <c r="T76" s="317">
        <f> ROUND(N(data!BY74), 0)</f>
        <v>0</v>
      </c>
      <c r="U76" s="317">
        <f> ROUND(N(data!BY75), 0)</f>
        <v>0</v>
      </c>
      <c r="V76" s="317">
        <f> ROUND(N(data!BY76), 0)</f>
        <v>0</v>
      </c>
      <c r="W76" s="317">
        <f> ROUND(N(data!BY77), 0)</f>
        <v>0</v>
      </c>
      <c r="X76" s="317">
        <f> ROUND(N(data!BY78), 0)</f>
        <v>0</v>
      </c>
      <c r="Y76" s="317">
        <f> ROUND(N(data!BY79), 0)</f>
        <v>0</v>
      </c>
      <c r="Z76" s="317">
        <f> ROUND(N(data!BY80), 0)</f>
        <v>0</v>
      </c>
      <c r="AA76" s="317">
        <f> ROUND(N(data!BY81), 0)</f>
        <v>0</v>
      </c>
      <c r="AB76" s="317">
        <f> ROUND(N(data!BY82), 0)</f>
        <v>0</v>
      </c>
      <c r="AC76" s="317">
        <f> ROUND(N(data!BY83), 0)</f>
        <v>33848</v>
      </c>
      <c r="AD76" s="317">
        <f> ROUND(N(data!BY84), 0)</f>
        <v>0</v>
      </c>
      <c r="AE76" s="317">
        <f> ROUND(N(data!BY89), 0)</f>
        <v>0</v>
      </c>
      <c r="AF76" s="317">
        <f> ROUND(N(data!BY87), 0)</f>
        <v>0</v>
      </c>
      <c r="AG76" s="317">
        <f> ROUND(N(data!BY90), 0)</f>
        <v>1258</v>
      </c>
      <c r="AH76" s="317">
        <f> ROUND(N(data!BY91), 0)</f>
        <v>0</v>
      </c>
      <c r="AI76" s="317">
        <f> ROUND(N(data!BY92), 0)</f>
        <v>0</v>
      </c>
      <c r="AJ76" s="317">
        <f> ROUND(N(data!BY93), 0)</f>
        <v>0</v>
      </c>
      <c r="AK76" s="318" t="e">
        <f> ROUND(N(data!BY94), 2)</f>
        <v>#VALUE!</v>
      </c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62"/>
      <c r="CI76" s="62"/>
      <c r="CJ76" s="62"/>
      <c r="CK76" s="62"/>
    </row>
    <row r="77" ht="12.65" customHeight="1" s="11" customFormat="1">
      <c r="A77" s="12" t="str">
        <f>RIGHT(data!$C$97,3)</f>
        <v>107</v>
      </c>
      <c r="B77" s="210" t="str">
        <f>RIGHT(data!$C$96,4)</f>
        <v>2022</v>
      </c>
      <c r="C77" s="12" t="str">
        <f>data!BZ$55</f>
        <v>8730</v>
      </c>
      <c r="D77" s="12" t="s">
        <v>1159</v>
      </c>
      <c r="E77" s="317">
        <f> ROUND(N(data!BZ59), 0)</f>
        <v>0</v>
      </c>
      <c r="F77" s="318">
        <f> ROUND(N(data!BZ60), 2)</f>
        <v>0</v>
      </c>
      <c r="G77" s="317">
        <f> ROUND(N(data!BZ61), 0)</f>
        <v>0</v>
      </c>
      <c r="H77" s="317">
        <f> ROUND(N(data!BZ62), 0)</f>
        <v>0</v>
      </c>
      <c r="I77" s="317">
        <f> ROUND(N(data!BZ63), 0)</f>
        <v>0</v>
      </c>
      <c r="J77" s="317">
        <f> ROUND(N(data!BZ64), 0)</f>
        <v>0</v>
      </c>
      <c r="K77" s="317">
        <f> ROUND(N(data!BZ65), 0)</f>
        <v>0</v>
      </c>
      <c r="L77" s="317">
        <f> ROUND(N(data!BZ66), 0)</f>
        <v>0</v>
      </c>
      <c r="M77" s="317">
        <f> ROUND(N(data!BZ67), 0)</f>
        <v>0</v>
      </c>
      <c r="N77" s="317">
        <f> ROUND(N(data!BZ68), 0)</f>
        <v>0</v>
      </c>
      <c r="O77" s="317">
        <f> ROUND(N(data!BZ69), 0)</f>
        <v>0</v>
      </c>
      <c r="P77" s="317">
        <f> ROUND(N(data!BZ70), 0)</f>
        <v>0</v>
      </c>
      <c r="Q77" s="317">
        <f> ROUND(N(data!BZ71), 0)</f>
        <v>0</v>
      </c>
      <c r="R77" s="317">
        <f> ROUND(N(data!BZ72), 0)</f>
        <v>0</v>
      </c>
      <c r="S77" s="317">
        <f> ROUND(N(data!BZ73), 0)</f>
        <v>0</v>
      </c>
      <c r="T77" s="317">
        <f> ROUND(N(data!BZ74), 0)</f>
        <v>0</v>
      </c>
      <c r="U77" s="317">
        <f> ROUND(N(data!BZ75), 0)</f>
        <v>0</v>
      </c>
      <c r="V77" s="317">
        <f> ROUND(N(data!BZ76), 0)</f>
        <v>0</v>
      </c>
      <c r="W77" s="317">
        <f> ROUND(N(data!BZ77), 0)</f>
        <v>0</v>
      </c>
      <c r="X77" s="317">
        <f> ROUND(N(data!BZ78), 0)</f>
        <v>0</v>
      </c>
      <c r="Y77" s="317">
        <f> ROUND(N(data!BZ79), 0)</f>
        <v>0</v>
      </c>
      <c r="Z77" s="317">
        <f> ROUND(N(data!BZ80), 0)</f>
        <v>0</v>
      </c>
      <c r="AA77" s="317">
        <f> ROUND(N(data!BZ81), 0)</f>
        <v>0</v>
      </c>
      <c r="AB77" s="317">
        <f> ROUND(N(data!BZ82), 0)</f>
        <v>0</v>
      </c>
      <c r="AC77" s="317">
        <f> ROUND(N(data!BZ83), 0)</f>
        <v>0</v>
      </c>
      <c r="AD77" s="317">
        <f> ROUND(N(data!BZ84), 0)</f>
        <v>0</v>
      </c>
      <c r="AE77" s="317">
        <f> ROUND(N(data!BZ89), 0)</f>
        <v>0</v>
      </c>
      <c r="AF77" s="317">
        <f> ROUND(N(data!BZ87), 0)</f>
        <v>0</v>
      </c>
      <c r="AG77" s="317">
        <f> ROUND(N(data!BZ90), 0)</f>
        <v>0</v>
      </c>
      <c r="AH77" s="317">
        <f> ROUND(N(data!BZ91), 0)</f>
        <v>0</v>
      </c>
      <c r="AI77" s="317">
        <f> ROUND(N(data!BZ92), 0)</f>
        <v>0</v>
      </c>
      <c r="AJ77" s="317">
        <f> ROUND(N(data!BZ93), 0)</f>
        <v>0</v>
      </c>
      <c r="AK77" s="318" t="e">
        <f> ROUND(N(data!BZ94), 2)</f>
        <v>#VALUE!</v>
      </c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2"/>
      <c r="CA77" s="62"/>
      <c r="CB77" s="62"/>
      <c r="CC77" s="62"/>
      <c r="CD77" s="62"/>
      <c r="CE77" s="62"/>
      <c r="CF77" s="62"/>
      <c r="CG77" s="62"/>
      <c r="CH77" s="62"/>
      <c r="CI77" s="62"/>
      <c r="CJ77" s="62"/>
      <c r="CK77" s="62"/>
    </row>
    <row r="78" ht="12.65" customHeight="1" s="11" customFormat="1">
      <c r="A78" s="12" t="str">
        <f>RIGHT(data!$C$97,3)</f>
        <v>107</v>
      </c>
      <c r="B78" s="210" t="str">
        <f>RIGHT(data!$C$96,4)</f>
        <v>2022</v>
      </c>
      <c r="C78" s="12" t="str">
        <f>data!CA$55</f>
        <v>8740</v>
      </c>
      <c r="D78" s="12" t="s">
        <v>1159</v>
      </c>
      <c r="E78" s="317">
        <f> ROUND(N(data!CA59), 0)</f>
        <v>0</v>
      </c>
      <c r="F78" s="318">
        <f> ROUND(N(data!CA60), 2)</f>
        <v>0</v>
      </c>
      <c r="G78" s="317">
        <f> ROUND(N(data!CA61), 0)</f>
        <v>0</v>
      </c>
      <c r="H78" s="317">
        <f> ROUND(N(data!CA62), 0)</f>
        <v>0</v>
      </c>
      <c r="I78" s="317">
        <f> ROUND(N(data!CA63), 0)</f>
        <v>0</v>
      </c>
      <c r="J78" s="317">
        <f> ROUND(N(data!CA64), 0)</f>
        <v>0</v>
      </c>
      <c r="K78" s="317">
        <f> ROUND(N(data!CA65), 0)</f>
        <v>0</v>
      </c>
      <c r="L78" s="317">
        <f> ROUND(N(data!CA66), 0)</f>
        <v>0</v>
      </c>
      <c r="M78" s="317">
        <f> ROUND(N(data!CA67), 0)</f>
        <v>0</v>
      </c>
      <c r="N78" s="317">
        <f> ROUND(N(data!CA68), 0)</f>
        <v>0</v>
      </c>
      <c r="O78" s="317">
        <f> ROUND(N(data!CA69), 0)</f>
        <v>0</v>
      </c>
      <c r="P78" s="317">
        <f> ROUND(N(data!CA70), 0)</f>
        <v>0</v>
      </c>
      <c r="Q78" s="317">
        <f> ROUND(N(data!CA71), 0)</f>
        <v>0</v>
      </c>
      <c r="R78" s="317">
        <f> ROUND(N(data!CA72), 0)</f>
        <v>0</v>
      </c>
      <c r="S78" s="317">
        <f> ROUND(N(data!CA73), 0)</f>
        <v>0</v>
      </c>
      <c r="T78" s="317">
        <f> ROUND(N(data!CA74), 0)</f>
        <v>0</v>
      </c>
      <c r="U78" s="317">
        <f> ROUND(N(data!CA75), 0)</f>
        <v>0</v>
      </c>
      <c r="V78" s="317">
        <f> ROUND(N(data!CA76), 0)</f>
        <v>0</v>
      </c>
      <c r="W78" s="317">
        <f> ROUND(N(data!CA77), 0)</f>
        <v>0</v>
      </c>
      <c r="X78" s="317">
        <f> ROUND(N(data!CA78), 0)</f>
        <v>0</v>
      </c>
      <c r="Y78" s="317">
        <f> ROUND(N(data!CA79), 0)</f>
        <v>0</v>
      </c>
      <c r="Z78" s="317">
        <f> ROUND(N(data!CA80), 0)</f>
        <v>0</v>
      </c>
      <c r="AA78" s="317">
        <f> ROUND(N(data!CA81), 0)</f>
        <v>0</v>
      </c>
      <c r="AB78" s="317">
        <f> ROUND(N(data!CA82), 0)</f>
        <v>0</v>
      </c>
      <c r="AC78" s="317">
        <f> ROUND(N(data!CA83), 0)</f>
        <v>0</v>
      </c>
      <c r="AD78" s="317">
        <f> ROUND(N(data!CA84), 0)</f>
        <v>0</v>
      </c>
      <c r="AE78" s="317">
        <f> ROUND(N(data!CA89), 0)</f>
        <v>0</v>
      </c>
      <c r="AF78" s="317">
        <f> ROUND(N(data!CA87), 0)</f>
        <v>0</v>
      </c>
      <c r="AG78" s="317">
        <f> ROUND(N(data!CA90), 0)</f>
        <v>0</v>
      </c>
      <c r="AH78" s="317">
        <f> ROUND(N(data!CA91), 0)</f>
        <v>0</v>
      </c>
      <c r="AI78" s="317">
        <f> ROUND(N(data!CA92), 0)</f>
        <v>0</v>
      </c>
      <c r="AJ78" s="317">
        <f> ROUND(N(data!CA93), 0)</f>
        <v>0</v>
      </c>
      <c r="AK78" s="318" t="e">
        <f> ROUND(N(data!CA94), 2)</f>
        <v>#VALUE!</v>
      </c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2"/>
      <c r="CA78" s="62"/>
      <c r="CB78" s="62"/>
      <c r="CC78" s="62"/>
      <c r="CD78" s="62"/>
      <c r="CE78" s="62"/>
      <c r="CF78" s="62"/>
      <c r="CG78" s="62"/>
      <c r="CH78" s="62"/>
      <c r="CI78" s="62"/>
      <c r="CJ78" s="62"/>
      <c r="CK78" s="62"/>
    </row>
    <row r="79" ht="12.65" customHeight="1" s="11" customFormat="1">
      <c r="A79" s="12" t="str">
        <f>RIGHT(data!$C$97,3)</f>
        <v>107</v>
      </c>
      <c r="B79" s="210" t="str">
        <f>RIGHT(data!$C$96,4)</f>
        <v>2022</v>
      </c>
      <c r="C79" s="12" t="str">
        <f>data!CB$55</f>
        <v>8770</v>
      </c>
      <c r="D79" s="12" t="s">
        <v>1159</v>
      </c>
      <c r="E79" s="317">
        <f> ROUND(N(data!CB59), 0)</f>
        <v>0</v>
      </c>
      <c r="F79" s="318">
        <f> ROUND(N(data!CB60), 2)</f>
        <v>0</v>
      </c>
      <c r="G79" s="317">
        <f> ROUND(N(data!CB61), 0)</f>
        <v>0</v>
      </c>
      <c r="H79" s="317">
        <f> ROUND(N(data!CB62), 0)</f>
        <v>0</v>
      </c>
      <c r="I79" s="317">
        <f> ROUND(N(data!CB63), 0)</f>
        <v>0</v>
      </c>
      <c r="J79" s="317">
        <f> ROUND(N(data!CB64), 0)</f>
        <v>0</v>
      </c>
      <c r="K79" s="317">
        <f> ROUND(N(data!CB65), 0)</f>
        <v>0</v>
      </c>
      <c r="L79" s="317">
        <f> ROUND(N(data!CB66), 0)</f>
        <v>0</v>
      </c>
      <c r="M79" s="317">
        <f> ROUND(N(data!CB67), 0)</f>
        <v>0</v>
      </c>
      <c r="N79" s="317">
        <f> ROUND(N(data!CB68), 0)</f>
        <v>0</v>
      </c>
      <c r="O79" s="317">
        <f> ROUND(N(data!CB69), 0)</f>
        <v>0</v>
      </c>
      <c r="P79" s="317">
        <f> ROUND(N(data!CB70), 0)</f>
        <v>0</v>
      </c>
      <c r="Q79" s="317">
        <f> ROUND(N(data!CB71), 0)</f>
        <v>0</v>
      </c>
      <c r="R79" s="317">
        <f> ROUND(N(data!CB72), 0)</f>
        <v>0</v>
      </c>
      <c r="S79" s="317">
        <f> ROUND(N(data!CB73), 0)</f>
        <v>0</v>
      </c>
      <c r="T79" s="317">
        <f> ROUND(N(data!CB74), 0)</f>
        <v>0</v>
      </c>
      <c r="U79" s="317">
        <f> ROUND(N(data!CB75), 0)</f>
        <v>0</v>
      </c>
      <c r="V79" s="317">
        <f> ROUND(N(data!CB76), 0)</f>
        <v>0</v>
      </c>
      <c r="W79" s="317">
        <f> ROUND(N(data!CB77), 0)</f>
        <v>0</v>
      </c>
      <c r="X79" s="317">
        <f> ROUND(N(data!CB78), 0)</f>
        <v>0</v>
      </c>
      <c r="Y79" s="317">
        <f> ROUND(N(data!CB79), 0)</f>
        <v>0</v>
      </c>
      <c r="Z79" s="317">
        <f> ROUND(N(data!CB80), 0)</f>
        <v>0</v>
      </c>
      <c r="AA79" s="317">
        <f> ROUND(N(data!CB81), 0)</f>
        <v>0</v>
      </c>
      <c r="AB79" s="317">
        <f> ROUND(N(data!CB82), 0)</f>
        <v>0</v>
      </c>
      <c r="AC79" s="317">
        <f> ROUND(N(data!CB83), 0)</f>
        <v>0</v>
      </c>
      <c r="AD79" s="317">
        <f> ROUND(N(data!CB84), 0)</f>
        <v>0</v>
      </c>
      <c r="AE79" s="317">
        <f> ROUND(N(data!CB89), 0)</f>
        <v>0</v>
      </c>
      <c r="AF79" s="317">
        <f> ROUND(N(data!CB87), 0)</f>
        <v>0</v>
      </c>
      <c r="AG79" s="317">
        <f> ROUND(N(data!CB90), 0)</f>
        <v>0</v>
      </c>
      <c r="AH79" s="317">
        <f> ROUND(N(data!CB91), 0)</f>
        <v>0</v>
      </c>
      <c r="AI79" s="317">
        <f> ROUND(N(data!CB92), 0)</f>
        <v>0</v>
      </c>
      <c r="AJ79" s="317">
        <f> ROUND(N(data!CB93), 0)</f>
        <v>0</v>
      </c>
      <c r="AK79" s="318" t="e">
        <f> ROUND(N(data!CB94), 2)</f>
        <v>#VALUE!</v>
      </c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2"/>
      <c r="CA79" s="62"/>
      <c r="CB79" s="62"/>
      <c r="CC79" s="62"/>
      <c r="CD79" s="62"/>
      <c r="CE79" s="62"/>
      <c r="CF79" s="62"/>
      <c r="CG79" s="62"/>
      <c r="CH79" s="62"/>
      <c r="CI79" s="62"/>
      <c r="CJ79" s="62"/>
      <c r="CK79" s="62"/>
    </row>
    <row r="80" ht="12.65" customHeight="1" s="11" customFormat="1">
      <c r="A80" s="12" t="str">
        <f>RIGHT(data!$C$97,3)</f>
        <v>107</v>
      </c>
      <c r="B80" s="210" t="str">
        <f>RIGHT(data!$C$96,4)</f>
        <v>2022</v>
      </c>
      <c r="C80" s="12" t="str">
        <f>data!CC$55</f>
        <v>8790</v>
      </c>
      <c r="D80" s="12" t="s">
        <v>1159</v>
      </c>
      <c r="E80" s="317">
        <f> ROUND(N(data!CC59), 0)</f>
        <v>0</v>
      </c>
      <c r="F80" s="318">
        <f> ROUND(N(data!CC60), 2)</f>
        <v>0</v>
      </c>
      <c r="G80" s="317">
        <f> ROUND(N(data!CC61), 0)</f>
        <v>0</v>
      </c>
      <c r="H80" s="317">
        <f> ROUND(N(data!CC62), 0)</f>
        <v>0</v>
      </c>
      <c r="I80" s="317">
        <f> ROUND(N(data!CC63), 0)</f>
        <v>0</v>
      </c>
      <c r="J80" s="317">
        <f> ROUND(N(data!CC64), 0)</f>
        <v>0</v>
      </c>
      <c r="K80" s="317">
        <f> ROUND(N(data!CC65), 0)</f>
        <v>0</v>
      </c>
      <c r="L80" s="317">
        <f> ROUND(N(data!CC66), 0)</f>
        <v>0</v>
      </c>
      <c r="M80" s="317">
        <f> ROUND(N(data!CC67), 0)</f>
        <v>0</v>
      </c>
      <c r="N80" s="317">
        <f> ROUND(N(data!CC68), 0)</f>
        <v>0</v>
      </c>
      <c r="O80" s="317">
        <f> ROUND(N(data!CC69), 0)</f>
        <v>0</v>
      </c>
      <c r="P80" s="317">
        <f> ROUND(N(data!CC70), 0)</f>
        <v>0</v>
      </c>
      <c r="Q80" s="317">
        <f> ROUND(N(data!CC71), 0)</f>
        <v>0</v>
      </c>
      <c r="R80" s="317">
        <f> ROUND(N(data!CC72), 0)</f>
        <v>0</v>
      </c>
      <c r="S80" s="317">
        <f> ROUND(N(data!CC73), 0)</f>
        <v>0</v>
      </c>
      <c r="T80" s="317">
        <f> ROUND(N(data!CC74), 0)</f>
        <v>0</v>
      </c>
      <c r="U80" s="317">
        <f> ROUND(N(data!CC75), 0)</f>
        <v>0</v>
      </c>
      <c r="V80" s="317">
        <f> ROUND(N(data!CC76), 0)</f>
        <v>0</v>
      </c>
      <c r="W80" s="317">
        <f> ROUND(N(data!CC77), 0)</f>
        <v>0</v>
      </c>
      <c r="X80" s="317">
        <f> ROUND(N(data!CC78), 0)</f>
        <v>0</v>
      </c>
      <c r="Y80" s="317">
        <f> ROUND(N(data!CC79), 0)</f>
        <v>0</v>
      </c>
      <c r="Z80" s="317">
        <f> ROUND(N(data!CC80), 0)</f>
        <v>0</v>
      </c>
      <c r="AA80" s="317">
        <f> ROUND(N(data!CC81), 0)</f>
        <v>0</v>
      </c>
      <c r="AB80" s="317">
        <f> ROUND(N(data!CC82), 0)</f>
        <v>0</v>
      </c>
      <c r="AC80" s="317">
        <f> ROUND(N(data!CC83), 0)</f>
        <v>0</v>
      </c>
      <c r="AD80" s="317">
        <f> ROUND(N(data!CC84), 0)</f>
        <v>0</v>
      </c>
      <c r="AE80" s="317">
        <f> ROUND(N(data!CC89), 0)</f>
        <v>0</v>
      </c>
      <c r="AF80" s="317">
        <f> ROUND(N(data!CC87), 0)</f>
        <v>0</v>
      </c>
      <c r="AG80" s="317">
        <f> ROUND(N(data!CC90), 0)</f>
        <v>0</v>
      </c>
      <c r="AH80" s="317">
        <f> ROUND(N(data!CC91), 0)</f>
        <v>0</v>
      </c>
      <c r="AI80" s="317">
        <f> ROUND(N(data!CC92), 0)</f>
        <v>0</v>
      </c>
      <c r="AJ80" s="317">
        <f> ROUND(N(data!CC93), 0)</f>
        <v>0</v>
      </c>
      <c r="AK80" s="318">
        <f> ROUND(N(data!CC94), 2)</f>
        <v>0</v>
      </c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2"/>
      <c r="CA80" s="62"/>
      <c r="CB80" s="62"/>
      <c r="CC80" s="62"/>
      <c r="CD80" s="62"/>
      <c r="CE80" s="62"/>
      <c r="CF80" s="62"/>
      <c r="CG80" s="62"/>
      <c r="CH80" s="62"/>
      <c r="CI80" s="62"/>
      <c r="CJ80" s="62"/>
      <c r="CK80" s="62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740BF-98B5-4C51-994E-D2B7D208D116}">
  <sheetPr codeName="Sheet2">
    <tabColor rgb="FF92D050"/>
    <pageSetUpPr fitToPage="1"/>
  </sheetPr>
  <dimension ref="A1:J42"/>
  <sheetViews>
    <sheetView topLeftCell="A16" workbookViewId="0">
      <selection activeCell="C35" sqref="C35"/>
    </sheetView>
  </sheetViews>
  <sheetFormatPr defaultColWidth="10.75" defaultRowHeight="14.5" x14ac:dyDescent="0.35"/>
  <cols>
    <col min="1" max="1" width="2.75" customWidth="1" style="11"/>
    <col min="2" max="3" width="10.75" customWidth="1" style="11"/>
    <col min="4" max="4" width="2.75" customWidth="1" style="11"/>
    <col min="5" max="6" width="10.75" customWidth="1" style="11"/>
    <col min="7" max="7" width="2.75" customWidth="1" style="11"/>
    <col min="8" max="8" width="10.75" customWidth="1" style="11"/>
    <col min="9" max="10" width="8.75" customWidth="1" style="11"/>
    <col min="11" max="11" width="2.75" customWidth="1" style="11"/>
    <col min="12" max="13" width="10.75" customWidth="1" style="11"/>
    <col min="14" max="16384" width="10.75" customWidth="1" style="11"/>
  </cols>
  <sheetData>
    <row r="1">
      <c r="J1" s="103" t="s">
        <v>699</v>
      </c>
    </row>
    <row r="2">
      <c r="B2" s="104"/>
      <c r="C2" s="105"/>
      <c r="D2" s="105"/>
      <c r="E2" s="105"/>
      <c r="F2" s="105"/>
      <c r="G2" s="105"/>
      <c r="H2" s="105"/>
      <c r="I2" s="105"/>
      <c r="J2" s="106"/>
    </row>
    <row r="3">
      <c r="B3" s="107"/>
      <c r="F3" s="10" t="s">
        <v>700</v>
      </c>
      <c r="G3" s="10"/>
      <c r="J3" s="108"/>
    </row>
    <row r="4">
      <c r="B4" s="107"/>
      <c r="F4" s="10" t="s">
        <v>701</v>
      </c>
      <c r="G4" s="10"/>
      <c r="J4" s="108"/>
    </row>
    <row r="5">
      <c r="B5" s="107"/>
      <c r="J5" s="108"/>
    </row>
    <row r="6">
      <c r="B6" s="109"/>
      <c r="C6" s="110"/>
      <c r="D6" s="110"/>
      <c r="E6" s="110"/>
      <c r="F6" s="110"/>
      <c r="G6" s="110"/>
      <c r="H6" s="110"/>
      <c r="I6" s="110"/>
      <c r="J6" s="111"/>
    </row>
    <row r="7">
      <c r="B7" s="107"/>
      <c r="J7" s="108"/>
    </row>
    <row r="8">
      <c r="B8" s="107"/>
      <c r="F8" s="10" t="s">
        <v>702</v>
      </c>
      <c r="G8" s="10"/>
      <c r="J8" s="108"/>
    </row>
    <row r="9">
      <c r="B9" s="104"/>
      <c r="C9" s="105"/>
      <c r="D9" s="105"/>
      <c r="E9" s="105"/>
      <c r="F9" s="112" t="s">
        <v>703</v>
      </c>
      <c r="G9" s="112"/>
      <c r="H9" s="105"/>
      <c r="I9" s="105"/>
      <c r="J9" s="106"/>
    </row>
    <row r="10">
      <c r="B10" s="107"/>
      <c r="F10" s="10" t="s">
        <v>704</v>
      </c>
      <c r="G10" s="10"/>
      <c r="J10" s="108"/>
    </row>
    <row r="11">
      <c r="B11" s="107"/>
      <c r="F11" s="10"/>
      <c r="G11" s="10"/>
      <c r="J11" s="108"/>
    </row>
    <row r="12">
      <c r="B12" s="107"/>
      <c r="F12" s="10" t="s">
        <v>705</v>
      </c>
      <c r="G12" s="10"/>
      <c r="J12" s="108"/>
    </row>
    <row r="13">
      <c r="B13" s="107"/>
      <c r="F13" s="10" t="s">
        <v>706</v>
      </c>
      <c r="G13" s="10"/>
      <c r="J13" s="108"/>
    </row>
    <row r="14">
      <c r="B14" s="109"/>
      <c r="C14" s="110"/>
      <c r="D14" s="110"/>
      <c r="E14" s="110"/>
      <c r="F14" s="110"/>
      <c r="G14" s="110"/>
      <c r="H14" s="110"/>
      <c r="I14" s="110"/>
      <c r="J14" s="111"/>
    </row>
    <row r="15">
      <c r="B15" s="107"/>
      <c r="J15" s="108"/>
    </row>
    <row r="16">
      <c r="B16" s="107"/>
      <c r="F16" s="11" t="s">
        <v>707</v>
      </c>
      <c r="J16" s="108"/>
    </row>
    <row r="17">
      <c r="B17" s="104"/>
      <c r="C17" s="113" t="s">
        <v>708</v>
      </c>
      <c r="D17" s="113"/>
      <c r="E17" s="105" t="str">
        <f>+data!C98</f>
        <v>NORTH VALLEY HOSPITAL OCPHD#4</v>
      </c>
      <c r="F17" s="112"/>
      <c r="G17" s="112"/>
      <c r="H17" s="105"/>
      <c r="I17" s="105"/>
      <c r="J17" s="106"/>
    </row>
    <row r="18">
      <c r="B18" s="107"/>
      <c r="C18" s="62" t="s">
        <v>709</v>
      </c>
      <c r="D18" s="62"/>
      <c r="E18" s="11" t="str">
        <f>+"H-"&amp;data!C97</f>
        <v>H-107</v>
      </c>
      <c r="F18" s="10"/>
      <c r="G18" s="10"/>
      <c r="J18" s="108"/>
    </row>
    <row r="19">
      <c r="B19" s="107"/>
      <c r="C19" s="62" t="s">
        <v>710</v>
      </c>
      <c r="D19" s="62"/>
      <c r="E19" s="11" t="str">
        <f>+data!C99</f>
        <v>203 S WESTERN AVE</v>
      </c>
      <c r="F19" s="10"/>
      <c r="G19" s="10"/>
      <c r="J19" s="108"/>
    </row>
    <row r="20">
      <c r="B20" s="107"/>
      <c r="C20" s="62" t="s">
        <v>711</v>
      </c>
      <c r="D20" s="62"/>
      <c r="E20" s="11" t="str">
        <f>+data!C99</f>
        <v>203 S WESTERN AVE</v>
      </c>
      <c r="F20" s="10"/>
      <c r="G20" s="10"/>
      <c r="J20" s="108"/>
    </row>
    <row r="21">
      <c r="B21" s="107"/>
      <c r="C21" s="62" t="s">
        <v>712</v>
      </c>
      <c r="D21" s="62"/>
      <c r="E21" s="11" t="str">
        <f>CONCATENATE(+data!C100,", ",+data!C101)</f>
        <v>TONASKET, WA 98855</v>
      </c>
      <c r="F21" s="10"/>
      <c r="G21" s="10"/>
      <c r="J21" s="108"/>
    </row>
    <row r="22">
      <c r="B22" s="109"/>
      <c r="C22" s="110"/>
      <c r="D22" s="110"/>
      <c r="E22" s="110"/>
      <c r="F22" s="110"/>
      <c r="G22" s="110"/>
      <c r="H22" s="110"/>
      <c r="I22" s="110"/>
      <c r="J22" s="111"/>
    </row>
    <row r="23">
      <c r="B23" s="107"/>
      <c r="J23" s="108"/>
    </row>
    <row r="24">
      <c r="B24" s="107"/>
      <c r="J24" s="108"/>
    </row>
    <row r="25">
      <c r="B25" s="107"/>
      <c r="J25" s="108"/>
    </row>
    <row r="26">
      <c r="B26" s="114"/>
      <c r="C26" s="115"/>
      <c r="D26" s="115"/>
      <c r="E26" s="115"/>
      <c r="F26" s="116" t="s">
        <v>713</v>
      </c>
      <c r="G26" s="115"/>
      <c r="H26" s="115"/>
      <c r="I26" s="115"/>
      <c r="J26" s="117"/>
    </row>
    <row r="27">
      <c r="B27" s="118" t="s">
        <v>714</v>
      </c>
      <c r="C27" s="119"/>
      <c r="D27" s="119"/>
      <c r="E27" s="119"/>
      <c r="F27" s="119"/>
      <c r="G27" s="119"/>
      <c r="H27" s="119"/>
      <c r="I27" s="119"/>
      <c r="J27" s="120"/>
    </row>
    <row r="28">
      <c r="B28" s="107" t="str">
        <f>+"by the Department of Health for the fiscal year ended "&amp;data!C96&amp;"."</f>
        <v>by the Department of Health for the fiscal year ended 12/31/2022.</v>
      </c>
      <c r="J28" s="108"/>
    </row>
    <row r="29">
      <c r="B29" s="107" t="s">
        <v>715</v>
      </c>
      <c r="J29" s="108"/>
    </row>
    <row r="30">
      <c r="B30" s="121" t="s">
        <v>716</v>
      </c>
      <c r="C30" s="122"/>
      <c r="D30" s="122"/>
      <c r="E30" s="122"/>
      <c r="F30" s="122"/>
      <c r="G30" s="122"/>
      <c r="H30" s="122"/>
      <c r="I30" s="122"/>
      <c r="J30" s="123"/>
    </row>
    <row r="31">
      <c r="B31" s="118"/>
      <c r="C31" s="119"/>
      <c r="D31" s="119"/>
      <c r="E31" s="119"/>
      <c r="F31" s="119"/>
      <c r="G31" s="119"/>
      <c r="H31" s="119"/>
      <c r="I31" s="119"/>
      <c r="J31" s="120"/>
    </row>
    <row r="32">
      <c r="B32" s="107"/>
      <c r="J32" s="108"/>
    </row>
    <row r="33">
      <c r="B33" s="124" t="s">
        <v>248</v>
      </c>
      <c r="C33" s="122"/>
      <c r="D33" s="122"/>
      <c r="E33" s="122"/>
      <c r="F33" s="122"/>
      <c r="G33" s="122"/>
      <c r="H33" s="122"/>
      <c r="I33" s="122"/>
      <c r="J33" s="123"/>
    </row>
    <row r="34">
      <c r="B34" s="114" t="s">
        <v>717</v>
      </c>
      <c r="C34" s="115"/>
      <c r="D34" s="115"/>
      <c r="E34" s="115"/>
      <c r="F34" s="116"/>
      <c r="G34" s="115"/>
      <c r="H34" s="115"/>
      <c r="I34" s="115"/>
      <c r="J34" s="117"/>
    </row>
    <row r="35">
      <c r="B35" s="114" t="s">
        <v>718</v>
      </c>
      <c r="C35" s="115"/>
      <c r="D35" s="115"/>
      <c r="E35" s="115"/>
      <c r="F35" s="116"/>
      <c r="G35" s="115"/>
      <c r="H35" s="115"/>
      <c r="I35" s="115"/>
      <c r="J35" s="117"/>
    </row>
    <row r="36">
      <c r="B36" s="114" t="s">
        <v>719</v>
      </c>
      <c r="C36" s="115"/>
      <c r="D36" s="115"/>
      <c r="E36" s="115"/>
      <c r="F36" s="116"/>
      <c r="G36" s="115"/>
      <c r="H36" s="115"/>
      <c r="I36" s="115"/>
      <c r="J36" s="117"/>
    </row>
    <row r="37">
      <c r="B37" s="118"/>
      <c r="C37" s="119"/>
      <c r="D37" s="119"/>
      <c r="E37" s="119"/>
      <c r="F37" s="119"/>
      <c r="G37" s="119"/>
      <c r="H37" s="119"/>
      <c r="I37" s="119"/>
      <c r="J37" s="120"/>
    </row>
    <row r="38">
      <c r="B38" s="107"/>
      <c r="J38" s="108"/>
    </row>
    <row r="39">
      <c r="B39" s="124" t="s">
        <v>248</v>
      </c>
      <c r="C39" s="122"/>
      <c r="D39" s="122"/>
      <c r="E39" s="122"/>
      <c r="F39" s="122"/>
      <c r="G39" s="122"/>
      <c r="H39" s="122"/>
      <c r="I39" s="122"/>
      <c r="J39" s="123"/>
    </row>
    <row r="40">
      <c r="B40" s="114" t="s">
        <v>720</v>
      </c>
      <c r="C40" s="115"/>
      <c r="D40" s="115"/>
      <c r="E40" s="115"/>
      <c r="F40" s="116"/>
      <c r="G40" s="115"/>
      <c r="H40" s="115"/>
      <c r="I40" s="115"/>
      <c r="J40" s="117"/>
    </row>
    <row r="41">
      <c r="B41" s="114" t="s">
        <v>718</v>
      </c>
      <c r="C41" s="115"/>
      <c r="D41" s="115"/>
      <c r="E41" s="115"/>
      <c r="F41" s="116"/>
      <c r="G41" s="115"/>
      <c r="H41" s="115"/>
      <c r="I41" s="115"/>
      <c r="J41" s="117"/>
    </row>
    <row r="42">
      <c r="B42" s="125" t="s">
        <v>719</v>
      </c>
      <c r="C42" s="126"/>
      <c r="D42" s="126"/>
      <c r="E42" s="126"/>
      <c r="F42" s="127"/>
      <c r="G42" s="126"/>
      <c r="H42" s="126"/>
      <c r="I42" s="126"/>
      <c r="J42" s="128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3DA76-2084-4BDA-9EEA-564AB886AC44}">
  <sheetPr codeName="Sheet9">
    <tabColor rgb="FF92D050"/>
  </sheetPr>
  <dimension ref="A2:M94"/>
  <sheetViews>
    <sheetView zoomScale="85" zoomScaleNormal="85" workbookViewId="0">
      <selection activeCell="I42" sqref="I42"/>
    </sheetView>
  </sheetViews>
  <sheetFormatPr defaultColWidth="8.6640625" defaultRowHeight="14.5" x14ac:dyDescent="0.35"/>
  <cols>
    <col min="1" max="1" width="28.75" customWidth="1" style="1"/>
    <col min="2" max="8" width="12.25" customWidth="1" style="1"/>
    <col min="9" max="9" bestFit="1" width="65.08203125" customWidth="1" style="1"/>
    <col min="10" max="10" width="40.58203125" customWidth="1" style="1"/>
    <col min="11" max="12" width="8.6640625" customWidth="1" style="1"/>
    <col min="13" max="16384" width="8.6640625" customWidth="1" style="1"/>
  </cols>
  <sheetData>
    <row r="2">
      <c r="A2" s="63" t="s">
        <v>721</v>
      </c>
    </row>
    <row r="3">
      <c r="A3" s="63"/>
    </row>
    <row r="4">
      <c r="A4" s="158" t="s">
        <v>722</v>
      </c>
    </row>
    <row r="5">
      <c r="A5" s="158" t="s">
        <v>723</v>
      </c>
    </row>
    <row r="6">
      <c r="A6" s="158" t="s">
        <v>724</v>
      </c>
    </row>
    <row r="7">
      <c r="A7" s="158"/>
    </row>
    <row r="8">
      <c r="A8" s="2" t="s">
        <v>725</v>
      </c>
    </row>
    <row r="9">
      <c r="A9" s="158" t="s">
        <v>27</v>
      </c>
    </row>
    <row r="12">
      <c r="A12" s="1" t="str">
        <f>data!C97</f>
        <v>107</v>
      </c>
      <c r="B12" s="243" t="str">
        <f>RIGHT('Prior Year'!C97,4)</f>
        <v>2021</v>
      </c>
      <c r="C12" s="243" t="str">
        <f>RIGHT(data!C96,4)</f>
        <v>2022</v>
      </c>
      <c r="D12" s="1" t="str">
        <f>RIGHT('Prior Year'!C97,4)</f>
        <v>2021</v>
      </c>
      <c r="E12" s="243" t="str">
        <f>RIGHT(data!C96,4)</f>
        <v>2022</v>
      </c>
      <c r="F12" s="1" t="str">
        <f>RIGHT('Prior Year'!C97,4)</f>
        <v>2021</v>
      </c>
      <c r="G12" s="243" t="str">
        <f>RIGHT(data!C96,4)</f>
        <v>2022</v>
      </c>
      <c r="H12" s="3"/>
    </row>
    <row r="13">
      <c r="A13" s="2"/>
      <c r="B13" s="243" t="s">
        <v>726</v>
      </c>
      <c r="C13" s="243" t="s">
        <v>726</v>
      </c>
      <c r="D13" s="5" t="s">
        <v>727</v>
      </c>
      <c r="E13" s="5" t="s">
        <v>727</v>
      </c>
      <c r="F13" s="3" t="s">
        <v>728</v>
      </c>
      <c r="G13" s="3" t="s">
        <v>728</v>
      </c>
      <c r="H13" s="3" t="s">
        <v>729</v>
      </c>
    </row>
    <row r="14">
      <c r="A14" s="1" t="s">
        <v>730</v>
      </c>
      <c r="B14" s="243" t="s">
        <v>365</v>
      </c>
      <c r="C14" s="243" t="s">
        <v>365</v>
      </c>
      <c r="D14" s="4" t="s">
        <v>731</v>
      </c>
      <c r="E14" s="4" t="s">
        <v>731</v>
      </c>
      <c r="F14" s="3" t="s">
        <v>732</v>
      </c>
      <c r="G14" s="3" t="s">
        <v>732</v>
      </c>
      <c r="H14" s="3" t="s">
        <v>733</v>
      </c>
      <c r="I14" s="8" t="s">
        <v>734</v>
      </c>
      <c r="J14" s="64" t="s">
        <v>735</v>
      </c>
    </row>
    <row r="15">
      <c r="A15" s="1" t="s">
        <v>736</v>
      </c>
      <c r="B15" s="243">
        <f>'Prior Year'!C86</f>
        <v>0</v>
      </c>
      <c r="C15" s="243">
        <f>data!C85</f>
        <v>0</v>
      </c>
      <c r="D15" s="243">
        <f>'Prior Year'!C60</f>
        <v>0</v>
      </c>
      <c r="E15" s="1">
        <f>data!C59</f>
        <v>0</v>
      </c>
      <c r="F15" s="217">
        <f ref="F15:F59" t="shared" si="0">IF(B15=0,"",IF(D15=0,"",B15/D15))</f>
      </c>
      <c r="G15" s="217">
        <f ref="G15:G29" t="shared" si="1">IF(C15=0,"",IF(E15=0,"",C15/E15))</f>
      </c>
      <c r="H15" s="6">
        <f ref="H15:H59" t="shared" si="2">IF(B15=0,"",IF(C15=0,"",IF(D15=0,"",IF(E15=0,"",IF(G15/F15-1&lt;-0.25,G15/F15-1,IF(G15/F15-1&gt;0.25,G15/F15-1,""))))))</f>
      </c>
      <c r="I15" s="243">
        <f>IF(H15="","","Please provide explanation for the fluctuation noted here")</f>
      </c>
      <c r="M15" s="7"/>
    </row>
    <row r="16">
      <c r="A16" s="1" t="s">
        <v>737</v>
      </c>
      <c r="B16" s="243">
        <f>'Prior Year'!D86</f>
        <v>0</v>
      </c>
      <c r="C16" s="243">
        <f>data!D85</f>
        <v>0</v>
      </c>
      <c r="D16" s="243">
        <f>'Prior Year'!D60</f>
        <v>0</v>
      </c>
      <c r="E16" s="1">
        <f>data!D59</f>
        <v>0</v>
      </c>
      <c r="F16" s="217">
        <f t="shared" si="0"/>
      </c>
      <c r="G16" s="217">
        <f t="shared" si="1"/>
      </c>
      <c r="H16" s="6">
        <f t="shared" si="2"/>
      </c>
      <c r="I16" s="243">
        <f ref="I16:I79" t="shared" si="3">IF(H16="","","Please provide explanation for the fluctuation noted here")</f>
      </c>
      <c r="M16" s="7"/>
    </row>
    <row r="17">
      <c r="A17" s="1" t="s">
        <v>738</v>
      </c>
      <c r="B17" s="243">
        <f>'Prior Year'!E86</f>
        <v>859920</v>
      </c>
      <c r="C17" s="243">
        <f>data!E85</f>
        <v>939057</v>
      </c>
      <c r="D17" s="243">
        <f>'Prior Year'!E60</f>
        <v>847</v>
      </c>
      <c r="E17" s="1">
        <f>data!E59</f>
        <v>945</v>
      </c>
      <c r="F17" s="217">
        <f t="shared" si="0"/>
        <v>1015.2538370720189</v>
      </c>
      <c r="G17" s="217">
        <f t="shared" si="1"/>
        <v>993.71111111111111</v>
      </c>
      <c r="H17" s="6">
        <f t="shared" si="2"/>
      </c>
      <c r="I17" s="243">
        <f t="shared" si="3"/>
      </c>
      <c r="M17" s="7"/>
    </row>
    <row r="18">
      <c r="A18" s="1" t="s">
        <v>739</v>
      </c>
      <c r="B18" s="243">
        <f>'Prior Year'!F86</f>
        <v>0</v>
      </c>
      <c r="C18" s="243">
        <f>data!F85</f>
        <v>0</v>
      </c>
      <c r="D18" s="243">
        <f>'Prior Year'!F60</f>
        <v>0</v>
      </c>
      <c r="E18" s="1">
        <f>data!F59</f>
        <v>0</v>
      </c>
      <c r="F18" s="217">
        <f t="shared" si="0"/>
      </c>
      <c r="G18" s="217">
        <f t="shared" si="1"/>
      </c>
      <c r="H18" s="6">
        <f t="shared" si="2"/>
      </c>
      <c r="I18" s="243">
        <f t="shared" si="3"/>
      </c>
      <c r="M18" s="7"/>
    </row>
    <row r="19">
      <c r="A19" s="1" t="s">
        <v>740</v>
      </c>
      <c r="B19" s="243">
        <f>'Prior Year'!G86</f>
        <v>0</v>
      </c>
      <c r="C19" s="243">
        <f>data!G85</f>
        <v>0</v>
      </c>
      <c r="D19" s="243">
        <f>'Prior Year'!G60</f>
        <v>0</v>
      </c>
      <c r="E19" s="1">
        <f>data!G59</f>
        <v>0</v>
      </c>
      <c r="F19" s="217">
        <f t="shared" si="0"/>
      </c>
      <c r="G19" s="217">
        <f t="shared" si="1"/>
      </c>
      <c r="H19" s="6">
        <f t="shared" si="2"/>
      </c>
      <c r="I19" s="243">
        <f t="shared" si="3"/>
      </c>
      <c r="M19" s="7"/>
    </row>
    <row r="20">
      <c r="A20" s="1" t="s">
        <v>741</v>
      </c>
      <c r="B20" s="243">
        <f>'Prior Year'!H86</f>
        <v>0</v>
      </c>
      <c r="C20" s="243">
        <f>data!H85</f>
        <v>0</v>
      </c>
      <c r="D20" s="243">
        <f>'Prior Year'!H60</f>
        <v>0</v>
      </c>
      <c r="E20" s="1">
        <f>data!H59</f>
        <v>0</v>
      </c>
      <c r="F20" s="217">
        <f t="shared" si="0"/>
      </c>
      <c r="G20" s="217">
        <f t="shared" si="1"/>
      </c>
      <c r="H20" s="6">
        <f t="shared" si="2"/>
      </c>
      <c r="I20" s="243">
        <f t="shared" si="3"/>
      </c>
      <c r="M20" s="7"/>
    </row>
    <row r="21">
      <c r="A21" s="1" t="s">
        <v>742</v>
      </c>
      <c r="B21" s="243">
        <f>'Prior Year'!I86</f>
        <v>0</v>
      </c>
      <c r="C21" s="243">
        <f>data!I85</f>
        <v>0</v>
      </c>
      <c r="D21" s="243">
        <f>'Prior Year'!I60</f>
        <v>0</v>
      </c>
      <c r="E21" s="1">
        <f>data!I59</f>
        <v>0</v>
      </c>
      <c r="F21" s="217">
        <f t="shared" si="0"/>
      </c>
      <c r="G21" s="217">
        <f t="shared" si="1"/>
      </c>
      <c r="H21" s="6">
        <f t="shared" si="2"/>
      </c>
      <c r="I21" s="243">
        <f t="shared" si="3"/>
      </c>
      <c r="M21" s="7"/>
    </row>
    <row r="22">
      <c r="A22" s="1" t="s">
        <v>743</v>
      </c>
      <c r="B22" s="243">
        <f>'Prior Year'!J86</f>
        <v>0</v>
      </c>
      <c r="C22" s="243">
        <f>data!J85</f>
        <v>0</v>
      </c>
      <c r="D22" s="243">
        <f>'Prior Year'!J60</f>
        <v>0</v>
      </c>
      <c r="E22" s="1">
        <f>data!J59</f>
        <v>0</v>
      </c>
      <c r="F22" s="217">
        <f t="shared" si="0"/>
      </c>
      <c r="G22" s="217">
        <f t="shared" si="1"/>
      </c>
      <c r="H22" s="6">
        <f t="shared" si="2"/>
      </c>
      <c r="I22" s="243">
        <f t="shared" si="3"/>
      </c>
      <c r="M22" s="7"/>
    </row>
    <row r="23">
      <c r="A23" s="1" t="s">
        <v>744</v>
      </c>
      <c r="B23" s="243">
        <f>'Prior Year'!K86</f>
        <v>2950751</v>
      </c>
      <c r="C23" s="243">
        <f>data!K85</f>
        <v>3333669</v>
      </c>
      <c r="D23" s="243">
        <f>'Prior Year'!K60</f>
        <v>11897</v>
      </c>
      <c r="E23" s="1">
        <f>data!K59</f>
        <v>13283</v>
      </c>
      <c r="F23" s="217">
        <f t="shared" si="0"/>
        <v>248.02479616710096</v>
      </c>
      <c r="G23" s="217">
        <f t="shared" si="1"/>
        <v>250.97259655198374</v>
      </c>
      <c r="H23" s="6">
        <f t="shared" si="2"/>
      </c>
      <c r="I23" s="243">
        <f t="shared" si="3"/>
      </c>
      <c r="M23" s="7"/>
    </row>
    <row r="24">
      <c r="A24" s="1" t="s">
        <v>745</v>
      </c>
      <c r="B24" s="243">
        <f>'Prior Year'!L86</f>
        <v>1847747</v>
      </c>
      <c r="C24" s="243">
        <f>data!L85</f>
        <v>1953635</v>
      </c>
      <c r="D24" s="243">
        <f>'Prior Year'!L60</f>
        <v>1820</v>
      </c>
      <c r="E24" s="1">
        <f>data!L59</f>
        <v>1966</v>
      </c>
      <c r="F24" s="217">
        <f t="shared" si="0"/>
        <v>1015.2456043956044</v>
      </c>
      <c r="G24" s="217">
        <f t="shared" si="1"/>
        <v>993.71057985757886</v>
      </c>
      <c r="H24" s="6">
        <f t="shared" si="2"/>
      </c>
      <c r="I24" s="243">
        <f t="shared" si="3"/>
      </c>
      <c r="M24" s="7"/>
    </row>
    <row r="25">
      <c r="A25" s="1" t="s">
        <v>746</v>
      </c>
      <c r="B25" s="243">
        <f>'Prior Year'!M86</f>
        <v>0</v>
      </c>
      <c r="C25" s="243">
        <f>data!M85</f>
        <v>0</v>
      </c>
      <c r="D25" s="243">
        <f>'Prior Year'!M60</f>
        <v>0</v>
      </c>
      <c r="E25" s="1">
        <f>data!M59</f>
        <v>0</v>
      </c>
      <c r="F25" s="217">
        <f t="shared" si="0"/>
      </c>
      <c r="G25" s="217">
        <f t="shared" si="1"/>
      </c>
      <c r="H25" s="6">
        <f t="shared" si="2"/>
      </c>
      <c r="I25" s="243">
        <f t="shared" si="3"/>
      </c>
      <c r="M25" s="7"/>
    </row>
    <row r="26">
      <c r="A26" s="1" t="s">
        <v>747</v>
      </c>
      <c r="B26" s="1">
        <f>'Prior Year'!N86</f>
        <v>0</v>
      </c>
      <c r="C26" s="243">
        <f>data!N85</f>
        <v>0</v>
      </c>
      <c r="D26" s="243">
        <f>'Prior Year'!N60</f>
        <v>0</v>
      </c>
      <c r="E26" s="1">
        <f>data!N59</f>
        <v>0</v>
      </c>
      <c r="F26" s="217">
        <f t="shared" si="0"/>
      </c>
      <c r="G26" s="217">
        <f t="shared" si="1"/>
      </c>
      <c r="H26" s="6">
        <f t="shared" si="2"/>
      </c>
      <c r="I26" s="243">
        <f t="shared" si="3"/>
      </c>
      <c r="M26" s="7"/>
    </row>
    <row r="27">
      <c r="A27" s="1" t="s">
        <v>748</v>
      </c>
      <c r="B27" s="243">
        <f>'Prior Year'!O86</f>
        <v>0</v>
      </c>
      <c r="C27" s="243">
        <f>data!O85</f>
        <v>0</v>
      </c>
      <c r="D27" s="243">
        <f>'Prior Year'!O60</f>
        <v>0</v>
      </c>
      <c r="E27" s="1">
        <f>data!O59</f>
        <v>0</v>
      </c>
      <c r="F27" s="217">
        <f t="shared" si="0"/>
      </c>
      <c r="G27" s="217">
        <f t="shared" si="1"/>
      </c>
      <c r="H27" s="6">
        <f t="shared" si="2"/>
      </c>
      <c r="I27" s="243">
        <f t="shared" si="3"/>
      </c>
      <c r="J27" s="218"/>
      <c r="M27" s="7"/>
    </row>
    <row r="28">
      <c r="A28" s="1" t="s">
        <v>749</v>
      </c>
      <c r="B28" s="243">
        <f>'Prior Year'!P86</f>
        <v>712826</v>
      </c>
      <c r="C28" s="243">
        <f>data!P85</f>
        <v>756443</v>
      </c>
      <c r="D28" s="243">
        <f>'Prior Year'!P60</f>
        <v>5686</v>
      </c>
      <c r="E28" s="1">
        <f>data!P59</f>
        <v>6217</v>
      </c>
      <c r="F28" s="217">
        <f t="shared" si="0"/>
        <v>125.36510728104115</v>
      </c>
      <c r="G28" s="217">
        <f t="shared" si="1"/>
        <v>121.67331510374778</v>
      </c>
      <c r="H28" s="6">
        <f t="shared" si="2"/>
      </c>
      <c r="I28" s="243">
        <f t="shared" si="3"/>
      </c>
      <c r="M28" s="7"/>
    </row>
    <row r="29">
      <c r="A29" s="1" t="s">
        <v>750</v>
      </c>
      <c r="B29" s="243">
        <f>'Prior Year'!Q86</f>
        <v>14857</v>
      </c>
      <c r="C29" s="243">
        <f>data!Q85</f>
        <v>25027</v>
      </c>
      <c r="D29" s="243">
        <f>'Prior Year'!Q60</f>
        <v>6171</v>
      </c>
      <c r="E29" s="1">
        <f>data!Q59</f>
        <v>5002</v>
      </c>
      <c r="F29" s="217">
        <f t="shared" si="0"/>
        <v>2.4075514503321989</v>
      </c>
      <c r="G29" s="217">
        <f t="shared" si="1"/>
        <v>5.0033986405437822</v>
      </c>
      <c r="H29" s="6">
        <f t="shared" si="2"/>
        <v>1.0782104739042659</v>
      </c>
      <c r="I29" s="243" t="s">
        <v>751</v>
      </c>
      <c r="M29" s="7"/>
    </row>
    <row r="30">
      <c r="A30" s="1" t="s">
        <v>752</v>
      </c>
      <c r="B30" s="243">
        <f>'Prior Year'!R86</f>
        <v>538385</v>
      </c>
      <c r="C30" s="243">
        <f>data!R85</f>
        <v>533944</v>
      </c>
      <c r="D30" s="243">
        <f>'Prior Year'!R60</f>
        <v>2446</v>
      </c>
      <c r="E30" s="1">
        <f>data!R59</f>
        <v>2265</v>
      </c>
      <c r="F30" s="217">
        <f t="shared" si="0"/>
        <v>220.10834014717906</v>
      </c>
      <c r="G30" s="217">
        <f>IFERROR(IF(C30=0,"",IF(E30=0,"",C30/E30)),"")</f>
        <v>235.73686534216336</v>
      </c>
      <c r="H30" s="6">
        <f t="shared" si="2"/>
      </c>
      <c r="I30" s="243">
        <f t="shared" si="3"/>
      </c>
      <c r="M30" s="7"/>
    </row>
    <row r="31">
      <c r="A31" s="1" t="s">
        <v>753</v>
      </c>
      <c r="B31" s="243">
        <f>'Prior Year'!S86</f>
        <v>512904</v>
      </c>
      <c r="C31" s="243">
        <f>data!S85</f>
        <v>360973</v>
      </c>
      <c r="D31" s="243" t="s">
        <v>754</v>
      </c>
      <c r="E31" s="4" t="s">
        <v>754</v>
      </c>
      <c r="F31" s="217">
        <f ref="F31:G32" t="shared" si="4">IFERROR(IF(B31=0,"",IF(D31=0,"",B31/D31)),"")</f>
      </c>
      <c r="G31" s="217">
        <f t="shared" si="4"/>
      </c>
      <c r="H31" s="6">
        <f>IF(ABS(C31/B31-1)&gt;0.25, C31/B31-1,"")</f>
        <v>-0.29621722583563392</v>
      </c>
      <c r="I31" s="243" t="s">
        <v>755</v>
      </c>
      <c r="M31" s="7"/>
    </row>
    <row r="32">
      <c r="A32" s="1" t="s">
        <v>756</v>
      </c>
      <c r="B32" s="243">
        <f>'Prior Year'!T86</f>
        <v>0</v>
      </c>
      <c r="C32" s="243">
        <f>data!T85</f>
        <v>0</v>
      </c>
      <c r="D32" s="243" t="s">
        <v>754</v>
      </c>
      <c r="E32" s="4" t="s">
        <v>754</v>
      </c>
      <c r="F32" s="217">
        <f t="shared" si="0"/>
      </c>
      <c r="G32" s="217">
        <f t="shared" si="4"/>
      </c>
      <c r="H32" s="6">
        <f t="shared" si="2"/>
      </c>
      <c r="I32" s="243">
        <f t="shared" si="3"/>
      </c>
      <c r="M32" s="7"/>
    </row>
    <row r="33">
      <c r="A33" s="1" t="s">
        <v>757</v>
      </c>
      <c r="B33" s="243">
        <f>'Prior Year'!U86</f>
        <v>1888245</v>
      </c>
      <c r="C33" s="243">
        <f>data!U85</f>
        <v>1988731</v>
      </c>
      <c r="D33" s="243">
        <f>'Prior Year'!U60</f>
        <v>61652</v>
      </c>
      <c r="E33" s="1">
        <f>data!U59</f>
        <v>62693</v>
      </c>
      <c r="F33" s="217">
        <f t="shared" si="0"/>
        <v>30.627473561279441</v>
      </c>
      <c r="G33" s="217">
        <f ref="G33:G69" t="shared" si="5">IF(C33=0,"",IF(E33=0,"",C33/E33))</f>
        <v>31.721739269136904</v>
      </c>
      <c r="H33" s="6">
        <f t="shared" si="2"/>
      </c>
      <c r="I33" s="243">
        <f t="shared" si="3"/>
      </c>
      <c r="M33" s="7"/>
    </row>
    <row r="34">
      <c r="A34" s="1" t="s">
        <v>758</v>
      </c>
      <c r="B34" s="243">
        <f>'Prior Year'!V86</f>
        <v>0</v>
      </c>
      <c r="C34" s="243">
        <f>data!V85</f>
        <v>0</v>
      </c>
      <c r="D34" s="243">
        <f>'Prior Year'!V60</f>
        <v>2830</v>
      </c>
      <c r="E34" s="1">
        <f>data!V59</f>
        <v>3029</v>
      </c>
      <c r="F34" s="217">
        <f t="shared" si="0"/>
      </c>
      <c r="G34" s="217">
        <f t="shared" si="5"/>
      </c>
      <c r="H34" s="6">
        <f t="shared" si="2"/>
      </c>
      <c r="I34" s="243">
        <f t="shared" si="3"/>
      </c>
      <c r="M34" s="7"/>
    </row>
    <row r="35">
      <c r="A35" s="1" t="s">
        <v>759</v>
      </c>
      <c r="B35" s="243">
        <f>'Prior Year'!W86</f>
        <v>126453</v>
      </c>
      <c r="C35" s="243">
        <f>data!W85</f>
        <v>126883</v>
      </c>
      <c r="D35" s="243">
        <f>'Prior Year'!W60</f>
        <v>490</v>
      </c>
      <c r="E35" s="1">
        <f>data!W59</f>
        <v>462</v>
      </c>
      <c r="F35" s="217">
        <f t="shared" si="0"/>
        <v>258.06734693877553</v>
      </c>
      <c r="G35" s="217">
        <f t="shared" si="5"/>
        <v>274.63852813852816</v>
      </c>
      <c r="H35" s="6">
        <f t="shared" si="2"/>
      </c>
      <c r="I35" s="243">
        <f t="shared" si="3"/>
      </c>
      <c r="M35" s="7"/>
    </row>
    <row r="36">
      <c r="A36" s="1" t="s">
        <v>760</v>
      </c>
      <c r="B36" s="243">
        <f>'Prior Year'!X86</f>
        <v>581169</v>
      </c>
      <c r="C36" s="243">
        <f>data!X85</f>
        <v>646747</v>
      </c>
      <c r="D36" s="243">
        <f>'Prior Year'!X60</f>
        <v>2252</v>
      </c>
      <c r="E36" s="1">
        <f>data!X59</f>
        <v>2355</v>
      </c>
      <c r="F36" s="217">
        <f t="shared" si="0"/>
        <v>258.06793960923625</v>
      </c>
      <c r="G36" s="217">
        <f t="shared" si="5"/>
        <v>274.6271762208068</v>
      </c>
      <c r="H36" s="6">
        <f t="shared" si="2"/>
      </c>
      <c r="I36" s="243">
        <f t="shared" si="3"/>
      </c>
      <c r="M36" s="7"/>
    </row>
    <row r="37">
      <c r="A37" s="1" t="s">
        <v>761</v>
      </c>
      <c r="B37" s="243">
        <f>'Prior Year'!Y86</f>
        <v>1664015</v>
      </c>
      <c r="C37" s="243">
        <f>data!Y85</f>
        <v>1727120</v>
      </c>
      <c r="D37" s="243">
        <f>'Prior Year'!Y60</f>
        <v>6448</v>
      </c>
      <c r="E37" s="1">
        <f>data!Y59</f>
        <v>6289</v>
      </c>
      <c r="F37" s="217">
        <f t="shared" si="0"/>
        <v>258.06684243176181</v>
      </c>
      <c r="G37" s="217">
        <f t="shared" si="5"/>
        <v>274.62553665129593</v>
      </c>
      <c r="H37" s="6">
        <f t="shared" si="2"/>
      </c>
      <c r="I37" s="243">
        <f t="shared" si="3"/>
      </c>
      <c r="M37" s="7"/>
    </row>
    <row r="38">
      <c r="A38" s="1" t="s">
        <v>762</v>
      </c>
      <c r="B38" s="243">
        <f>'Prior Year'!Z86</f>
        <v>0</v>
      </c>
      <c r="C38" s="243">
        <f>data!Z85</f>
        <v>0</v>
      </c>
      <c r="D38" s="243">
        <f>'Prior Year'!Z60</f>
        <v>0</v>
      </c>
      <c r="E38" s="1">
        <f>data!Z59</f>
        <v>0</v>
      </c>
      <c r="F38" s="217">
        <f t="shared" si="0"/>
      </c>
      <c r="G38" s="217">
        <f t="shared" si="5"/>
      </c>
      <c r="H38" s="6">
        <f t="shared" si="2"/>
      </c>
      <c r="I38" s="243">
        <f t="shared" si="3"/>
      </c>
      <c r="M38" s="7"/>
    </row>
    <row r="39">
      <c r="A39" s="1" t="s">
        <v>763</v>
      </c>
      <c r="B39" s="243">
        <f>'Prior Year'!AA86</f>
        <v>0</v>
      </c>
      <c r="C39" s="243">
        <f>data!AA85</f>
        <v>0</v>
      </c>
      <c r="D39" s="243">
        <f>'Prior Year'!AA60</f>
        <v>0</v>
      </c>
      <c r="E39" s="1">
        <f>data!AA59</f>
        <v>0</v>
      </c>
      <c r="F39" s="217">
        <f t="shared" si="0"/>
      </c>
      <c r="G39" s="217">
        <f t="shared" si="5"/>
      </c>
      <c r="H39" s="6">
        <f t="shared" si="2"/>
      </c>
      <c r="I39" s="243">
        <f t="shared" si="3"/>
      </c>
      <c r="M39" s="7"/>
    </row>
    <row r="40">
      <c r="A40" s="1" t="s">
        <v>764</v>
      </c>
      <c r="B40" s="243">
        <f>'Prior Year'!AB86</f>
        <v>1522170</v>
      </c>
      <c r="C40" s="243">
        <f>data!AB85</f>
        <v>1891778</v>
      </c>
      <c r="D40" s="243" t="s">
        <v>754</v>
      </c>
      <c r="E40" s="4" t="s">
        <v>754</v>
      </c>
      <c r="F40" s="217">
        <f>IFERROR(IF(B40=0,"",IF(D40=0,"",B40/D40)),"")</f>
      </c>
      <c r="G40" s="217">
        <f>IFERROR(IF(C40=0,"",IF(E40=0,"",C40/E40)),"")</f>
      </c>
      <c r="H40" s="6">
        <f>IF(ABS(C40/B40-1)&gt;0.25, C40/B40-1,"")</f>
      </c>
      <c r="I40" s="243">
        <f t="shared" si="3"/>
      </c>
      <c r="M40" s="7"/>
    </row>
    <row r="41">
      <c r="A41" s="1" t="s">
        <v>765</v>
      </c>
      <c r="B41" s="243">
        <f>'Prior Year'!AC86</f>
        <v>109096</v>
      </c>
      <c r="C41" s="243">
        <f>data!AC85</f>
        <v>151948</v>
      </c>
      <c r="D41" s="243">
        <f>'Prior Year'!AC60</f>
        <v>2511</v>
      </c>
      <c r="E41" s="1">
        <f>data!AC59</f>
        <v>2561</v>
      </c>
      <c r="F41" s="217">
        <f t="shared" si="0"/>
        <v>43.447232178414971</v>
      </c>
      <c r="G41" s="217">
        <f t="shared" si="5"/>
        <v>59.331511128465444</v>
      </c>
      <c r="H41" s="6">
        <f t="shared" si="2"/>
        <v>0.36559932943074669</v>
      </c>
      <c r="I41" s="243" t="s">
        <v>766</v>
      </c>
      <c r="M41" s="7"/>
    </row>
    <row r="42">
      <c r="A42" s="1" t="s">
        <v>767</v>
      </c>
      <c r="B42" s="243">
        <f>'Prior Year'!AD86</f>
        <v>0</v>
      </c>
      <c r="C42" s="243">
        <f>data!AD85</f>
        <v>0</v>
      </c>
      <c r="D42" s="243">
        <f>'Prior Year'!AD60</f>
        <v>0</v>
      </c>
      <c r="E42" s="1">
        <f>data!AD59</f>
        <v>0</v>
      </c>
      <c r="F42" s="217">
        <f t="shared" si="0"/>
      </c>
      <c r="G42" s="217">
        <f t="shared" si="5"/>
      </c>
      <c r="H42" s="6">
        <f t="shared" si="2"/>
      </c>
      <c r="I42" s="243">
        <f t="shared" si="3"/>
      </c>
      <c r="M42" s="7"/>
    </row>
    <row r="43">
      <c r="A43" s="1" t="s">
        <v>768</v>
      </c>
      <c r="B43" s="243">
        <f>'Prior Year'!AE86</f>
        <v>1571430</v>
      </c>
      <c r="C43" s="243">
        <f>data!AE85</f>
        <v>1728839</v>
      </c>
      <c r="D43" s="243">
        <f>'Prior Year'!AE60</f>
        <v>24644</v>
      </c>
      <c r="E43" s="1">
        <f>data!AE59</f>
        <v>25452</v>
      </c>
      <c r="F43" s="217">
        <f t="shared" si="0"/>
        <v>63.765216685602986</v>
      </c>
      <c r="G43" s="217">
        <f t="shared" si="5"/>
        <v>67.925467546754675</v>
      </c>
      <c r="H43" s="6">
        <f t="shared" si="2"/>
      </c>
      <c r="I43" s="243">
        <f t="shared" si="3"/>
      </c>
      <c r="M43" s="7"/>
    </row>
    <row r="44">
      <c r="A44" s="1" t="s">
        <v>769</v>
      </c>
      <c r="B44" s="243">
        <f>'Prior Year'!AF86</f>
        <v>0</v>
      </c>
      <c r="C44" s="243">
        <f>data!AF85</f>
        <v>0</v>
      </c>
      <c r="D44" s="243">
        <f>'Prior Year'!AF60</f>
        <v>0</v>
      </c>
      <c r="E44" s="1">
        <f>data!AF59</f>
        <v>0</v>
      </c>
      <c r="F44" s="217">
        <f t="shared" si="0"/>
      </c>
      <c r="G44" s="217">
        <f t="shared" si="5"/>
      </c>
      <c r="H44" s="6">
        <f t="shared" si="2"/>
      </c>
      <c r="I44" s="243">
        <f t="shared" si="3"/>
      </c>
      <c r="M44" s="7"/>
    </row>
    <row r="45">
      <c r="A45" s="1" t="s">
        <v>770</v>
      </c>
      <c r="B45" s="243">
        <f>'Prior Year'!AG86</f>
        <v>3681529</v>
      </c>
      <c r="C45" s="243">
        <f>data!AG85</f>
        <v>4586659</v>
      </c>
      <c r="D45" s="243">
        <f>'Prior Year'!AG60</f>
        <v>4860</v>
      </c>
      <c r="E45" s="1">
        <f>data!AG59</f>
        <v>5265</v>
      </c>
      <c r="F45" s="217">
        <f t="shared" si="0"/>
        <v>757.51625514403293</v>
      </c>
      <c r="G45" s="217">
        <f t="shared" si="5"/>
        <v>871.16030389363721</v>
      </c>
      <c r="H45" s="6">
        <f t="shared" si="2"/>
      </c>
      <c r="I45" s="243">
        <f t="shared" si="3"/>
      </c>
      <c r="M45" s="7"/>
    </row>
    <row r="46">
      <c r="A46" s="1" t="s">
        <v>771</v>
      </c>
      <c r="B46" s="243">
        <f>'Prior Year'!AH86</f>
        <v>0</v>
      </c>
      <c r="C46" s="243">
        <f>data!AH85</f>
        <v>0</v>
      </c>
      <c r="D46" s="243">
        <f>'Prior Year'!AH60</f>
        <v>0</v>
      </c>
      <c r="E46" s="1">
        <f>data!AH59</f>
        <v>0</v>
      </c>
      <c r="F46" s="217">
        <f t="shared" si="0"/>
      </c>
      <c r="G46" s="217">
        <f t="shared" si="5"/>
      </c>
      <c r="H46" s="6">
        <f t="shared" si="2"/>
      </c>
      <c r="I46" s="243">
        <f t="shared" si="3"/>
      </c>
      <c r="M46" s="7"/>
    </row>
    <row r="47">
      <c r="A47" s="1" t="s">
        <v>772</v>
      </c>
      <c r="B47" s="243">
        <f>'Prior Year'!AI86</f>
        <v>0</v>
      </c>
      <c r="C47" s="243">
        <f>data!AI85</f>
        <v>0</v>
      </c>
      <c r="D47" s="243">
        <f>'Prior Year'!AI60</f>
        <v>0</v>
      </c>
      <c r="E47" s="1">
        <f>data!AI59</f>
        <v>0</v>
      </c>
      <c r="F47" s="217">
        <f t="shared" si="0"/>
      </c>
      <c r="G47" s="217">
        <f t="shared" si="5"/>
      </c>
      <c r="H47" s="6">
        <f t="shared" si="2"/>
      </c>
      <c r="I47" s="243">
        <f t="shared" si="3"/>
      </c>
      <c r="M47" s="7"/>
    </row>
    <row r="48">
      <c r="A48" s="1" t="s">
        <v>773</v>
      </c>
      <c r="B48" s="243">
        <f>'Prior Year'!AJ86</f>
        <v>1752445</v>
      </c>
      <c r="C48" s="243">
        <f>data!AJ85</f>
        <v>1680908</v>
      </c>
      <c r="D48" s="243">
        <f>'Prior Year'!AJ60</f>
        <v>2761</v>
      </c>
      <c r="E48" s="1">
        <f>data!AJ59</f>
        <v>3186</v>
      </c>
      <c r="F48" s="217">
        <f t="shared" si="0"/>
        <v>634.713871785585</v>
      </c>
      <c r="G48" s="217">
        <f t="shared" si="5"/>
        <v>527.59196484620213</v>
      </c>
      <c r="H48" s="6">
        <f t="shared" si="2"/>
      </c>
      <c r="I48" s="243">
        <f t="shared" si="3"/>
      </c>
      <c r="M48" s="7"/>
    </row>
    <row r="49">
      <c r="A49" s="1" t="s">
        <v>774</v>
      </c>
      <c r="B49" s="243">
        <f>'Prior Year'!AK86</f>
        <v>0</v>
      </c>
      <c r="C49" s="243">
        <f>data!AK85</f>
        <v>0</v>
      </c>
      <c r="D49" s="243">
        <f>'Prior Year'!AK60</f>
        <v>0</v>
      </c>
      <c r="E49" s="1">
        <f>data!AK59</f>
        <v>0</v>
      </c>
      <c r="F49" s="217">
        <f t="shared" si="0"/>
      </c>
      <c r="G49" s="217">
        <f t="shared" si="5"/>
      </c>
      <c r="H49" s="6">
        <f t="shared" si="2"/>
      </c>
      <c r="I49" s="243">
        <f t="shared" si="3"/>
      </c>
      <c r="M49" s="7"/>
    </row>
    <row r="50">
      <c r="A50" s="1" t="s">
        <v>775</v>
      </c>
      <c r="B50" s="243">
        <f>'Prior Year'!AL86</f>
        <v>0</v>
      </c>
      <c r="C50" s="243">
        <f>data!AL85</f>
        <v>0</v>
      </c>
      <c r="D50" s="243">
        <f>'Prior Year'!AL60</f>
        <v>0</v>
      </c>
      <c r="E50" s="1">
        <f>data!AL59</f>
        <v>0</v>
      </c>
      <c r="F50" s="217">
        <f t="shared" si="0"/>
      </c>
      <c r="G50" s="217">
        <f t="shared" si="5"/>
      </c>
      <c r="H50" s="6">
        <f t="shared" si="2"/>
      </c>
      <c r="I50" s="243">
        <f t="shared" si="3"/>
      </c>
      <c r="M50" s="7"/>
    </row>
    <row r="51">
      <c r="A51" s="1" t="s">
        <v>776</v>
      </c>
      <c r="B51" s="243">
        <f>'Prior Year'!AM86</f>
        <v>0</v>
      </c>
      <c r="C51" s="243">
        <f>data!AM85</f>
        <v>0</v>
      </c>
      <c r="D51" s="243">
        <f>'Prior Year'!AM60</f>
        <v>0</v>
      </c>
      <c r="E51" s="1">
        <f>data!AM59</f>
        <v>0</v>
      </c>
      <c r="F51" s="217">
        <f t="shared" si="0"/>
      </c>
      <c r="G51" s="217">
        <f t="shared" si="5"/>
      </c>
      <c r="H51" s="6">
        <f t="shared" si="2"/>
      </c>
      <c r="I51" s="243">
        <f t="shared" si="3"/>
      </c>
      <c r="M51" s="7"/>
    </row>
    <row r="52">
      <c r="A52" s="1" t="s">
        <v>777</v>
      </c>
      <c r="B52" s="243">
        <f>'Prior Year'!AN86</f>
        <v>0</v>
      </c>
      <c r="C52" s="243">
        <f>data!AN85</f>
        <v>0</v>
      </c>
      <c r="D52" s="243">
        <f>'Prior Year'!AN60</f>
        <v>0</v>
      </c>
      <c r="E52" s="1">
        <f>data!AN59</f>
        <v>0</v>
      </c>
      <c r="F52" s="217">
        <f t="shared" si="0"/>
      </c>
      <c r="G52" s="217">
        <f t="shared" si="5"/>
      </c>
      <c r="H52" s="6">
        <f t="shared" si="2"/>
      </c>
      <c r="I52" s="243">
        <f t="shared" si="3"/>
      </c>
      <c r="M52" s="7"/>
    </row>
    <row r="53">
      <c r="A53" s="1" t="s">
        <v>778</v>
      </c>
      <c r="B53" s="243">
        <f>'Prior Year'!AO86</f>
        <v>227414</v>
      </c>
      <c r="C53" s="243">
        <f>data!AO85</f>
        <v>183842</v>
      </c>
      <c r="D53" s="243">
        <f>'Prior Year'!AO60</f>
        <v>5376</v>
      </c>
      <c r="E53" s="1">
        <f>data!AO59</f>
        <v>4431</v>
      </c>
      <c r="F53" s="217">
        <f t="shared" si="0"/>
        <v>42.30171130952381</v>
      </c>
      <c r="G53" s="217">
        <f t="shared" si="5"/>
        <v>41.489957120288871</v>
      </c>
      <c r="H53" s="6">
        <f t="shared" si="2"/>
      </c>
      <c r="I53" s="243">
        <f t="shared" si="3"/>
      </c>
      <c r="M53" s="7"/>
    </row>
    <row r="54">
      <c r="A54" s="1" t="s">
        <v>779</v>
      </c>
      <c r="B54" s="243">
        <f>'Prior Year'!AP86</f>
        <v>0</v>
      </c>
      <c r="C54" s="243">
        <f>data!AP85</f>
        <v>0</v>
      </c>
      <c r="D54" s="243">
        <f>'Prior Year'!AP60</f>
        <v>0</v>
      </c>
      <c r="E54" s="1">
        <f>data!AP59</f>
        <v>0</v>
      </c>
      <c r="F54" s="217">
        <f t="shared" si="0"/>
      </c>
      <c r="G54" s="217">
        <f t="shared" si="5"/>
      </c>
      <c r="H54" s="6">
        <f t="shared" si="2"/>
      </c>
      <c r="I54" s="243">
        <f t="shared" si="3"/>
      </c>
      <c r="M54" s="7"/>
    </row>
    <row r="55">
      <c r="A55" s="1" t="s">
        <v>780</v>
      </c>
      <c r="B55" s="243">
        <f>'Prior Year'!AQ86</f>
        <v>0</v>
      </c>
      <c r="C55" s="243">
        <f>data!AQ85</f>
        <v>0</v>
      </c>
      <c r="D55" s="243">
        <f>'Prior Year'!AQ60</f>
        <v>0</v>
      </c>
      <c r="E55" s="1">
        <f>data!AQ59</f>
        <v>0</v>
      </c>
      <c r="F55" s="217">
        <f t="shared" si="0"/>
      </c>
      <c r="G55" s="217">
        <f t="shared" si="5"/>
      </c>
      <c r="H55" s="6">
        <f t="shared" si="2"/>
      </c>
      <c r="I55" s="243">
        <f t="shared" si="3"/>
      </c>
      <c r="M55" s="7"/>
    </row>
    <row r="56">
      <c r="A56" s="1" t="s">
        <v>781</v>
      </c>
      <c r="B56" s="243">
        <f>'Prior Year'!AR86</f>
        <v>0</v>
      </c>
      <c r="C56" s="243">
        <f>data!AR85</f>
        <v>0</v>
      </c>
      <c r="D56" s="243">
        <f>'Prior Year'!AR60</f>
        <v>0</v>
      </c>
      <c r="E56" s="1">
        <f>data!AR59</f>
        <v>0</v>
      </c>
      <c r="F56" s="217">
        <f t="shared" si="0"/>
      </c>
      <c r="G56" s="217">
        <f t="shared" si="5"/>
      </c>
      <c r="H56" s="6">
        <f t="shared" si="2"/>
      </c>
      <c r="I56" s="243">
        <f t="shared" si="3"/>
      </c>
      <c r="M56" s="7"/>
    </row>
    <row r="57">
      <c r="A57" s="1" t="s">
        <v>782</v>
      </c>
      <c r="B57" s="243">
        <f>'Prior Year'!AS86</f>
        <v>0</v>
      </c>
      <c r="C57" s="243">
        <f>data!AS85</f>
        <v>0</v>
      </c>
      <c r="D57" s="243">
        <f>'Prior Year'!AS60</f>
        <v>0</v>
      </c>
      <c r="E57" s="1">
        <f>data!AS59</f>
        <v>0</v>
      </c>
      <c r="F57" s="217">
        <f t="shared" si="0"/>
      </c>
      <c r="G57" s="217">
        <f t="shared" si="5"/>
      </c>
      <c r="H57" s="6">
        <f t="shared" si="2"/>
      </c>
      <c r="I57" s="243">
        <f t="shared" si="3"/>
      </c>
      <c r="M57" s="7"/>
    </row>
    <row r="58">
      <c r="A58" s="1" t="s">
        <v>783</v>
      </c>
      <c r="B58" s="243">
        <f>'Prior Year'!AT86</f>
        <v>0</v>
      </c>
      <c r="C58" s="243">
        <f>data!AT85</f>
        <v>0</v>
      </c>
      <c r="D58" s="243">
        <f>'Prior Year'!AT60</f>
        <v>0</v>
      </c>
      <c r="E58" s="1">
        <f>data!AT59</f>
        <v>0</v>
      </c>
      <c r="F58" s="217">
        <f t="shared" si="0"/>
      </c>
      <c r="G58" s="217">
        <f t="shared" si="5"/>
      </c>
      <c r="H58" s="6">
        <f t="shared" si="2"/>
      </c>
      <c r="I58" s="243">
        <f t="shared" si="3"/>
      </c>
      <c r="M58" s="7"/>
    </row>
    <row r="59">
      <c r="A59" s="1" t="s">
        <v>784</v>
      </c>
      <c r="B59" s="243">
        <f>'Prior Year'!AU86</f>
        <v>0</v>
      </c>
      <c r="C59" s="243">
        <f>data!AU85</f>
        <v>0</v>
      </c>
      <c r="D59" s="243">
        <f>'Prior Year'!AU60</f>
        <v>0</v>
      </c>
      <c r="E59" s="1">
        <f>data!AU59</f>
        <v>0</v>
      </c>
      <c r="F59" s="217">
        <f t="shared" si="0"/>
      </c>
      <c r="G59" s="217">
        <f t="shared" si="5"/>
      </c>
      <c r="H59" s="6">
        <f t="shared" si="2"/>
      </c>
      <c r="I59" s="243">
        <f t="shared" si="3"/>
      </c>
      <c r="M59" s="7"/>
    </row>
    <row r="60">
      <c r="A60" s="1" t="s">
        <v>785</v>
      </c>
      <c r="B60" s="243">
        <f>'Prior Year'!AV86</f>
        <v>177196</v>
      </c>
      <c r="C60" s="243">
        <f>data!AV85</f>
        <v>140534</v>
      </c>
      <c r="D60" s="243" t="s">
        <v>754</v>
      </c>
      <c r="E60" s="4" t="s">
        <v>754</v>
      </c>
      <c r="F60" s="217"/>
      <c r="G60" s="217"/>
      <c r="H60" s="6"/>
      <c r="I60" s="243">
        <f t="shared" si="3"/>
      </c>
      <c r="M60" s="7"/>
    </row>
    <row r="61">
      <c r="A61" s="1" t="s">
        <v>786</v>
      </c>
      <c r="B61" s="243">
        <f>'Prior Year'!AW86</f>
        <v>0</v>
      </c>
      <c r="C61" s="243">
        <f>data!AW85</f>
        <v>0</v>
      </c>
      <c r="D61" s="243" t="s">
        <v>754</v>
      </c>
      <c r="E61" s="4" t="s">
        <v>754</v>
      </c>
      <c r="F61" s="217"/>
      <c r="G61" s="217"/>
      <c r="H61" s="6"/>
      <c r="I61" s="243">
        <f t="shared" si="3"/>
      </c>
      <c r="M61" s="7"/>
    </row>
    <row r="62">
      <c r="A62" s="1" t="s">
        <v>787</v>
      </c>
      <c r="B62" s="243">
        <f>'Prior Year'!AX86</f>
        <v>0</v>
      </c>
      <c r="C62" s="243">
        <f>data!AX85</f>
        <v>0</v>
      </c>
      <c r="D62" s="243" t="s">
        <v>754</v>
      </c>
      <c r="E62" s="4" t="s">
        <v>754</v>
      </c>
      <c r="F62" s="217"/>
      <c r="G62" s="217"/>
      <c r="H62" s="6"/>
      <c r="I62" s="243">
        <f t="shared" si="3"/>
      </c>
      <c r="M62" s="7"/>
    </row>
    <row r="63">
      <c r="A63" s="1" t="s">
        <v>788</v>
      </c>
      <c r="B63" s="243">
        <f>'Prior Year'!AY86</f>
        <v>1122739</v>
      </c>
      <c r="C63" s="243">
        <f>data!AY85</f>
        <v>1210696</v>
      </c>
      <c r="D63" s="243">
        <f>'Prior Year'!AY60</f>
        <v>48081</v>
      </c>
      <c r="E63" s="1">
        <f>data!AY59</f>
        <v>48522</v>
      </c>
      <c r="F63" s="217">
        <f>IF(B63=0,"",IF(D63=0,"",B63/D63))</f>
        <v>23.350991035960149</v>
      </c>
      <c r="G63" s="217">
        <f t="shared" si="5"/>
        <v>24.951485923910802</v>
      </c>
      <c r="H63" s="6">
        <f>IF(B63=0,"",IF(C63=0,"",IF(D63=0,"",IF(E63=0,"",IF(G63/F63-1&lt;-0.25,G63/F63-1,IF(G63/F63-1&gt;0.25,G63/F63-1,""))))))</f>
      </c>
      <c r="I63" s="243">
        <f t="shared" si="3"/>
      </c>
      <c r="M63" s="7"/>
    </row>
    <row r="64">
      <c r="A64" s="1" t="s">
        <v>789</v>
      </c>
      <c r="B64" s="243">
        <f>'Prior Year'!AZ86</f>
        <v>172916</v>
      </c>
      <c r="C64" s="243">
        <f>data!AZ85</f>
        <v>241273</v>
      </c>
      <c r="D64" s="243">
        <f>'Prior Year'!AZ60</f>
        <v>0</v>
      </c>
      <c r="E64" s="1">
        <f>data!AZ59</f>
        <v>0</v>
      </c>
      <c r="F64" s="217">
        <f>IF(B64=0,"",IF(D64=0,"",B64/D64))</f>
      </c>
      <c r="G64" s="217">
        <f t="shared" si="5"/>
      </c>
      <c r="H64" s="6">
        <f>IF(B64=0,"",IF(C64=0,"",IF(D64=0,"",IF(E64=0,"",IF(G64/F64-1&lt;-0.25,G64/F64-1,IF(G64/F64-1&gt;0.25,G64/F64-1,""))))))</f>
      </c>
      <c r="I64" s="243">
        <f t="shared" si="3"/>
      </c>
      <c r="M64" s="7"/>
    </row>
    <row r="65">
      <c r="A65" s="1" t="s">
        <v>790</v>
      </c>
      <c r="B65" s="243">
        <f>'Prior Year'!BA86</f>
        <v>429604</v>
      </c>
      <c r="C65" s="243">
        <f>data!BA85</f>
        <v>480626</v>
      </c>
      <c r="D65" s="243">
        <f>'Prior Year'!BA60</f>
        <v>0</v>
      </c>
      <c r="E65" s="1">
        <f>data!BA59</f>
        <v>0</v>
      </c>
      <c r="F65" s="217">
        <f>IF(B65=0,"",IF(D65=0,"",B65/D65))</f>
      </c>
      <c r="G65" s="217">
        <f t="shared" si="5"/>
      </c>
      <c r="H65" s="6">
        <f>IF(B65=0,"",IF(C65=0,"",IF(D65=0,"",IF(E65=0,"",IF(G65/F65-1&lt;-0.25,G65/F65-1,IF(G65/F65-1&gt;0.25,G65/F65-1,""))))))</f>
      </c>
      <c r="I65" s="243">
        <f t="shared" si="3"/>
      </c>
      <c r="M65" s="7"/>
    </row>
    <row r="66">
      <c r="A66" s="1" t="s">
        <v>791</v>
      </c>
      <c r="B66" s="243">
        <f>'Prior Year'!BB86</f>
        <v>84517</v>
      </c>
      <c r="C66" s="243">
        <f>data!BB85</f>
        <v>76767</v>
      </c>
      <c r="D66" s="243" t="s">
        <v>754</v>
      </c>
      <c r="E66" s="4" t="s">
        <v>754</v>
      </c>
      <c r="F66" s="217"/>
      <c r="G66" s="217">
        <f ref="G66:G68" t="shared" si="6">IFERROR(IF(C66=0,"",IF(E66=0,"",C66/E66)),"")</f>
      </c>
      <c r="H66" s="6"/>
      <c r="I66" s="243">
        <f t="shared" si="3"/>
      </c>
      <c r="M66" s="7"/>
    </row>
    <row r="67">
      <c r="A67" s="1" t="s">
        <v>792</v>
      </c>
      <c r="B67" s="243">
        <f>'Prior Year'!BC86</f>
        <v>0</v>
      </c>
      <c r="C67" s="243">
        <f>data!BC85</f>
        <v>0</v>
      </c>
      <c r="D67" s="243" t="s">
        <v>754</v>
      </c>
      <c r="E67" s="4" t="s">
        <v>754</v>
      </c>
      <c r="F67" s="217"/>
      <c r="G67" s="217">
        <f t="shared" si="6"/>
      </c>
      <c r="H67" s="6"/>
      <c r="I67" s="243">
        <f t="shared" si="3"/>
      </c>
      <c r="M67" s="7"/>
    </row>
    <row r="68">
      <c r="A68" s="1" t="s">
        <v>793</v>
      </c>
      <c r="B68" s="243">
        <f>'Prior Year'!BD86</f>
        <v>0</v>
      </c>
      <c r="C68" s="243">
        <f>data!BD85</f>
        <v>0</v>
      </c>
      <c r="D68" s="243" t="s">
        <v>754</v>
      </c>
      <c r="E68" s="4" t="s">
        <v>754</v>
      </c>
      <c r="F68" s="217"/>
      <c r="G68" s="217">
        <f t="shared" si="6"/>
      </c>
      <c r="H68" s="6"/>
      <c r="I68" s="243">
        <f t="shared" si="3"/>
      </c>
      <c r="M68" s="7"/>
    </row>
    <row r="69">
      <c r="A69" s="1" t="s">
        <v>794</v>
      </c>
      <c r="B69" s="243">
        <f>'Prior Year'!BE86</f>
        <v>950355</v>
      </c>
      <c r="C69" s="243">
        <f>data!BE85</f>
        <v>967586</v>
      </c>
      <c r="D69" s="243">
        <f>'Prior Year'!BE60</f>
        <v>91789</v>
      </c>
      <c r="E69" s="1">
        <f>data!BE59</f>
        <v>92278</v>
      </c>
      <c r="F69" s="217">
        <f>IF(B69=0,"",IF(D69=0,"",B69/D69))</f>
        <v>10.353691618821427</v>
      </c>
      <c r="G69" s="217">
        <f t="shared" si="5"/>
        <v>10.48555452003728</v>
      </c>
      <c r="H69" s="6">
        <f>IF(B69=0,"",IF(C69=0,"",IF(D69=0,"",IF(E69=0,"",IF(G69/F69-1&lt;-0.25,G69/F69-1,IF(G69/F69-1&gt;0.25,G69/F69-1,""))))))</f>
      </c>
      <c r="I69" s="243">
        <f t="shared" si="3"/>
      </c>
      <c r="M69" s="7"/>
    </row>
    <row r="70">
      <c r="A70" s="1" t="s">
        <v>795</v>
      </c>
      <c r="B70" s="243">
        <f>'Prior Year'!BF86</f>
        <v>521177</v>
      </c>
      <c r="C70" s="243">
        <f>data!BF85</f>
        <v>565590</v>
      </c>
      <c r="D70" s="243" t="s">
        <v>754</v>
      </c>
      <c r="E70" s="4" t="s">
        <v>754</v>
      </c>
      <c r="F70" s="217">
        <f ref="F70:F94" t="shared" si="7">IFERROR(IF(B70=0,"",IF(D70=0,"",B70/D70)),"")</f>
      </c>
      <c r="G70" s="217">
        <f ref="G70:G94" t="shared" si="8">IFERROR(IF(C70=0,"",IF(E70=0,"",C70/E70)),"")</f>
      </c>
      <c r="H70" s="6">
        <f ref="H70:H94" t="shared" si="9">IFERROR(IF(B70=0,"",IF(C70=0,"",IF(D70=0,"",IF(E70=0,"",IF(G70/F70-1&lt;-0.25,G70/F70-1,IF(G70/F70-1&gt;0.25,G70/F70-1,"")))))),"")</f>
      </c>
      <c r="I70" s="243">
        <f t="shared" si="3"/>
      </c>
      <c r="M70" s="7"/>
    </row>
    <row r="71">
      <c r="A71" s="1" t="s">
        <v>796</v>
      </c>
      <c r="B71" s="243">
        <f>'Prior Year'!BG86</f>
        <v>60154</v>
      </c>
      <c r="C71" s="243">
        <f>data!BG85</f>
        <v>76965</v>
      </c>
      <c r="D71" s="243" t="s">
        <v>754</v>
      </c>
      <c r="E71" s="4" t="s">
        <v>754</v>
      </c>
      <c r="F71" s="217">
        <f t="shared" si="7"/>
      </c>
      <c r="G71" s="217">
        <f t="shared" si="8"/>
      </c>
      <c r="H71" s="6">
        <f t="shared" si="9"/>
      </c>
      <c r="I71" s="243">
        <f t="shared" si="3"/>
      </c>
      <c r="M71" s="7"/>
    </row>
    <row r="72">
      <c r="A72" s="1" t="s">
        <v>797</v>
      </c>
      <c r="B72" s="243">
        <f>'Prior Year'!BH86</f>
        <v>904140</v>
      </c>
      <c r="C72" s="243">
        <f>data!BH85</f>
        <v>921449</v>
      </c>
      <c r="D72" s="243" t="s">
        <v>754</v>
      </c>
      <c r="E72" s="4" t="s">
        <v>754</v>
      </c>
      <c r="F72" s="217">
        <f t="shared" si="7"/>
      </c>
      <c r="G72" s="217">
        <f t="shared" si="8"/>
      </c>
      <c r="H72" s="6">
        <f t="shared" si="9"/>
      </c>
      <c r="I72" s="243">
        <f t="shared" si="3"/>
      </c>
      <c r="M72" s="7"/>
    </row>
    <row r="73">
      <c r="A73" s="1" t="s">
        <v>798</v>
      </c>
      <c r="B73" s="243">
        <f>'Prior Year'!BI86</f>
        <v>0</v>
      </c>
      <c r="C73" s="243">
        <f>data!BI85</f>
        <v>0</v>
      </c>
      <c r="D73" s="243" t="s">
        <v>754</v>
      </c>
      <c r="E73" s="4" t="s">
        <v>754</v>
      </c>
      <c r="F73" s="217">
        <f t="shared" si="7"/>
      </c>
      <c r="G73" s="217">
        <f t="shared" si="8"/>
      </c>
      <c r="H73" s="6">
        <f t="shared" si="9"/>
      </c>
      <c r="I73" s="243">
        <f t="shared" si="3"/>
      </c>
      <c r="M73" s="7"/>
    </row>
    <row r="74">
      <c r="A74" s="1" t="s">
        <v>799</v>
      </c>
      <c r="B74" s="243">
        <f>'Prior Year'!BJ86</f>
        <v>1246949</v>
      </c>
      <c r="C74" s="243">
        <f>data!BJ85</f>
        <v>1420988</v>
      </c>
      <c r="D74" s="243" t="s">
        <v>754</v>
      </c>
      <c r="E74" s="4" t="s">
        <v>754</v>
      </c>
      <c r="F74" s="217">
        <f t="shared" si="7"/>
      </c>
      <c r="G74" s="217">
        <f t="shared" si="8"/>
      </c>
      <c r="H74" s="6">
        <f t="shared" si="9"/>
      </c>
      <c r="I74" s="243">
        <f t="shared" si="3"/>
      </c>
      <c r="M74" s="7"/>
    </row>
    <row r="75">
      <c r="A75" s="1" t="s">
        <v>800</v>
      </c>
      <c r="B75" s="243">
        <f>'Prior Year'!BK86</f>
        <v>0</v>
      </c>
      <c r="C75" s="243">
        <f>data!BK85</f>
        <v>0</v>
      </c>
      <c r="D75" s="243" t="s">
        <v>754</v>
      </c>
      <c r="E75" s="4" t="s">
        <v>754</v>
      </c>
      <c r="F75" s="217">
        <f t="shared" si="7"/>
      </c>
      <c r="G75" s="217">
        <f t="shared" si="8"/>
      </c>
      <c r="H75" s="6">
        <f t="shared" si="9"/>
      </c>
      <c r="I75" s="243">
        <f t="shared" si="3"/>
      </c>
      <c r="M75" s="7"/>
    </row>
    <row r="76">
      <c r="A76" s="1" t="s">
        <v>801</v>
      </c>
      <c r="B76" s="243">
        <f>'Prior Year'!BL86</f>
        <v>553452</v>
      </c>
      <c r="C76" s="243">
        <f>data!BL85</f>
        <v>575715</v>
      </c>
      <c r="D76" s="243" t="s">
        <v>754</v>
      </c>
      <c r="E76" s="4" t="s">
        <v>754</v>
      </c>
      <c r="F76" s="217">
        <f t="shared" si="7"/>
      </c>
      <c r="G76" s="217">
        <f t="shared" si="8"/>
      </c>
      <c r="H76" s="6">
        <f t="shared" si="9"/>
      </c>
      <c r="I76" s="243">
        <f t="shared" si="3"/>
      </c>
      <c r="M76" s="7"/>
    </row>
    <row r="77">
      <c r="A77" s="1" t="s">
        <v>802</v>
      </c>
      <c r="B77" s="243">
        <f>'Prior Year'!BM86</f>
        <v>0</v>
      </c>
      <c r="C77" s="243">
        <f>data!BM85</f>
        <v>0</v>
      </c>
      <c r="D77" s="243" t="s">
        <v>754</v>
      </c>
      <c r="E77" s="4" t="s">
        <v>754</v>
      </c>
      <c r="F77" s="217">
        <f t="shared" si="7"/>
      </c>
      <c r="G77" s="217">
        <f t="shared" si="8"/>
      </c>
      <c r="H77" s="6">
        <f t="shared" si="9"/>
      </c>
      <c r="I77" s="243">
        <f t="shared" si="3"/>
      </c>
      <c r="M77" s="7"/>
    </row>
    <row r="78">
      <c r="A78" s="1" t="s">
        <v>803</v>
      </c>
      <c r="B78" s="243">
        <f>'Prior Year'!BN86</f>
        <v>973171</v>
      </c>
      <c r="C78" s="243">
        <f>data!BN85</f>
        <v>1113281</v>
      </c>
      <c r="D78" s="243" t="s">
        <v>754</v>
      </c>
      <c r="E78" s="4" t="s">
        <v>754</v>
      </c>
      <c r="F78" s="217">
        <f t="shared" si="7"/>
      </c>
      <c r="G78" s="217">
        <f t="shared" si="8"/>
      </c>
      <c r="H78" s="6">
        <f t="shared" si="9"/>
      </c>
      <c r="I78" s="243">
        <f t="shared" si="3"/>
      </c>
      <c r="M78" s="7"/>
    </row>
    <row r="79">
      <c r="A79" s="1" t="s">
        <v>804</v>
      </c>
      <c r="B79" s="243">
        <f>'Prior Year'!BO86</f>
        <v>0</v>
      </c>
      <c r="C79" s="243">
        <f>data!BO85</f>
        <v>0</v>
      </c>
      <c r="D79" s="243" t="s">
        <v>754</v>
      </c>
      <c r="E79" s="4" t="s">
        <v>754</v>
      </c>
      <c r="F79" s="217">
        <f t="shared" si="7"/>
      </c>
      <c r="G79" s="217">
        <f t="shared" si="8"/>
      </c>
      <c r="H79" s="6">
        <f t="shared" si="9"/>
      </c>
      <c r="I79" s="243">
        <f t="shared" si="3"/>
      </c>
      <c r="M79" s="7"/>
    </row>
    <row r="80">
      <c r="A80" s="1" t="s">
        <v>805</v>
      </c>
      <c r="B80" s="243">
        <f>'Prior Year'!BP86</f>
        <v>0</v>
      </c>
      <c r="C80" s="243">
        <f>data!BP85</f>
        <v>0</v>
      </c>
      <c r="D80" s="243" t="s">
        <v>754</v>
      </c>
      <c r="E80" s="4" t="s">
        <v>754</v>
      </c>
      <c r="F80" s="217">
        <f t="shared" si="7"/>
      </c>
      <c r="G80" s="217">
        <f t="shared" si="8"/>
      </c>
      <c r="H80" s="6">
        <f t="shared" si="9"/>
      </c>
      <c r="I80" s="243">
        <f ref="I80:I94" t="shared" si="10">IF(H80="","","Please provide explanation for the fluctuation noted here")</f>
      </c>
      <c r="M80" s="7"/>
    </row>
    <row r="81">
      <c r="A81" s="1" t="s">
        <v>806</v>
      </c>
      <c r="B81" s="243">
        <f>'Prior Year'!BQ86</f>
        <v>0</v>
      </c>
      <c r="C81" s="243">
        <f>data!BQ85</f>
        <v>0</v>
      </c>
      <c r="D81" s="243" t="s">
        <v>754</v>
      </c>
      <c r="E81" s="4" t="s">
        <v>754</v>
      </c>
      <c r="F81" s="217">
        <f t="shared" si="7"/>
      </c>
      <c r="G81" s="217">
        <f t="shared" si="8"/>
      </c>
      <c r="H81" s="6">
        <f t="shared" si="9"/>
      </c>
      <c r="I81" s="243">
        <f t="shared" si="10"/>
      </c>
      <c r="M81" s="7"/>
    </row>
    <row r="82">
      <c r="A82" s="1" t="s">
        <v>807</v>
      </c>
      <c r="B82" s="243">
        <f>'Prior Year'!BR86</f>
        <v>414792</v>
      </c>
      <c r="C82" s="243">
        <f>data!BR85</f>
        <v>459173</v>
      </c>
      <c r="D82" s="243" t="s">
        <v>754</v>
      </c>
      <c r="E82" s="4" t="s">
        <v>754</v>
      </c>
      <c r="F82" s="217">
        <f t="shared" si="7"/>
      </c>
      <c r="G82" s="217">
        <f t="shared" si="8"/>
      </c>
      <c r="H82" s="6">
        <f t="shared" si="9"/>
      </c>
      <c r="I82" s="243">
        <f t="shared" si="10"/>
      </c>
      <c r="M82" s="7"/>
    </row>
    <row r="83">
      <c r="A83" s="1" t="s">
        <v>808</v>
      </c>
      <c r="B83" s="243">
        <f>'Prior Year'!BS86</f>
        <v>0</v>
      </c>
      <c r="C83" s="243">
        <f>data!BS85</f>
        <v>0</v>
      </c>
      <c r="D83" s="243" t="s">
        <v>754</v>
      </c>
      <c r="E83" s="4" t="s">
        <v>754</v>
      </c>
      <c r="F83" s="217">
        <f t="shared" si="7"/>
      </c>
      <c r="G83" s="217">
        <f t="shared" si="8"/>
      </c>
      <c r="H83" s="6">
        <f t="shared" si="9"/>
      </c>
      <c r="I83" s="243">
        <f t="shared" si="10"/>
      </c>
      <c r="M83" s="7"/>
    </row>
    <row r="84">
      <c r="A84" s="1" t="s">
        <v>809</v>
      </c>
      <c r="B84" s="243">
        <f>'Prior Year'!BT86</f>
        <v>0</v>
      </c>
      <c r="C84" s="243">
        <f>data!BT85</f>
        <v>0</v>
      </c>
      <c r="D84" s="243" t="s">
        <v>754</v>
      </c>
      <c r="E84" s="4" t="s">
        <v>754</v>
      </c>
      <c r="F84" s="217">
        <f t="shared" si="7"/>
      </c>
      <c r="G84" s="217">
        <f t="shared" si="8"/>
      </c>
      <c r="H84" s="6">
        <f t="shared" si="9"/>
      </c>
      <c r="I84" s="243">
        <f t="shared" si="10"/>
      </c>
      <c r="M84" s="7"/>
    </row>
    <row r="85">
      <c r="A85" s="1" t="s">
        <v>810</v>
      </c>
      <c r="B85" s="243">
        <f>'Prior Year'!BU86</f>
        <v>0</v>
      </c>
      <c r="C85" s="243">
        <f>data!BU85</f>
        <v>0</v>
      </c>
      <c r="D85" s="243" t="s">
        <v>754</v>
      </c>
      <c r="E85" s="4" t="s">
        <v>754</v>
      </c>
      <c r="F85" s="217">
        <f t="shared" si="7"/>
      </c>
      <c r="G85" s="217">
        <f t="shared" si="8"/>
      </c>
      <c r="H85" s="6">
        <f t="shared" si="9"/>
      </c>
      <c r="I85" s="243">
        <f t="shared" si="10"/>
      </c>
      <c r="M85" s="7"/>
    </row>
    <row r="86">
      <c r="A86" s="1" t="s">
        <v>811</v>
      </c>
      <c r="B86" s="243">
        <f>'Prior Year'!BV86</f>
        <v>784101</v>
      </c>
      <c r="C86" s="243">
        <f>data!BV85</f>
        <v>901891</v>
      </c>
      <c r="D86" s="243" t="s">
        <v>754</v>
      </c>
      <c r="E86" s="4" t="s">
        <v>754</v>
      </c>
      <c r="F86" s="217">
        <f t="shared" si="7"/>
      </c>
      <c r="G86" s="217">
        <f t="shared" si="8"/>
      </c>
      <c r="H86" s="6">
        <f t="shared" si="9"/>
      </c>
      <c r="I86" s="243">
        <f t="shared" si="10"/>
      </c>
      <c r="M86" s="7"/>
    </row>
    <row r="87">
      <c r="A87" s="1" t="s">
        <v>812</v>
      </c>
      <c r="B87" s="243">
        <f>'Prior Year'!BW86</f>
        <v>0</v>
      </c>
      <c r="C87" s="243">
        <f>data!BW85</f>
        <v>0</v>
      </c>
      <c r="D87" s="243" t="s">
        <v>754</v>
      </c>
      <c r="E87" s="4" t="s">
        <v>754</v>
      </c>
      <c r="F87" s="217">
        <f t="shared" si="7"/>
      </c>
      <c r="G87" s="217">
        <f t="shared" si="8"/>
      </c>
      <c r="H87" s="6">
        <f t="shared" si="9"/>
      </c>
      <c r="I87" s="243">
        <f t="shared" si="10"/>
      </c>
      <c r="M87" s="7"/>
    </row>
    <row r="88">
      <c r="A88" s="1" t="s">
        <v>813</v>
      </c>
      <c r="B88" s="243">
        <f>'Prior Year'!BX86</f>
        <v>0</v>
      </c>
      <c r="C88" s="243">
        <f>data!BX85</f>
        <v>0</v>
      </c>
      <c r="D88" s="243" t="s">
        <v>754</v>
      </c>
      <c r="E88" s="4" t="s">
        <v>754</v>
      </c>
      <c r="F88" s="217">
        <f t="shared" si="7"/>
      </c>
      <c r="G88" s="217">
        <f t="shared" si="8"/>
      </c>
      <c r="H88" s="6">
        <f t="shared" si="9"/>
      </c>
      <c r="I88" s="243">
        <f t="shared" si="10"/>
      </c>
      <c r="M88" s="7"/>
    </row>
    <row r="89">
      <c r="A89" s="1" t="s">
        <v>814</v>
      </c>
      <c r="B89" s="243">
        <f>'Prior Year'!BY86</f>
        <v>492987</v>
      </c>
      <c r="C89" s="243">
        <f>data!BY85</f>
        <v>704401</v>
      </c>
      <c r="D89" s="243" t="s">
        <v>754</v>
      </c>
      <c r="E89" s="4" t="s">
        <v>754</v>
      </c>
      <c r="F89" s="217">
        <f t="shared" si="7"/>
      </c>
      <c r="G89" s="217">
        <f t="shared" si="8"/>
      </c>
      <c r="H89" s="6">
        <f t="shared" si="9"/>
      </c>
      <c r="I89" s="243">
        <f t="shared" si="10"/>
      </c>
      <c r="M89" s="7"/>
    </row>
    <row r="90">
      <c r="A90" s="1" t="s">
        <v>815</v>
      </c>
      <c r="B90" s="243">
        <f>'Prior Year'!BZ86</f>
        <v>0</v>
      </c>
      <c r="C90" s="243">
        <f>data!BZ85</f>
        <v>0</v>
      </c>
      <c r="D90" s="243" t="s">
        <v>754</v>
      </c>
      <c r="E90" s="4" t="s">
        <v>754</v>
      </c>
      <c r="F90" s="217">
        <f t="shared" si="7"/>
      </c>
      <c r="G90" s="217">
        <f t="shared" si="8"/>
      </c>
      <c r="H90" s="6">
        <f t="shared" si="9"/>
      </c>
      <c r="I90" s="243">
        <f t="shared" si="10"/>
      </c>
      <c r="M90" s="7"/>
    </row>
    <row r="91">
      <c r="A91" s="1" t="s">
        <v>816</v>
      </c>
      <c r="B91" s="243">
        <f>'Prior Year'!CA86</f>
        <v>0</v>
      </c>
      <c r="C91" s="243">
        <f>data!CA85</f>
        <v>0</v>
      </c>
      <c r="D91" s="243" t="s">
        <v>754</v>
      </c>
      <c r="E91" s="4" t="s">
        <v>754</v>
      </c>
      <c r="F91" s="217">
        <f t="shared" si="7"/>
      </c>
      <c r="G91" s="217">
        <f t="shared" si="8"/>
      </c>
      <c r="H91" s="6">
        <f t="shared" si="9"/>
      </c>
      <c r="I91" s="243">
        <f t="shared" si="10"/>
      </c>
      <c r="M91" s="7"/>
    </row>
    <row r="92">
      <c r="A92" s="1" t="s">
        <v>817</v>
      </c>
      <c r="B92" s="243">
        <f>'Prior Year'!CB86</f>
        <v>0</v>
      </c>
      <c r="C92" s="243">
        <f>data!CB85</f>
        <v>0</v>
      </c>
      <c r="D92" s="243" t="s">
        <v>754</v>
      </c>
      <c r="E92" s="4" t="s">
        <v>754</v>
      </c>
      <c r="F92" s="217">
        <f t="shared" si="7"/>
      </c>
      <c r="G92" s="217">
        <f t="shared" si="8"/>
      </c>
      <c r="H92" s="6">
        <f t="shared" si="9"/>
      </c>
      <c r="I92" s="243">
        <f t="shared" si="10"/>
      </c>
      <c r="M92" s="7"/>
    </row>
    <row r="93">
      <c r="A93" s="1" t="s">
        <v>818</v>
      </c>
      <c r="B93" s="243">
        <f>'Prior Year'!CC86</f>
        <v>0</v>
      </c>
      <c r="C93" s="243">
        <f>data!CC85</f>
        <v>0</v>
      </c>
      <c r="D93" s="243" t="s">
        <v>754</v>
      </c>
      <c r="E93" s="4" t="s">
        <v>754</v>
      </c>
      <c r="F93" s="217">
        <f t="shared" si="7"/>
      </c>
      <c r="G93" s="217">
        <f t="shared" si="8"/>
      </c>
      <c r="H93" s="6">
        <f t="shared" si="9"/>
      </c>
      <c r="I93" s="243">
        <f t="shared" si="10"/>
      </c>
      <c r="M93" s="7"/>
    </row>
    <row r="94">
      <c r="A94" s="1" t="s">
        <v>819</v>
      </c>
      <c r="B94" s="243">
        <f>'Prior Year'!CD86</f>
        <v>-5238637</v>
      </c>
      <c r="C94" s="243">
        <f>data!CD85</f>
        <v>-859494</v>
      </c>
      <c r="D94" s="243" t="s">
        <v>754</v>
      </c>
      <c r="E94" s="4" t="s">
        <v>754</v>
      </c>
      <c r="F94" s="217">
        <f t="shared" si="7"/>
      </c>
      <c r="G94" s="217">
        <f t="shared" si="8"/>
      </c>
      <c r="H94" s="6">
        <f t="shared" si="9"/>
      </c>
      <c r="I94" s="243">
        <f t="shared" si="10"/>
      </c>
      <c r="M94" s="7"/>
    </row>
  </sheetData>
  <pageMargins left="0.7" right="0.7" top="0.75" bottom="0.75" header="0.3" footer="0.3"/>
  <pageSetup orientation="portrait"/>
  <headerFooter/>
</worksheet>
</file>

<file path=xl/worksheets/sheet33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xr">
  <sheetPr>
    <tabColor rgb="FF92D050"/>
  </sheetPr>
  <dimension ref="A1:D36"/>
  <sheetViews>
    <sheetView workbookViewId="0"/>
  </sheetViews>
  <sheetFormatPr defaultRowHeight="15"/>
  <sheetData>
    <row r="1">
      <c r="A1" s="298" t="s">
        <v>820</v>
      </c>
      <c r="B1" s="297"/>
      <c r="C1" s="297"/>
      <c r="D1" s="297"/>
    </row>
    <row r="2">
      <c r="A2" s="297"/>
      <c r="B2" s="297"/>
      <c r="C2" s="297"/>
      <c r="D2" s="297"/>
    </row>
    <row r="3">
      <c r="A3" s="300" t="s">
        <v>821</v>
      </c>
      <c r="B3" s="297"/>
      <c r="C3" s="297"/>
      <c r="D3" s="297"/>
    </row>
    <row r="4">
      <c r="A4" s="297" t="s">
        <v>822</v>
      </c>
      <c r="B4" s="297"/>
      <c r="C4" s="297"/>
      <c r="D4" s="297"/>
    </row>
    <row r="5">
      <c r="A5" s="297" t="s">
        <v>823</v>
      </c>
      <c r="B5" s="297"/>
      <c r="C5" s="297"/>
      <c r="D5" s="297"/>
    </row>
    <row r="6">
      <c r="A6" s="297"/>
      <c r="B6" s="297"/>
      <c r="C6" s="297"/>
      <c r="D6" s="297"/>
    </row>
    <row r="7">
      <c r="A7" s="297" t="s">
        <v>824</v>
      </c>
      <c r="B7" s="297"/>
      <c r="C7" s="297"/>
      <c r="D7" s="297"/>
    </row>
    <row r="8">
      <c r="A8" s="297" t="s">
        <v>825</v>
      </c>
      <c r="B8" s="297"/>
      <c r="C8" s="297"/>
      <c r="D8" s="297"/>
    </row>
    <row r="9">
      <c r="A9" s="297"/>
      <c r="B9" s="297"/>
      <c r="C9" s="297"/>
      <c r="D9" s="297"/>
    </row>
    <row r="10">
      <c r="A10" s="297"/>
      <c r="B10" s="297"/>
      <c r="C10" s="297"/>
      <c r="D10" s="297"/>
    </row>
    <row r="11">
      <c r="A11" s="299" t="s">
        <v>826</v>
      </c>
      <c r="B11" s="297"/>
      <c r="C11" s="297"/>
      <c r="D11" s="297">
        <f> N(data!C380)</f>
        <v>1625298</v>
      </c>
    </row>
    <row r="12">
      <c r="A12" s="299" t="s">
        <v>827</v>
      </c>
      <c r="B12" s="297"/>
      <c r="C12" s="297"/>
      <c r="D12" s="297" t="str">
        <f> IF(OR(N(data!C380) &gt; 1000000, N(data!C380) / (N(data!D360) + N(data!D383)) &gt; 0.01), "Yes", "No")</f>
        <v>Yes</v>
      </c>
    </row>
    <row r="13">
      <c r="A13" s="297"/>
      <c r="B13" s="297"/>
      <c r="C13" s="297"/>
      <c r="D13" s="297"/>
    </row>
    <row r="14">
      <c r="A14" s="299" t="s">
        <v>828</v>
      </c>
      <c r="B14" s="297"/>
      <c r="C14" s="297"/>
      <c r="D14" s="299" t="s">
        <v>829</v>
      </c>
    </row>
    <row r="15">
      <c r="A15" s="297" t="s">
        <v>830</v>
      </c>
      <c r="B15" s="297"/>
      <c r="C15" s="297"/>
      <c r="D15" s="297"/>
    </row>
    <row r="16">
      <c r="A16" s="297" t="s">
        <v>830</v>
      </c>
      <c r="B16" s="297"/>
      <c r="C16" s="297"/>
      <c r="D16" s="297"/>
    </row>
    <row r="17">
      <c r="A17" s="297" t="s">
        <v>830</v>
      </c>
      <c r="B17" s="297"/>
      <c r="C17" s="297"/>
      <c r="D17" s="297"/>
    </row>
    <row r="18">
      <c r="A18" s="297" t="s">
        <v>830</v>
      </c>
      <c r="B18" s="297"/>
      <c r="C18" s="297"/>
      <c r="D18" s="297"/>
    </row>
    <row r="19">
      <c r="A19" s="297" t="s">
        <v>830</v>
      </c>
      <c r="B19" s="297"/>
      <c r="C19" s="297"/>
      <c r="D19" s="297"/>
    </row>
    <row r="20">
      <c r="A20" s="297" t="s">
        <v>830</v>
      </c>
      <c r="B20" s="297"/>
      <c r="C20" s="297"/>
      <c r="D20" s="297"/>
    </row>
    <row r="21">
      <c r="A21" s="297" t="s">
        <v>830</v>
      </c>
      <c r="B21" s="297"/>
      <c r="C21" s="297"/>
      <c r="D21" s="297"/>
    </row>
    <row r="22">
      <c r="A22" s="297"/>
      <c r="B22" s="297"/>
      <c r="C22" s="297"/>
      <c r="D22" s="297"/>
    </row>
    <row r="23">
      <c r="A23" s="297"/>
      <c r="B23" s="297"/>
      <c r="C23" s="297"/>
      <c r="D23" s="297"/>
    </row>
    <row r="24">
      <c r="A24" s="297"/>
      <c r="B24" s="297"/>
      <c r="C24" s="297"/>
      <c r="D24" s="297"/>
    </row>
    <row r="25">
      <c r="A25" s="299" t="s">
        <v>831</v>
      </c>
      <c r="B25" s="297"/>
      <c r="C25" s="297"/>
      <c r="D25" s="297">
        <f> N(data!C414)</f>
        <v>241009</v>
      </c>
    </row>
    <row r="26">
      <c r="A26" s="299" t="s">
        <v>827</v>
      </c>
      <c r="B26" s="297"/>
      <c r="C26" s="297"/>
      <c r="D26" s="297" t="str">
        <f>IF(OR(N(data!C414)&gt;1000000,N(data!C414)/(N(data!D416))&gt;0.01),"Yes","No")</f>
        <v>No</v>
      </c>
    </row>
    <row r="27">
      <c r="A27" s="297"/>
      <c r="B27" s="297"/>
      <c r="C27" s="297"/>
      <c r="D27" s="297"/>
    </row>
    <row r="28">
      <c r="A28" s="299" t="s">
        <v>828</v>
      </c>
      <c r="B28" s="297"/>
      <c r="C28" s="297"/>
      <c r="D28" s="299" t="s">
        <v>829</v>
      </c>
    </row>
    <row r="29">
      <c r="A29" s="297" t="s">
        <v>832</v>
      </c>
      <c r="B29" s="297"/>
      <c r="C29" s="297"/>
      <c r="D29" s="297"/>
    </row>
    <row r="30">
      <c r="A30" s="297" t="s">
        <v>832</v>
      </c>
      <c r="B30" s="297"/>
      <c r="C30" s="297"/>
      <c r="D30" s="297"/>
    </row>
    <row r="31">
      <c r="A31" s="297" t="s">
        <v>832</v>
      </c>
      <c r="B31" s="297"/>
      <c r="C31" s="297"/>
      <c r="D31" s="297"/>
    </row>
    <row r="32">
      <c r="A32" s="297" t="s">
        <v>832</v>
      </c>
      <c r="B32" s="297"/>
      <c r="C32" s="297"/>
      <c r="D32" s="297"/>
    </row>
    <row r="33">
      <c r="A33" s="297" t="s">
        <v>832</v>
      </c>
      <c r="B33" s="297"/>
      <c r="C33" s="297"/>
      <c r="D33" s="297"/>
    </row>
    <row r="34">
      <c r="A34" s="297" t="s">
        <v>832</v>
      </c>
      <c r="B34" s="297"/>
      <c r="C34" s="297"/>
      <c r="D34" s="297"/>
    </row>
    <row r="35">
      <c r="A35" s="297" t="s">
        <v>832</v>
      </c>
      <c r="B35" s="297"/>
      <c r="C35" s="297"/>
      <c r="D35" s="297"/>
    </row>
    <row r="36">
      <c r="A36" s="297"/>
      <c r="B36" s="297"/>
      <c r="C36" s="297"/>
      <c r="D36" s="297"/>
    </row>
  </sheetData>
  <headerFooter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63AF3-0A71-4451-84C1-124DE99DA219}">
  <sheetPr syncVertical="1" syncRef="A1" transitionEvaluation="1" transitionEntry="1" codeName="Sheet1">
    <tabColor rgb="FF92D050"/>
    <pageSetUpPr autoPageBreaks="0" fitToPage="1"/>
  </sheetPr>
  <dimension ref="A1:CF716"/>
  <sheetViews>
    <sheetView tabSelected="1" zoomScale="85" zoomScaleNormal="85" workbookViewId="0">
      <selection activeCell="G8" sqref="G8"/>
    </sheetView>
  </sheetViews>
  <sheetFormatPr defaultColWidth="11.75" defaultRowHeight="14.5" x14ac:dyDescent="0.35"/>
  <cols>
    <col min="1" max="1" width="44.4140625" customWidth="1" style="11"/>
    <col min="2" max="84" width="13.58203125" customWidth="1" style="11"/>
    <col min="85" max="86" width="11.75" customWidth="1" style="11"/>
    <col min="87" max="16384" width="11.75" customWidth="1" style="11"/>
  </cols>
  <sheetData>
    <row r="1">
      <c r="A1" s="65" t="s">
        <v>0</v>
      </c>
      <c r="C1" s="13"/>
    </row>
    <row r="2">
      <c r="A2" s="65" t="s">
        <v>1</v>
      </c>
      <c r="C2" s="13"/>
    </row>
    <row r="3">
      <c r="A3" s="11" t="s">
        <v>2</v>
      </c>
      <c r="C3" s="13"/>
    </row>
    <row r="4">
      <c r="C4" s="13"/>
    </row>
    <row r="5">
      <c r="A5" s="316" t="s">
        <v>3</v>
      </c>
    </row>
    <row r="6">
      <c r="A6" s="11" t="s">
        <v>4</v>
      </c>
    </row>
    <row r="7">
      <c r="A7" s="11" t="s">
        <v>5</v>
      </c>
    </row>
    <row r="8">
      <c r="C8" s="13"/>
    </row>
    <row r="9">
      <c r="A9" s="65" t="s">
        <v>6</v>
      </c>
      <c r="C9" s="13"/>
    </row>
    <row r="10">
      <c r="A10" s="11" t="s">
        <v>7</v>
      </c>
      <c r="C10" s="13"/>
    </row>
    <row r="11">
      <c r="A11" s="14" t="s">
        <v>8</v>
      </c>
      <c r="C11" s="13"/>
    </row>
    <row r="12">
      <c r="A12" s="12" t="s">
        <v>9</v>
      </c>
      <c r="C12" s="13"/>
    </row>
    <row r="13">
      <c r="A13" s="11" t="s">
        <v>10</v>
      </c>
      <c r="C13" s="13"/>
    </row>
    <row r="14">
      <c r="C14" s="13"/>
    </row>
    <row r="15">
      <c r="A15" s="68" t="s">
        <v>11</v>
      </c>
    </row>
    <row r="16">
      <c r="A16" s="12" t="s">
        <v>12</v>
      </c>
    </row>
    <row r="17">
      <c r="A17" s="14" t="s">
        <v>13</v>
      </c>
    </row>
    <row r="18" ht="14.5" customHeight="1">
      <c r="A18" s="14" t="s">
        <v>14</v>
      </c>
    </row>
    <row r="19" ht="14.5" customHeight="1">
      <c r="A19" s="14" t="s">
        <v>15</v>
      </c>
    </row>
    <row r="20" ht="14.5" customHeight="1">
      <c r="A20" s="12"/>
      <c r="E20" s="67"/>
      <c r="F20" s="67"/>
      <c r="G20" s="67"/>
    </row>
    <row r="21" ht="14.5" customHeight="1">
      <c r="A21" s="69" t="s">
        <v>16</v>
      </c>
      <c r="E21" s="67"/>
      <c r="F21" s="67"/>
      <c r="G21" s="67"/>
      <c r="I21" s="67"/>
      <c r="J21" s="67"/>
    </row>
    <row r="22">
      <c r="A22" s="14" t="s">
        <v>17</v>
      </c>
      <c r="E22" s="66"/>
      <c r="F22" s="66"/>
      <c r="G22" s="66"/>
      <c r="I22" s="66"/>
      <c r="J22" s="66"/>
    </row>
    <row r="23">
      <c r="A23" s="14" t="s">
        <v>18</v>
      </c>
      <c r="E23" s="66"/>
      <c r="F23" s="66"/>
      <c r="G23" s="66"/>
      <c r="I23" s="66"/>
      <c r="J23" s="66"/>
    </row>
    <row r="24">
      <c r="A24" s="14" t="s">
        <v>19</v>
      </c>
    </row>
    <row r="25">
      <c r="A25" s="14" t="s">
        <v>20</v>
      </c>
    </row>
    <row r="26">
      <c r="A26" s="14"/>
    </row>
    <row r="27">
      <c r="A27" s="12" t="s">
        <v>21</v>
      </c>
      <c r="C27" s="13"/>
    </row>
    <row r="28">
      <c r="A28" s="14" t="s">
        <v>22</v>
      </c>
      <c r="C28" s="13"/>
    </row>
    <row r="29">
      <c r="C29" s="13"/>
    </row>
    <row r="30">
      <c r="A30" s="11" t="s">
        <v>23</v>
      </c>
      <c r="C30" s="293" t="s">
        <v>24</v>
      </c>
      <c r="F30" s="15"/>
    </row>
    <row r="31">
      <c r="C31" s="13"/>
    </row>
    <row r="32">
      <c r="A32" s="65" t="s">
        <v>25</v>
      </c>
      <c r="B32" s="67"/>
      <c r="C32" s="67"/>
      <c r="D32" s="67"/>
    </row>
    <row r="33">
      <c r="A33" s="14" t="s">
        <v>26</v>
      </c>
      <c r="B33" s="67"/>
      <c r="C33" s="67"/>
      <c r="D33" s="67"/>
    </row>
    <row r="34">
      <c r="A34" s="14" t="s">
        <v>27</v>
      </c>
      <c r="B34" s="66"/>
      <c r="C34" s="66"/>
      <c r="D34" s="66"/>
    </row>
    <row r="35">
      <c r="B35" s="66"/>
      <c r="C35" s="66"/>
      <c r="D35" s="66"/>
    </row>
    <row r="36">
      <c r="A36" s="301" t="s">
        <v>28</v>
      </c>
      <c r="B36" s="302"/>
      <c r="C36" s="303"/>
      <c r="D36" s="302"/>
      <c r="E36" s="302"/>
      <c r="F36" s="302"/>
      <c r="G36" s="304"/>
    </row>
    <row r="37">
      <c r="A37" s="305" t="s">
        <v>29</v>
      </c>
      <c r="B37" s="306"/>
      <c r="C37" s="307"/>
      <c r="D37" s="308"/>
      <c r="E37" s="308"/>
      <c r="F37" s="308"/>
      <c r="G37" s="309"/>
    </row>
    <row r="38">
      <c r="A38" s="310" t="s">
        <v>30</v>
      </c>
      <c r="B38" s="306"/>
      <c r="C38" s="307"/>
      <c r="D38" s="308"/>
      <c r="E38" s="308"/>
      <c r="F38" s="308"/>
      <c r="G38" s="309"/>
    </row>
    <row r="39">
      <c r="A39" s="311" t="s">
        <v>31</v>
      </c>
      <c r="B39" s="308"/>
      <c r="C39" s="307"/>
      <c r="D39" s="308"/>
      <c r="E39" s="308"/>
      <c r="F39" s="308"/>
      <c r="G39" s="309"/>
    </row>
    <row r="40">
      <c r="A40" s="312" t="s">
        <v>32</v>
      </c>
      <c r="B40" s="313"/>
      <c r="C40" s="314"/>
      <c r="D40" s="313"/>
      <c r="E40" s="313"/>
      <c r="F40" s="313"/>
      <c r="G40" s="315"/>
    </row>
    <row r="41">
      <c r="C41" s="13"/>
    </row>
    <row r="42">
      <c r="A42" s="11" t="s">
        <v>33</v>
      </c>
      <c r="C42" s="13"/>
      <c r="F42" s="15" t="s">
        <v>34</v>
      </c>
    </row>
    <row r="43">
      <c r="A43" s="15" t="s">
        <v>35</v>
      </c>
      <c r="C43" s="13"/>
    </row>
    <row r="44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>
      <c r="A47" s="16" t="s">
        <v>231</v>
      </c>
      <c r="B47" s="278">
        <v>0</v>
      </c>
      <c r="C47" s="20">
        <v>0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0</v>
      </c>
      <c r="Q47" s="20">
        <v>0</v>
      </c>
      <c r="R47" s="20">
        <v>0</v>
      </c>
      <c r="S47" s="20">
        <v>0</v>
      </c>
      <c r="T47" s="20">
        <v>0</v>
      </c>
      <c r="U47" s="20">
        <v>0</v>
      </c>
      <c r="V47" s="20">
        <v>0</v>
      </c>
      <c r="W47" s="20">
        <v>0</v>
      </c>
      <c r="X47" s="20">
        <v>0</v>
      </c>
      <c r="Y47" s="20">
        <v>0</v>
      </c>
      <c r="Z47" s="20">
        <v>0</v>
      </c>
      <c r="AA47" s="20">
        <v>0</v>
      </c>
      <c r="AB47" s="20">
        <v>0</v>
      </c>
      <c r="AC47" s="20">
        <v>0</v>
      </c>
      <c r="AD47" s="20">
        <v>0</v>
      </c>
      <c r="AE47" s="20">
        <v>0</v>
      </c>
      <c r="AF47" s="20">
        <v>0</v>
      </c>
      <c r="AG47" s="20">
        <v>0</v>
      </c>
      <c r="AH47" s="20">
        <v>0</v>
      </c>
      <c r="AI47" s="20">
        <v>0</v>
      </c>
      <c r="AJ47" s="20">
        <v>0</v>
      </c>
      <c r="AK47" s="20">
        <v>0</v>
      </c>
      <c r="AL47" s="20">
        <v>0</v>
      </c>
      <c r="AM47" s="20">
        <v>0</v>
      </c>
      <c r="AN47" s="20">
        <v>0</v>
      </c>
      <c r="AO47" s="20">
        <v>0</v>
      </c>
      <c r="AP47" s="20">
        <v>0</v>
      </c>
      <c r="AQ47" s="20">
        <v>0</v>
      </c>
      <c r="AR47" s="20">
        <v>0</v>
      </c>
      <c r="AS47" s="20">
        <v>0</v>
      </c>
      <c r="AT47" s="20">
        <v>0</v>
      </c>
      <c r="AU47" s="20">
        <v>0</v>
      </c>
      <c r="AV47" s="20">
        <v>0</v>
      </c>
      <c r="AW47" s="20">
        <v>0</v>
      </c>
      <c r="AX47" s="20">
        <v>0</v>
      </c>
      <c r="AY47" s="20">
        <v>0</v>
      </c>
      <c r="AZ47" s="20">
        <v>0</v>
      </c>
      <c r="BA47" s="20">
        <v>0</v>
      </c>
      <c r="BB47" s="20">
        <v>0</v>
      </c>
      <c r="BC47" s="20">
        <v>0</v>
      </c>
      <c r="BD47" s="20">
        <v>0</v>
      </c>
      <c r="BE47" s="20">
        <v>0</v>
      </c>
      <c r="BF47" s="20">
        <v>0</v>
      </c>
      <c r="BG47" s="20">
        <v>0</v>
      </c>
      <c r="BH47" s="20">
        <v>0</v>
      </c>
      <c r="BI47" s="20">
        <v>0</v>
      </c>
      <c r="BJ47" s="20">
        <v>0</v>
      </c>
      <c r="BK47" s="20">
        <v>0</v>
      </c>
      <c r="BL47" s="20">
        <v>0</v>
      </c>
      <c r="BM47" s="20">
        <v>0</v>
      </c>
      <c r="BN47" s="20">
        <v>0</v>
      </c>
      <c r="BO47" s="20">
        <v>0</v>
      </c>
      <c r="BP47" s="20">
        <v>0</v>
      </c>
      <c r="BQ47" s="20">
        <v>0</v>
      </c>
      <c r="BR47" s="20">
        <v>0</v>
      </c>
      <c r="BS47" s="20">
        <v>0</v>
      </c>
      <c r="BT47" s="20">
        <v>0</v>
      </c>
      <c r="BU47" s="20">
        <v>0</v>
      </c>
      <c r="BV47" s="20">
        <v>0</v>
      </c>
      <c r="BW47" s="20">
        <v>0</v>
      </c>
      <c r="BX47" s="20">
        <v>0</v>
      </c>
      <c r="BY47" s="20">
        <v>0</v>
      </c>
      <c r="BZ47" s="20">
        <v>0</v>
      </c>
      <c r="CA47" s="20">
        <v>0</v>
      </c>
      <c r="CB47" s="20">
        <v>0</v>
      </c>
      <c r="CC47" s="20">
        <v>0</v>
      </c>
      <c r="CD47" s="16"/>
      <c r="CE47" s="28">
        <f>SUM(C47:CC47)</f>
        <v>0</v>
      </c>
    </row>
    <row r="48">
      <c r="A48" s="28" t="s">
        <v>232</v>
      </c>
      <c r="B48" s="278">
        <v>3738500</v>
      </c>
      <c r="C48" s="28">
        <f>IF($B$48,(ROUND((($B$48/$CE$61)*C61),0)))</f>
        <v>0</v>
      </c>
      <c r="D48" s="28">
        <f>IF($B$48,(ROUND((($B$48/$CE$61)*D61),0)))</f>
        <v>0</v>
      </c>
      <c r="E48" s="28">
        <f>IF($B$48,(ROUND((($B$48/$CE$61)*E61),0)))</f>
        <v>153317</v>
      </c>
      <c r="F48" s="28">
        <f>IF($B$48,(ROUND((($B$48/$CE$61)*F61),0)))</f>
        <v>0</v>
      </c>
      <c r="G48" s="28">
        <f>IF($B$48,(ROUND((($B$48/$CE$61)*G61),0)))</f>
        <v>0</v>
      </c>
      <c r="H48" s="28">
        <f>IF($B$48,(ROUND((($B$48/$CE$61)*H61),0)))</f>
        <v>0</v>
      </c>
      <c r="I48" s="28">
        <f>IF($B$48,(ROUND((($B$48/$CE$61)*I61),0)))</f>
        <v>0</v>
      </c>
      <c r="J48" s="28">
        <f>IF($B$48,(ROUND((($B$48/$CE$61)*J61),0)))</f>
        <v>0</v>
      </c>
      <c r="K48" s="28">
        <f>IF($B$48,(ROUND((($B$48/$CE$61)*K61),0)))</f>
        <v>527770</v>
      </c>
      <c r="L48" s="28">
        <f>IF($B$48,(ROUND((($B$48/$CE$61)*L61),0)))</f>
        <v>318965</v>
      </c>
      <c r="M48" s="28">
        <f>IF($B$48,(ROUND((($B$48/$CE$61)*M61),0)))</f>
        <v>0</v>
      </c>
      <c r="N48" s="28">
        <f>IF($B$48,(ROUND((($B$48/$CE$61)*N61),0)))</f>
        <v>0</v>
      </c>
      <c r="O48" s="28">
        <f>IF($B$48,(ROUND((($B$48/$CE$61)*O61),0)))</f>
        <v>0</v>
      </c>
      <c r="P48" s="28">
        <f>IF($B$48,(ROUND((($B$48/$CE$61)*P61),0)))</f>
        <v>97323</v>
      </c>
      <c r="Q48" s="28">
        <f>IF($B$48,(ROUND((($B$48/$CE$61)*Q61),0)))</f>
        <v>3113</v>
      </c>
      <c r="R48" s="28">
        <f>IF($B$48,(ROUND((($B$48/$CE$61)*R61),0)))</f>
        <v>0</v>
      </c>
      <c r="S48" s="28">
        <f>IF($B$48,(ROUND((($B$48/$CE$61)*S61),0)))</f>
        <v>25495</v>
      </c>
      <c r="T48" s="28">
        <f>IF($B$48,(ROUND((($B$48/$CE$61)*T61),0)))</f>
        <v>0</v>
      </c>
      <c r="U48" s="28">
        <f>IF($B$48,(ROUND((($B$48/$CE$61)*U61),0)))</f>
        <v>144707</v>
      </c>
      <c r="V48" s="28">
        <f>IF($B$48,(ROUND((($B$48/$CE$61)*V61),0)))</f>
        <v>0</v>
      </c>
      <c r="W48" s="28">
        <f>IF($B$48,(ROUND((($B$48/$CE$61)*W61),0)))</f>
        <v>9368</v>
      </c>
      <c r="X48" s="28">
        <f>IF($B$48,(ROUND((($B$48/$CE$61)*X61),0)))</f>
        <v>47751</v>
      </c>
      <c r="Y48" s="28">
        <f>IF($B$48,(ROUND((($B$48/$CE$61)*Y61),0)))</f>
        <v>127518</v>
      </c>
      <c r="Z48" s="28">
        <f>IF($B$48,(ROUND((($B$48/$CE$61)*Z61),0)))</f>
        <v>0</v>
      </c>
      <c r="AA48" s="28">
        <f>IF($B$48,(ROUND((($B$48/$CE$61)*AA61),0)))</f>
        <v>0</v>
      </c>
      <c r="AB48" s="28">
        <f>IF($B$48,(ROUND((($B$48/$CE$61)*AB61),0)))</f>
        <v>16541</v>
      </c>
      <c r="AC48" s="28">
        <f>IF($B$48,(ROUND((($B$48/$CE$61)*AC61),0)))</f>
        <v>29477</v>
      </c>
      <c r="AD48" s="28">
        <f>IF($B$48,(ROUND((($B$48/$CE$61)*AD61),0)))</f>
        <v>0</v>
      </c>
      <c r="AE48" s="28">
        <f>IF($B$48,(ROUND((($B$48/$CE$61)*AE61),0)))</f>
        <v>304818</v>
      </c>
      <c r="AF48" s="28">
        <f>IF($B$48,(ROUND((($B$48/$CE$61)*AF61),0)))</f>
        <v>0</v>
      </c>
      <c r="AG48" s="28">
        <f>IF($B$48,(ROUND((($B$48/$CE$61)*AG61),0)))</f>
        <v>225105</v>
      </c>
      <c r="AH48" s="28">
        <f>IF($B$48,(ROUND((($B$48/$CE$61)*AH61),0)))</f>
        <v>0</v>
      </c>
      <c r="AI48" s="28">
        <f>IF($B$48,(ROUND((($B$48/$CE$61)*AI61),0)))</f>
        <v>0</v>
      </c>
      <c r="AJ48" s="28">
        <f>IF($B$48,(ROUND((($B$48/$CE$61)*AJ61),0)))</f>
        <v>324044</v>
      </c>
      <c r="AK48" s="28">
        <f>IF($B$48,(ROUND((($B$48/$CE$61)*AK61),0)))</f>
        <v>0</v>
      </c>
      <c r="AL48" s="28">
        <f>IF($B$48,(ROUND((($B$48/$CE$61)*AL61),0)))</f>
        <v>0</v>
      </c>
      <c r="AM48" s="28">
        <f>IF($B$48,(ROUND((($B$48/$CE$61)*AM61),0)))</f>
        <v>0</v>
      </c>
      <c r="AN48" s="28">
        <f>IF($B$48,(ROUND((($B$48/$CE$61)*AN61),0)))</f>
        <v>0</v>
      </c>
      <c r="AO48" s="28">
        <f>IF($B$48,(ROUND((($B$48/$CE$61)*AO61),0)))</f>
        <v>30015</v>
      </c>
      <c r="AP48" s="28">
        <f>IF($B$48,(ROUND((($B$48/$CE$61)*AP61),0)))</f>
        <v>0</v>
      </c>
      <c r="AQ48" s="28">
        <f>IF($B$48,(ROUND((($B$48/$CE$61)*AQ61),0)))</f>
        <v>0</v>
      </c>
      <c r="AR48" s="28">
        <f>IF($B$48,(ROUND((($B$48/$CE$61)*AR61),0)))</f>
        <v>0</v>
      </c>
      <c r="AS48" s="28">
        <f>IF($B$48,(ROUND((($B$48/$CE$61)*AS61),0)))</f>
        <v>0</v>
      </c>
      <c r="AT48" s="28">
        <f>IF($B$48,(ROUND((($B$48/$CE$61)*AT61),0)))</f>
        <v>0</v>
      </c>
      <c r="AU48" s="28">
        <f>IF($B$48,(ROUND((($B$48/$CE$61)*AU61),0)))</f>
        <v>0</v>
      </c>
      <c r="AV48" s="28">
        <f>IF($B$48,(ROUND((($B$48/$CE$61)*AV61),0)))</f>
        <v>0</v>
      </c>
      <c r="AW48" s="28">
        <f>IF($B$48,(ROUND((($B$48/$CE$61)*AW61),0)))</f>
        <v>0</v>
      </c>
      <c r="AX48" s="28">
        <f>IF($B$48,(ROUND((($B$48/$CE$61)*AX61),0)))</f>
        <v>0</v>
      </c>
      <c r="AY48" s="28">
        <f>IF($B$48,(ROUND((($B$48/$CE$61)*AY61),0)))</f>
        <v>167201</v>
      </c>
      <c r="AZ48" s="28">
        <f>IF($B$48,(ROUND((($B$48/$CE$61)*AZ61),0)))</f>
        <v>35503</v>
      </c>
      <c r="BA48" s="28">
        <f>IF($B$48,(ROUND((($B$48/$CE$61)*BA61),0)))</f>
        <v>85485</v>
      </c>
      <c r="BB48" s="28">
        <f>IF($B$48,(ROUND((($B$48/$CE$61)*BB61),0)))</f>
        <v>16208</v>
      </c>
      <c r="BC48" s="28">
        <f>IF($B$48,(ROUND((($B$48/$CE$61)*BC61),0)))</f>
        <v>0</v>
      </c>
      <c r="BD48" s="28">
        <f>IF($B$48,(ROUND((($B$48/$CE$61)*BD61),0)))</f>
        <v>0</v>
      </c>
      <c r="BE48" s="28">
        <f>IF($B$48,(ROUND((($B$48/$CE$61)*BE61),0)))</f>
        <v>90809</v>
      </c>
      <c r="BF48" s="28">
        <f>IF($B$48,(ROUND((($B$48/$CE$61)*BF61),0)))</f>
        <v>97727</v>
      </c>
      <c r="BG48" s="28">
        <f>IF($B$48,(ROUND((($B$48/$CE$61)*BG61),0)))</f>
        <v>0</v>
      </c>
      <c r="BH48" s="28">
        <f>IF($B$48,(ROUND((($B$48/$CE$61)*BH61),0)))</f>
        <v>60693</v>
      </c>
      <c r="BI48" s="28">
        <f>IF($B$48,(ROUND((($B$48/$CE$61)*BI61),0)))</f>
        <v>0</v>
      </c>
      <c r="BJ48" s="28">
        <f>IF($B$48,(ROUND((($B$48/$CE$61)*BJ61),0)))</f>
        <v>235788</v>
      </c>
      <c r="BK48" s="28">
        <f>IF($B$48,(ROUND((($B$48/$CE$61)*BK61),0)))</f>
        <v>0</v>
      </c>
      <c r="BL48" s="28">
        <f>IF($B$48,(ROUND((($B$48/$CE$61)*BL61),0)))</f>
        <v>113524</v>
      </c>
      <c r="BM48" s="28">
        <f>IF($B$48,(ROUND((($B$48/$CE$61)*BM61),0)))</f>
        <v>0</v>
      </c>
      <c r="BN48" s="28">
        <f>IF($B$48,(ROUND((($B$48/$CE$61)*BN61),0)))</f>
        <v>101393</v>
      </c>
      <c r="BO48" s="28">
        <f>IF($B$48,(ROUND((($B$48/$CE$61)*BO61),0)))</f>
        <v>0</v>
      </c>
      <c r="BP48" s="28">
        <f>IF($B$48,(ROUND((($B$48/$CE$61)*BP61),0)))</f>
        <v>0</v>
      </c>
      <c r="BQ48" s="28">
        <f>IF($B$48,(ROUND((($B$48/$CE$61)*BQ61),0)))</f>
        <v>0</v>
      </c>
      <c r="BR48" s="28">
        <f>IF($B$48,(ROUND((($B$48/$CE$61)*BR61),0)))</f>
        <v>59887</v>
      </c>
      <c r="BS48" s="28">
        <f>IF($B$48,(ROUND((($B$48/$CE$61)*BS61),0)))</f>
        <v>0</v>
      </c>
      <c r="BT48" s="28">
        <f>IF($B$48,(ROUND((($B$48/$CE$61)*BT61),0)))</f>
        <v>0</v>
      </c>
      <c r="BU48" s="28">
        <f>IF($B$48,(ROUND((($B$48/$CE$61)*BU61),0)))</f>
        <v>0</v>
      </c>
      <c r="BV48" s="28">
        <f>IF($B$48,(ROUND((($B$48/$CE$61)*BV61),0)))</f>
        <v>153172</v>
      </c>
      <c r="BW48" s="28">
        <f>IF($B$48,(ROUND((($B$48/$CE$61)*BW61),0)))</f>
        <v>0</v>
      </c>
      <c r="BX48" s="28">
        <f>IF($B$48,(ROUND((($B$48/$CE$61)*BX61),0)))</f>
        <v>0</v>
      </c>
      <c r="BY48" s="28">
        <f>IF($B$48,(ROUND((($B$48/$CE$61)*BY61),0)))</f>
        <v>135784</v>
      </c>
      <c r="BZ48" s="28">
        <f>IF($B$48,(ROUND((($B$48/$CE$61)*BZ61),0)))</f>
        <v>0</v>
      </c>
      <c r="CA48" s="28">
        <f>IF($B$48,(ROUND((($B$48/$CE$61)*CA61),0)))</f>
        <v>0</v>
      </c>
      <c r="CB48" s="28">
        <f>IF($B$48,(ROUND((($B$48/$CE$61)*CB61),0)))</f>
        <v>0</v>
      </c>
      <c r="CC48" s="28">
        <f>IF($B$48,(ROUND((($B$48/$CE$61)*CC61),0)))</f>
        <v>0</v>
      </c>
      <c r="CD48" s="28" t="e">
        <f>IF($B$48,(ROUND((($B$48/$CE$61)*CD61),0)))</f>
        <v>#VALUE!</v>
      </c>
      <c r="CE48" s="28" t="e">
        <f>SUM(C48:CD48)</f>
        <v>#VALUE!</v>
      </c>
    </row>
    <row r="49">
      <c r="A49" s="16" t="s">
        <v>233</v>
      </c>
      <c r="B49" s="28">
        <f>B47+B48</f>
        <v>3738500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>
      <c r="A51" s="22" t="s">
        <v>234</v>
      </c>
      <c r="B51" s="20">
        <v>0</v>
      </c>
      <c r="C51" s="20">
        <v>0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20">
        <v>0</v>
      </c>
      <c r="R51" s="20">
        <v>0</v>
      </c>
      <c r="S51" s="20">
        <v>0</v>
      </c>
      <c r="T51" s="20">
        <v>0</v>
      </c>
      <c r="U51" s="20">
        <v>0</v>
      </c>
      <c r="V51" s="20">
        <v>0</v>
      </c>
      <c r="W51" s="20">
        <v>0</v>
      </c>
      <c r="X51" s="20">
        <v>0</v>
      </c>
      <c r="Y51" s="20">
        <v>0</v>
      </c>
      <c r="Z51" s="20">
        <v>0</v>
      </c>
      <c r="AA51" s="20">
        <v>0</v>
      </c>
      <c r="AB51" s="20">
        <v>0</v>
      </c>
      <c r="AC51" s="20">
        <v>0</v>
      </c>
      <c r="AD51" s="20">
        <v>0</v>
      </c>
      <c r="AE51" s="20">
        <v>0</v>
      </c>
      <c r="AF51" s="20">
        <v>0</v>
      </c>
      <c r="AG51" s="20">
        <v>0</v>
      </c>
      <c r="AH51" s="20">
        <v>0</v>
      </c>
      <c r="AI51" s="20">
        <v>0</v>
      </c>
      <c r="AJ51" s="20">
        <v>0</v>
      </c>
      <c r="AK51" s="20">
        <v>0</v>
      </c>
      <c r="AL51" s="20">
        <v>0</v>
      </c>
      <c r="AM51" s="20">
        <v>0</v>
      </c>
      <c r="AN51" s="20">
        <v>0</v>
      </c>
      <c r="AO51" s="20">
        <v>0</v>
      </c>
      <c r="AP51" s="20">
        <v>0</v>
      </c>
      <c r="AQ51" s="20">
        <v>0</v>
      </c>
      <c r="AR51" s="20">
        <v>0</v>
      </c>
      <c r="AS51" s="20">
        <v>0</v>
      </c>
      <c r="AT51" s="20">
        <v>0</v>
      </c>
      <c r="AU51" s="20">
        <v>0</v>
      </c>
      <c r="AV51" s="20">
        <v>0</v>
      </c>
      <c r="AW51" s="20">
        <v>0</v>
      </c>
      <c r="AX51" s="20">
        <v>0</v>
      </c>
      <c r="AY51" s="20">
        <v>0</v>
      </c>
      <c r="AZ51" s="20">
        <v>0</v>
      </c>
      <c r="BA51" s="20">
        <v>0</v>
      </c>
      <c r="BB51" s="20">
        <v>0</v>
      </c>
      <c r="BC51" s="20">
        <v>0</v>
      </c>
      <c r="BD51" s="20">
        <v>0</v>
      </c>
      <c r="BE51" s="20">
        <v>0</v>
      </c>
      <c r="BF51" s="20">
        <v>0</v>
      </c>
      <c r="BG51" s="20">
        <v>0</v>
      </c>
      <c r="BH51" s="20">
        <v>0</v>
      </c>
      <c r="BI51" s="20">
        <v>0</v>
      </c>
      <c r="BJ51" s="20">
        <v>0</v>
      </c>
      <c r="BK51" s="20">
        <v>0</v>
      </c>
      <c r="BL51" s="20">
        <v>0</v>
      </c>
      <c r="BM51" s="20">
        <v>0</v>
      </c>
      <c r="BN51" s="20">
        <v>0</v>
      </c>
      <c r="BO51" s="20">
        <v>0</v>
      </c>
      <c r="BP51" s="20">
        <v>0</v>
      </c>
      <c r="BQ51" s="20">
        <v>0</v>
      </c>
      <c r="BR51" s="20">
        <v>0</v>
      </c>
      <c r="BS51" s="20">
        <v>0</v>
      </c>
      <c r="BT51" s="20">
        <v>0</v>
      </c>
      <c r="BU51" s="20">
        <v>0</v>
      </c>
      <c r="BV51" s="20">
        <v>0</v>
      </c>
      <c r="BW51" s="20">
        <v>0</v>
      </c>
      <c r="BX51" s="20">
        <v>0</v>
      </c>
      <c r="BY51" s="20">
        <v>0</v>
      </c>
      <c r="BZ51" s="20">
        <v>0</v>
      </c>
      <c r="CA51" s="20">
        <v>0</v>
      </c>
      <c r="CB51" s="20">
        <v>0</v>
      </c>
      <c r="CC51" s="20">
        <v>0</v>
      </c>
      <c r="CD51" s="16"/>
      <c r="CE51" s="28">
        <f>SUM(C51:CD51)</f>
        <v>0</v>
      </c>
    </row>
    <row r="52">
      <c r="A52" s="35" t="s">
        <v>235</v>
      </c>
      <c r="B52" s="278">
        <v>1336134</v>
      </c>
      <c r="C52" s="28">
        <f>IF($B$52,ROUND(($B$52/($CE$90+$CF$90)*C90),0))</f>
        <v>0</v>
      </c>
      <c r="D52" s="28">
        <f>IF($B$52,ROUND(($B$52/($CE$90+$CF$90)*D90),0))</f>
        <v>0</v>
      </c>
      <c r="E52" s="28">
        <f>IF($B$52,ROUND(($B$52/($CE$90+$CF$90)*E90),0))</f>
        <v>41252</v>
      </c>
      <c r="F52" s="28">
        <f>IF($B$52,ROUND(($B$52/($CE$90+$CF$90)*F90),0))</f>
        <v>0</v>
      </c>
      <c r="G52" s="28">
        <f>IF($B$52,ROUND(($B$52/($CE$90+$CF$90)*G90),0))</f>
        <v>0</v>
      </c>
      <c r="H52" s="28">
        <f>IF($B$52,ROUND(($B$52/($CE$90+$CF$90)*H90),0))</f>
        <v>0</v>
      </c>
      <c r="I52" s="28">
        <f>IF($B$52,ROUND(($B$52/($CE$90+$CF$90)*I90),0))</f>
        <v>0</v>
      </c>
      <c r="J52" s="28">
        <f>IF($B$52,ROUND(($B$52/($CE$90+$CF$90)*J90),0))</f>
        <v>0</v>
      </c>
      <c r="K52" s="28">
        <f>IF($B$52,ROUND(($B$52/($CE$90+$CF$90)*K90),0))</f>
        <v>245731</v>
      </c>
      <c r="L52" s="28">
        <f>IF($B$52,ROUND(($B$52/($CE$90+$CF$90)*L90),0))</f>
        <v>85820</v>
      </c>
      <c r="M52" s="28">
        <f>IF($B$52,ROUND(($B$52/($CE$90+$CF$90)*M90),0))</f>
        <v>0</v>
      </c>
      <c r="N52" s="28">
        <f>IF($B$52,ROUND(($B$52/($CE$90+$CF$90)*N90),0))</f>
        <v>0</v>
      </c>
      <c r="O52" s="28">
        <f>IF($B$52,ROUND(($B$52/($CE$90+$CF$90)*O90),0))</f>
        <v>0</v>
      </c>
      <c r="P52" s="28">
        <f>IF($B$52,ROUND(($B$52/($CE$90+$CF$90)*P90),0))</f>
        <v>39341</v>
      </c>
      <c r="Q52" s="28">
        <f>IF($B$52,ROUND(($B$52/($CE$90+$CF$90)*Q90),0))</f>
        <v>10367</v>
      </c>
      <c r="R52" s="28">
        <f>IF($B$52,ROUND(($B$52/($CE$90+$CF$90)*R90),0))</f>
        <v>9021</v>
      </c>
      <c r="S52" s="28">
        <f>IF($B$52,ROUND(($B$52/($CE$90+$CF$90)*S90),0))</f>
        <v>11352</v>
      </c>
      <c r="T52" s="28">
        <f>IF($B$52,ROUND(($B$52/($CE$90+$CF$90)*T90),0))</f>
        <v>0</v>
      </c>
      <c r="U52" s="28">
        <f>IF($B$52,ROUND(($B$52/($CE$90+$CF$90)*U90),0))</f>
        <v>31058</v>
      </c>
      <c r="V52" s="28">
        <f>IF($B$52,ROUND(($B$52/($CE$90+$CF$90)*V90),0))</f>
        <v>0</v>
      </c>
      <c r="W52" s="28">
        <f>IF($B$52,ROUND(($B$52/($CE$90+$CF$90)*W90),0))</f>
        <v>2664</v>
      </c>
      <c r="X52" s="28">
        <f>IF($B$52,ROUND(($B$52/($CE$90+$CF$90)*X90),0))</f>
        <v>13553</v>
      </c>
      <c r="Y52" s="28">
        <f>IF($B$52,ROUND(($B$52/($CE$90+$CF$90)*Y90),0))</f>
        <v>36184</v>
      </c>
      <c r="Z52" s="28">
        <f>IF($B$52,ROUND(($B$52/($CE$90+$CF$90)*Z90),0))</f>
        <v>0</v>
      </c>
      <c r="AA52" s="28">
        <f>IF($B$52,ROUND(($B$52/($CE$90+$CF$90)*AA90),0))</f>
        <v>0</v>
      </c>
      <c r="AB52" s="28">
        <f>IF($B$52,ROUND(($B$52/($CE$90+$CF$90)*AB90),0))</f>
        <v>13640</v>
      </c>
      <c r="AC52" s="28">
        <f>IF($B$52,ROUND(($B$52/($CE$90+$CF$90)*AC90),0))</f>
        <v>2505</v>
      </c>
      <c r="AD52" s="28">
        <f>IF($B$52,ROUND(($B$52/($CE$90+$CF$90)*AD90),0))</f>
        <v>0</v>
      </c>
      <c r="AE52" s="28">
        <f>IF($B$52,ROUND(($B$52/($CE$90+$CF$90)*AE90),0))</f>
        <v>112563</v>
      </c>
      <c r="AF52" s="28">
        <f>IF($B$52,ROUND(($B$52/($CE$90+$CF$90)*AF90),0))</f>
        <v>0</v>
      </c>
      <c r="AG52" s="28">
        <f>IF($B$52,ROUND(($B$52/($CE$90+$CF$90)*AG90),0))</f>
        <v>102920</v>
      </c>
      <c r="AH52" s="28">
        <f>IF($B$52,ROUND(($B$52/($CE$90+$CF$90)*AH90),0))</f>
        <v>0</v>
      </c>
      <c r="AI52" s="28">
        <f>IF($B$52,ROUND(($B$52/($CE$90+$CF$90)*AI90),0))</f>
        <v>0</v>
      </c>
      <c r="AJ52" s="28">
        <f>IF($B$52,ROUND(($B$52/($CE$90+$CF$90)*AJ90),0))</f>
        <v>92133</v>
      </c>
      <c r="AK52" s="28">
        <f>IF($B$52,ROUND(($B$52/($CE$90+$CF$90)*AK90),0))</f>
        <v>0</v>
      </c>
      <c r="AL52" s="28">
        <f>IF($B$52,ROUND(($B$52/($CE$90+$CF$90)*AL90),0))</f>
        <v>0</v>
      </c>
      <c r="AM52" s="28">
        <f>IF($B$52,ROUND(($B$52/($CE$90+$CF$90)*AM90),0))</f>
        <v>0</v>
      </c>
      <c r="AN52" s="28">
        <f>IF($B$52,ROUND(($B$52/($CE$90+$CF$90)*AN90),0))</f>
        <v>0</v>
      </c>
      <c r="AO52" s="28">
        <f>IF($B$52,ROUND(($B$52/($CE$90+$CF$90)*AO90),0))</f>
        <v>8080</v>
      </c>
      <c r="AP52" s="28">
        <f>IF($B$52,ROUND(($B$52/($CE$90+$CF$90)*AP90),0))</f>
        <v>0</v>
      </c>
      <c r="AQ52" s="28">
        <f>IF($B$52,ROUND(($B$52/($CE$90+$CF$90)*AQ90),0))</f>
        <v>0</v>
      </c>
      <c r="AR52" s="28">
        <f>IF($B$52,ROUND(($B$52/($CE$90+$CF$90)*AR90),0))</f>
        <v>0</v>
      </c>
      <c r="AS52" s="28">
        <f>IF($B$52,ROUND(($B$52/($CE$90+$CF$90)*AS90),0))</f>
        <v>0</v>
      </c>
      <c r="AT52" s="28">
        <f>IF($B$52,ROUND(($B$52/($CE$90+$CF$90)*AT90),0))</f>
        <v>0</v>
      </c>
      <c r="AU52" s="28">
        <f>IF($B$52,ROUND(($B$52/($CE$90+$CF$90)*AU90),0))</f>
        <v>0</v>
      </c>
      <c r="AV52" s="28">
        <f>IF($B$52,ROUND(($B$52/($CE$90+$CF$90)*AV90),0))</f>
        <v>12945</v>
      </c>
      <c r="AW52" s="28">
        <f>IF($B$52,ROUND(($B$52/($CE$90+$CF$90)*AW90),0))</f>
        <v>0</v>
      </c>
      <c r="AX52" s="28">
        <f>IF($B$52,ROUND(($B$52/($CE$90+$CF$90)*AX90),0))</f>
        <v>0</v>
      </c>
      <c r="AY52" s="28">
        <f>IF($B$52,ROUND(($B$52/($CE$90+$CF$90)*AY90),0))</f>
        <v>54254</v>
      </c>
      <c r="AZ52" s="28">
        <f>IF($B$52,ROUND(($B$52/($CE$90+$CF$90)*AZ90),0))</f>
        <v>0</v>
      </c>
      <c r="BA52" s="28">
        <f>IF($B$52,ROUND(($B$52/($CE$90+$CF$90)*BA90),0))</f>
        <v>31174</v>
      </c>
      <c r="BB52" s="28">
        <f>IF($B$52,ROUND(($B$52/($CE$90+$CF$90)*BB90),0))</f>
        <v>0</v>
      </c>
      <c r="BC52" s="28">
        <f>IF($B$52,ROUND(($B$52/($CE$90+$CF$90)*BC90),0))</f>
        <v>0</v>
      </c>
      <c r="BD52" s="28">
        <f>IF($B$52,ROUND(($B$52/($CE$90+$CF$90)*BD90),0))</f>
        <v>0</v>
      </c>
      <c r="BE52" s="28">
        <f>IF($B$52,ROUND(($B$52/($CE$90+$CF$90)*BE90),0))</f>
        <v>136194</v>
      </c>
      <c r="BF52" s="28">
        <f>IF($B$52,ROUND(($B$52/($CE$90+$CF$90)*BF90),0))</f>
        <v>21705</v>
      </c>
      <c r="BG52" s="28">
        <f>IF($B$52,ROUND(($B$52/($CE$90+$CF$90)*BG90),0))</f>
        <v>10715</v>
      </c>
      <c r="BH52" s="28">
        <f>IF($B$52,ROUND(($B$52/($CE$90+$CF$90)*BH90),0))</f>
        <v>21068</v>
      </c>
      <c r="BI52" s="28">
        <f>IF($B$52,ROUND(($B$52/($CE$90+$CF$90)*BI90),0))</f>
        <v>0</v>
      </c>
      <c r="BJ52" s="28">
        <f>IF($B$52,ROUND(($B$52/($CE$90+$CF$90)*BJ90),0))</f>
        <v>35272</v>
      </c>
      <c r="BK52" s="28">
        <f>IF($B$52,ROUND(($B$52/($CE$90+$CF$90)*BK90),0))</f>
        <v>0</v>
      </c>
      <c r="BL52" s="28">
        <f>IF($B$52,ROUND(($B$52/($CE$90+$CF$90)*BL90),0))</f>
        <v>32970</v>
      </c>
      <c r="BM52" s="28">
        <f>IF($B$52,ROUND(($B$52/($CE$90+$CF$90)*BM90),0))</f>
        <v>0</v>
      </c>
      <c r="BN52" s="28">
        <f>IF($B$52,ROUND(($B$52/($CE$90+$CF$90)*BN90),0))</f>
        <v>46334</v>
      </c>
      <c r="BO52" s="28">
        <f>IF($B$52,ROUND(($B$52/($CE$90+$CF$90)*BO90),0))</f>
        <v>0</v>
      </c>
      <c r="BP52" s="28">
        <f>IF($B$52,ROUND(($B$52/($CE$90+$CF$90)*BP90),0))</f>
        <v>0</v>
      </c>
      <c r="BQ52" s="28">
        <f>IF($B$52,ROUND(($B$52/($CE$90+$CF$90)*BQ90),0))</f>
        <v>0</v>
      </c>
      <c r="BR52" s="28">
        <f>IF($B$52,ROUND(($B$52/($CE$90+$CF$90)*BR90),0))</f>
        <v>38327</v>
      </c>
      <c r="BS52" s="28">
        <f>IF($B$52,ROUND(($B$52/($CE$90+$CF$90)*BS90),0))</f>
        <v>0</v>
      </c>
      <c r="BT52" s="28">
        <f>IF($B$52,ROUND(($B$52/($CE$90+$CF$90)*BT90),0))</f>
        <v>0</v>
      </c>
      <c r="BU52" s="28">
        <f>IF($B$52,ROUND(($B$52/($CE$90+$CF$90)*BU90),0))</f>
        <v>0</v>
      </c>
      <c r="BV52" s="28">
        <f>IF($B$52,ROUND(($B$52/($CE$90+$CF$90)*BV90),0))</f>
        <v>18780</v>
      </c>
      <c r="BW52" s="28">
        <f>IF($B$52,ROUND(($B$52/($CE$90+$CF$90)*BW90),0))</f>
        <v>0</v>
      </c>
      <c r="BX52" s="28">
        <f>IF($B$52,ROUND(($B$52/($CE$90+$CF$90)*BX90),0))</f>
        <v>0</v>
      </c>
      <c r="BY52" s="28">
        <f>IF($B$52,ROUND(($B$52/($CE$90+$CF$90)*BY90),0))</f>
        <v>18215</v>
      </c>
      <c r="BZ52" s="28">
        <f>IF($B$52,ROUND(($B$52/($CE$90+$CF$90)*BZ90),0))</f>
        <v>0</v>
      </c>
      <c r="CA52" s="28">
        <f>IF($B$52,ROUND(($B$52/($CE$90+$CF$90)*CA90),0))</f>
        <v>0</v>
      </c>
      <c r="CB52" s="28">
        <f>IF($B$52,ROUND(($B$52/($CE$90+$CF$90)*CB90),0))</f>
        <v>0</v>
      </c>
      <c r="CC52" s="28">
        <f>IF($B$52,ROUND(($B$52/($CE$90+$CF$90)*CC90),0))</f>
        <v>0</v>
      </c>
      <c r="CD52" s="28" t="e">
        <f>IF($B$52,ROUND(($B$52/($CE$90+$CF$90)*CD90),0))</f>
        <v>#VALUE!</v>
      </c>
      <c r="CE52" s="28" t="e">
        <f>SUM(C52:CD52)</f>
        <v>#VALUE!</v>
      </c>
    </row>
    <row r="53">
      <c r="A53" s="16" t="s">
        <v>233</v>
      </c>
      <c r="B53" s="28">
        <f>B51+B52</f>
        <v>1336134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>
      <c r="A59" s="35" t="s">
        <v>261</v>
      </c>
      <c r="B59" s="28"/>
      <c r="C59" s="20">
        <v>0</v>
      </c>
      <c r="D59" s="20">
        <v>0</v>
      </c>
      <c r="E59" s="20">
        <v>945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20">
        <v>13283</v>
      </c>
      <c r="L59" s="20">
        <v>1966</v>
      </c>
      <c r="M59" s="20">
        <v>0</v>
      </c>
      <c r="N59" s="20">
        <v>0</v>
      </c>
      <c r="O59" s="20">
        <v>0</v>
      </c>
      <c r="P59" s="281">
        <v>6217</v>
      </c>
      <c r="Q59" s="26">
        <v>5002</v>
      </c>
      <c r="R59" s="26">
        <v>2265</v>
      </c>
      <c r="S59" s="279">
        <v>0</v>
      </c>
      <c r="T59" s="279">
        <v>0</v>
      </c>
      <c r="U59" s="27">
        <v>62693</v>
      </c>
      <c r="V59" s="26">
        <v>3029</v>
      </c>
      <c r="W59" s="26">
        <v>462</v>
      </c>
      <c r="X59" s="26">
        <v>2355</v>
      </c>
      <c r="Y59" s="26">
        <v>6289</v>
      </c>
      <c r="Z59" s="26">
        <v>0</v>
      </c>
      <c r="AA59" s="26">
        <v>0</v>
      </c>
      <c r="AB59" s="279">
        <v>0</v>
      </c>
      <c r="AC59" s="26">
        <v>2561</v>
      </c>
      <c r="AD59" s="26">
        <v>0</v>
      </c>
      <c r="AE59" s="26">
        <v>25452</v>
      </c>
      <c r="AF59" s="26">
        <v>0</v>
      </c>
      <c r="AG59" s="26">
        <v>5265</v>
      </c>
      <c r="AH59" s="26">
        <v>0</v>
      </c>
      <c r="AI59" s="26">
        <v>0</v>
      </c>
      <c r="AJ59" s="26">
        <v>3186</v>
      </c>
      <c r="AK59" s="26">
        <v>0</v>
      </c>
      <c r="AL59" s="26">
        <v>0</v>
      </c>
      <c r="AM59" s="26">
        <v>0</v>
      </c>
      <c r="AN59" s="26">
        <v>0</v>
      </c>
      <c r="AO59" s="26">
        <v>4431</v>
      </c>
      <c r="AP59" s="26">
        <v>0</v>
      </c>
      <c r="AQ59" s="26">
        <v>0</v>
      </c>
      <c r="AR59" s="26">
        <v>0</v>
      </c>
      <c r="AS59" s="26">
        <v>0</v>
      </c>
      <c r="AT59" s="26">
        <v>0</v>
      </c>
      <c r="AU59" s="26">
        <v>0</v>
      </c>
      <c r="AV59" s="279">
        <v>0</v>
      </c>
      <c r="AW59" s="279">
        <v>0</v>
      </c>
      <c r="AX59" s="279">
        <v>0</v>
      </c>
      <c r="AY59" s="26">
        <v>48522</v>
      </c>
      <c r="AZ59" s="26">
        <v>0</v>
      </c>
      <c r="BA59" s="279">
        <v>0</v>
      </c>
      <c r="BB59" s="279">
        <v>0</v>
      </c>
      <c r="BC59" s="279">
        <v>0</v>
      </c>
      <c r="BD59" s="279">
        <v>0</v>
      </c>
      <c r="BE59" s="26">
        <v>92278</v>
      </c>
      <c r="BF59" s="279">
        <v>0</v>
      </c>
      <c r="BG59" s="279">
        <v>0</v>
      </c>
      <c r="BH59" s="279">
        <v>0</v>
      </c>
      <c r="BI59" s="279">
        <v>0</v>
      </c>
      <c r="BJ59" s="279">
        <v>0</v>
      </c>
      <c r="BK59" s="279">
        <v>0</v>
      </c>
      <c r="BL59" s="279">
        <v>0</v>
      </c>
      <c r="BM59" s="279">
        <v>0</v>
      </c>
      <c r="BN59" s="279">
        <v>0</v>
      </c>
      <c r="BO59" s="279">
        <v>0</v>
      </c>
      <c r="BP59" s="279">
        <v>0</v>
      </c>
      <c r="BQ59" s="279">
        <v>0</v>
      </c>
      <c r="BR59" s="279">
        <v>0</v>
      </c>
      <c r="BS59" s="279">
        <v>0</v>
      </c>
      <c r="BT59" s="279">
        <v>0</v>
      </c>
      <c r="BU59" s="279">
        <v>0</v>
      </c>
      <c r="BV59" s="279">
        <v>0</v>
      </c>
      <c r="BW59" s="279">
        <v>0</v>
      </c>
      <c r="BX59" s="279">
        <v>0</v>
      </c>
      <c r="BY59" s="279">
        <v>0</v>
      </c>
      <c r="BZ59" s="279">
        <v>0</v>
      </c>
      <c r="CA59" s="279">
        <v>0</v>
      </c>
      <c r="CB59" s="279">
        <v>0</v>
      </c>
      <c r="CC59" s="279">
        <v>0</v>
      </c>
      <c r="CD59" s="236">
        <v>0</v>
      </c>
      <c r="CE59" s="28">
        <v>0</v>
      </c>
    </row>
    <row r="60" ht="15.75" customHeight="1" s="211" customFormat="1">
      <c r="A60" s="219" t="s">
        <v>262</v>
      </c>
      <c r="B60" s="220"/>
      <c r="C60" s="280">
        <v>0</v>
      </c>
      <c r="D60" s="280">
        <v>0</v>
      </c>
      <c r="E60" s="280">
        <v>6.75</v>
      </c>
      <c r="F60" s="280">
        <v>0</v>
      </c>
      <c r="G60" s="280">
        <v>0</v>
      </c>
      <c r="H60" s="280">
        <v>0</v>
      </c>
      <c r="I60" s="280">
        <v>0</v>
      </c>
      <c r="J60" s="280">
        <v>0</v>
      </c>
      <c r="K60" s="280">
        <v>28.79</v>
      </c>
      <c r="L60" s="280">
        <v>14.05</v>
      </c>
      <c r="M60" s="280">
        <v>0</v>
      </c>
      <c r="N60" s="280">
        <v>0</v>
      </c>
      <c r="O60" s="280">
        <v>0</v>
      </c>
      <c r="P60" s="281">
        <v>3.22</v>
      </c>
      <c r="Q60" s="281">
        <v>0.11</v>
      </c>
      <c r="R60" s="281">
        <v>0</v>
      </c>
      <c r="S60" s="282">
        <v>2.19</v>
      </c>
      <c r="T60" s="282">
        <v>0</v>
      </c>
      <c r="U60" s="283">
        <v>8.23</v>
      </c>
      <c r="V60" s="281">
        <v>0</v>
      </c>
      <c r="W60" s="281">
        <v>0.33</v>
      </c>
      <c r="X60" s="281">
        <v>1.68</v>
      </c>
      <c r="Y60" s="281">
        <v>4.48</v>
      </c>
      <c r="Z60" s="281">
        <v>0</v>
      </c>
      <c r="AA60" s="281">
        <v>0</v>
      </c>
      <c r="AB60" s="282">
        <v>0.9</v>
      </c>
      <c r="AC60" s="281">
        <v>0.98</v>
      </c>
      <c r="AD60" s="281">
        <v>0</v>
      </c>
      <c r="AE60" s="281">
        <v>13.12</v>
      </c>
      <c r="AF60" s="281">
        <v>0</v>
      </c>
      <c r="AG60" s="281">
        <v>11.4</v>
      </c>
      <c r="AH60" s="281">
        <v>0</v>
      </c>
      <c r="AI60" s="281">
        <v>0</v>
      </c>
      <c r="AJ60" s="281">
        <v>12.59</v>
      </c>
      <c r="AK60" s="281">
        <v>0</v>
      </c>
      <c r="AL60" s="281">
        <v>0</v>
      </c>
      <c r="AM60" s="281">
        <v>0</v>
      </c>
      <c r="AN60" s="281">
        <v>0</v>
      </c>
      <c r="AO60" s="281">
        <v>1.33</v>
      </c>
      <c r="AP60" s="281">
        <v>0</v>
      </c>
      <c r="AQ60" s="281">
        <v>0</v>
      </c>
      <c r="AR60" s="281">
        <v>0</v>
      </c>
      <c r="AS60" s="281">
        <v>0</v>
      </c>
      <c r="AT60" s="281">
        <v>0</v>
      </c>
      <c r="AU60" s="281">
        <v>0</v>
      </c>
      <c r="AV60" s="282">
        <v>0</v>
      </c>
      <c r="AW60" s="282">
        <v>0</v>
      </c>
      <c r="AX60" s="282">
        <v>0</v>
      </c>
      <c r="AY60" s="281">
        <v>0.02</v>
      </c>
      <c r="AZ60" s="281">
        <v>0.02</v>
      </c>
      <c r="BA60" s="282">
        <v>0.16</v>
      </c>
      <c r="BB60" s="282">
        <v>0</v>
      </c>
      <c r="BC60" s="282">
        <v>0</v>
      </c>
      <c r="BD60" s="282">
        <v>0</v>
      </c>
      <c r="BE60" s="281">
        <v>5.7</v>
      </c>
      <c r="BF60" s="282">
        <v>7.75</v>
      </c>
      <c r="BG60" s="282">
        <v>0</v>
      </c>
      <c r="BH60" s="282">
        <v>2.17</v>
      </c>
      <c r="BI60" s="282">
        <v>0</v>
      </c>
      <c r="BJ60" s="282">
        <v>12.64</v>
      </c>
      <c r="BK60" s="282">
        <v>0</v>
      </c>
      <c r="BL60" s="282">
        <v>9.15</v>
      </c>
      <c r="BM60" s="282">
        <v>0</v>
      </c>
      <c r="BN60" s="282">
        <v>2.66</v>
      </c>
      <c r="BO60" s="282">
        <v>0</v>
      </c>
      <c r="BP60" s="282">
        <v>0</v>
      </c>
      <c r="BQ60" s="282">
        <v>0</v>
      </c>
      <c r="BR60" s="282">
        <v>2.57</v>
      </c>
      <c r="BS60" s="282">
        <v>0</v>
      </c>
      <c r="BT60" s="282">
        <v>0</v>
      </c>
      <c r="BU60" s="282">
        <v>0</v>
      </c>
      <c r="BV60" s="282">
        <v>10.78</v>
      </c>
      <c r="BW60" s="282">
        <v>0</v>
      </c>
      <c r="BX60" s="282">
        <v>0</v>
      </c>
      <c r="BY60" s="282">
        <v>3.74</v>
      </c>
      <c r="BZ60" s="282">
        <v>0</v>
      </c>
      <c r="CA60" s="282">
        <v>0</v>
      </c>
      <c r="CB60" s="282">
        <v>0</v>
      </c>
      <c r="CC60" s="282">
        <v>0</v>
      </c>
      <c r="CD60" s="221" t="s">
        <v>248</v>
      </c>
      <c r="CE60" s="239">
        <f>SUM(C60:CD60)</f>
        <v>167.51000000000002</v>
      </c>
    </row>
    <row r="61">
      <c r="A61" s="35" t="s">
        <v>263</v>
      </c>
      <c r="B61" s="16"/>
      <c r="C61" s="20">
        <v>0</v>
      </c>
      <c r="D61" s="20">
        <v>0</v>
      </c>
      <c r="E61" s="20">
        <v>568619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1957377</v>
      </c>
      <c r="L61" s="20">
        <v>1182967</v>
      </c>
      <c r="M61" s="20">
        <v>0</v>
      </c>
      <c r="N61" s="20">
        <v>0</v>
      </c>
      <c r="O61" s="20">
        <v>0</v>
      </c>
      <c r="P61" s="26">
        <v>360949</v>
      </c>
      <c r="Q61" s="26">
        <v>11547</v>
      </c>
      <c r="R61" s="26">
        <v>0</v>
      </c>
      <c r="S61" s="284">
        <v>94554</v>
      </c>
      <c r="T61" s="284">
        <v>0</v>
      </c>
      <c r="U61" s="27">
        <v>536686</v>
      </c>
      <c r="V61" s="26">
        <v>0</v>
      </c>
      <c r="W61" s="26">
        <v>34742</v>
      </c>
      <c r="X61" s="26">
        <v>177096</v>
      </c>
      <c r="Y61" s="26">
        <v>472934</v>
      </c>
      <c r="Z61" s="26">
        <v>0</v>
      </c>
      <c r="AA61" s="26">
        <v>0</v>
      </c>
      <c r="AB61" s="285">
        <v>61346</v>
      </c>
      <c r="AC61" s="26">
        <v>109324</v>
      </c>
      <c r="AD61" s="26">
        <v>0</v>
      </c>
      <c r="AE61" s="26">
        <v>1130502</v>
      </c>
      <c r="AF61" s="26">
        <v>0</v>
      </c>
      <c r="AG61" s="26">
        <v>834864</v>
      </c>
      <c r="AH61" s="26">
        <v>0</v>
      </c>
      <c r="AI61" s="26">
        <v>0</v>
      </c>
      <c r="AJ61" s="26">
        <v>1201806</v>
      </c>
      <c r="AK61" s="26">
        <v>0</v>
      </c>
      <c r="AL61" s="26">
        <v>0</v>
      </c>
      <c r="AM61" s="26">
        <v>0</v>
      </c>
      <c r="AN61" s="26">
        <v>0</v>
      </c>
      <c r="AO61" s="26">
        <v>111317</v>
      </c>
      <c r="AP61" s="26">
        <v>0</v>
      </c>
      <c r="AQ61" s="26">
        <v>0</v>
      </c>
      <c r="AR61" s="26">
        <v>0</v>
      </c>
      <c r="AS61" s="26">
        <v>0</v>
      </c>
      <c r="AT61" s="26">
        <v>0</v>
      </c>
      <c r="AU61" s="26">
        <v>0</v>
      </c>
      <c r="AV61" s="284">
        <v>0</v>
      </c>
      <c r="AW61" s="284">
        <v>0</v>
      </c>
      <c r="AX61" s="284">
        <v>0</v>
      </c>
      <c r="AY61" s="26">
        <v>620111</v>
      </c>
      <c r="AZ61" s="26">
        <v>131673</v>
      </c>
      <c r="BA61" s="284">
        <v>317046</v>
      </c>
      <c r="BB61" s="284">
        <v>60110</v>
      </c>
      <c r="BC61" s="284">
        <v>0</v>
      </c>
      <c r="BD61" s="284">
        <v>0</v>
      </c>
      <c r="BE61" s="26">
        <v>336788</v>
      </c>
      <c r="BF61" s="284">
        <v>362446</v>
      </c>
      <c r="BG61" s="284">
        <v>0</v>
      </c>
      <c r="BH61" s="284">
        <v>225097</v>
      </c>
      <c r="BI61" s="284">
        <v>0</v>
      </c>
      <c r="BJ61" s="284">
        <v>874483</v>
      </c>
      <c r="BK61" s="284">
        <v>0</v>
      </c>
      <c r="BL61" s="284">
        <v>421035</v>
      </c>
      <c r="BM61" s="284">
        <v>0</v>
      </c>
      <c r="BN61" s="284">
        <v>376045</v>
      </c>
      <c r="BO61" s="284">
        <v>0</v>
      </c>
      <c r="BP61" s="284">
        <v>0</v>
      </c>
      <c r="BQ61" s="284">
        <v>0</v>
      </c>
      <c r="BR61" s="284">
        <v>222106</v>
      </c>
      <c r="BS61" s="284">
        <v>0</v>
      </c>
      <c r="BT61" s="284">
        <v>0</v>
      </c>
      <c r="BU61" s="284">
        <v>0</v>
      </c>
      <c r="BV61" s="284">
        <v>568080</v>
      </c>
      <c r="BW61" s="284">
        <v>0</v>
      </c>
      <c r="BX61" s="284">
        <v>0</v>
      </c>
      <c r="BY61" s="284">
        <v>503591</v>
      </c>
      <c r="BZ61" s="284">
        <v>0</v>
      </c>
      <c r="CA61" s="284">
        <v>0</v>
      </c>
      <c r="CB61" s="284">
        <v>0</v>
      </c>
      <c r="CC61" s="284">
        <v>0</v>
      </c>
      <c r="CD61" s="25" t="s">
        <v>248</v>
      </c>
      <c r="CE61" s="28">
        <f>SUM(C61:CD61)</f>
        <v>13865241</v>
      </c>
    </row>
    <row r="62">
      <c r="A62" s="35" t="s">
        <v>11</v>
      </c>
      <c r="B62" s="16"/>
      <c r="C62" s="28">
        <f>ROUND(C47+C48,0)</f>
        <v>0</v>
      </c>
      <c r="D62" s="28">
        <f>ROUND(D47+D48,0)</f>
        <v>0</v>
      </c>
      <c r="E62" s="28">
        <f>ROUND(E47+E48,0)</f>
        <v>153317</v>
      </c>
      <c r="F62" s="28">
        <f>ROUND(F47+F48,0)</f>
        <v>0</v>
      </c>
      <c r="G62" s="28">
        <f>ROUND(G47+G48,0)</f>
        <v>0</v>
      </c>
      <c r="H62" s="28">
        <f>ROUND(H47+H48,0)</f>
        <v>0</v>
      </c>
      <c r="I62" s="28">
        <f>ROUND(I47+I48,0)</f>
        <v>0</v>
      </c>
      <c r="J62" s="28">
        <f>ROUND(J47+J48,0)</f>
        <v>0</v>
      </c>
      <c r="K62" s="28">
        <f>ROUND(K47+K48,0)</f>
        <v>527770</v>
      </c>
      <c r="L62" s="28">
        <f>ROUND(L47+L48,0)</f>
        <v>318965</v>
      </c>
      <c r="M62" s="28">
        <f>ROUND(M47+M48,0)</f>
        <v>0</v>
      </c>
      <c r="N62" s="28">
        <f>ROUND(N47+N48,0)</f>
        <v>0</v>
      </c>
      <c r="O62" s="28">
        <f>ROUND(O47+O48,0)</f>
        <v>0</v>
      </c>
      <c r="P62" s="28">
        <f>ROUND(P47+P48,0)</f>
        <v>97323</v>
      </c>
      <c r="Q62" s="28">
        <f>ROUND(Q47+Q48,0)</f>
        <v>3113</v>
      </c>
      <c r="R62" s="28">
        <f>ROUND(R47+R48,0)</f>
        <v>0</v>
      </c>
      <c r="S62" s="28">
        <f>ROUND(S47+S48,0)</f>
        <v>25495</v>
      </c>
      <c r="T62" s="28">
        <f>ROUND(T47+T48,0)</f>
        <v>0</v>
      </c>
      <c r="U62" s="28">
        <f>ROUND(U47+U48,0)</f>
        <v>144707</v>
      </c>
      <c r="V62" s="28">
        <f>ROUND(V47+V48,0)</f>
        <v>0</v>
      </c>
      <c r="W62" s="28">
        <f>ROUND(W47+W48,0)</f>
        <v>9368</v>
      </c>
      <c r="X62" s="28">
        <f>ROUND(X47+X48,0)</f>
        <v>47751</v>
      </c>
      <c r="Y62" s="28">
        <f>ROUND(Y47+Y48,0)</f>
        <v>127518</v>
      </c>
      <c r="Z62" s="28">
        <f>ROUND(Z47+Z48,0)</f>
        <v>0</v>
      </c>
      <c r="AA62" s="28">
        <f>ROUND(AA47+AA48,0)</f>
        <v>0</v>
      </c>
      <c r="AB62" s="28">
        <f>ROUND(AB47+AB48,0)</f>
        <v>16541</v>
      </c>
      <c r="AC62" s="28">
        <f>ROUND(AC47+AC48,0)</f>
        <v>29477</v>
      </c>
      <c r="AD62" s="28">
        <f>ROUND(AD47+AD48,0)</f>
        <v>0</v>
      </c>
      <c r="AE62" s="28">
        <f>ROUND(AE47+AE48,0)</f>
        <v>304818</v>
      </c>
      <c r="AF62" s="28">
        <f>ROUND(AF47+AF48,0)</f>
        <v>0</v>
      </c>
      <c r="AG62" s="28">
        <f>ROUND(AG47+AG48,0)</f>
        <v>225105</v>
      </c>
      <c r="AH62" s="28">
        <f>ROUND(AH47+AH48,0)</f>
        <v>0</v>
      </c>
      <c r="AI62" s="28">
        <f>ROUND(AI47+AI48,0)</f>
        <v>0</v>
      </c>
      <c r="AJ62" s="28">
        <f>ROUND(AJ47+AJ48,0)</f>
        <v>324044</v>
      </c>
      <c r="AK62" s="28">
        <f>ROUND(AK47+AK48,0)</f>
        <v>0</v>
      </c>
      <c r="AL62" s="28">
        <f>ROUND(AL47+AL48,0)</f>
        <v>0</v>
      </c>
      <c r="AM62" s="28">
        <f>ROUND(AM47+AM48,0)</f>
        <v>0</v>
      </c>
      <c r="AN62" s="28">
        <f>ROUND(AN47+AN48,0)</f>
        <v>0</v>
      </c>
      <c r="AO62" s="28">
        <f>ROUND(AO47+AO48,0)</f>
        <v>30015</v>
      </c>
      <c r="AP62" s="28">
        <f>ROUND(AP47+AP48,0)</f>
        <v>0</v>
      </c>
      <c r="AQ62" s="28">
        <f>ROUND(AQ47+AQ48,0)</f>
        <v>0</v>
      </c>
      <c r="AR62" s="28">
        <f>ROUND(AR47+AR48,0)</f>
        <v>0</v>
      </c>
      <c r="AS62" s="28">
        <f>ROUND(AS47+AS48,0)</f>
        <v>0</v>
      </c>
      <c r="AT62" s="28">
        <f>ROUND(AT47+AT48,0)</f>
        <v>0</v>
      </c>
      <c r="AU62" s="28">
        <f>ROUND(AU47+AU48,0)</f>
        <v>0</v>
      </c>
      <c r="AV62" s="28">
        <f>ROUND(AV47+AV48,0)</f>
        <v>0</v>
      </c>
      <c r="AW62" s="28">
        <f>ROUND(AW47+AW48,0)</f>
        <v>0</v>
      </c>
      <c r="AX62" s="28">
        <f>ROUND(AX47+AX48,0)</f>
        <v>0</v>
      </c>
      <c r="AY62" s="28">
        <f>ROUND(AY47+AY48,0)</f>
        <v>167201</v>
      </c>
      <c r="AZ62" s="28">
        <f>ROUND(AZ47+AZ48,0)</f>
        <v>35503</v>
      </c>
      <c r="BA62" s="28">
        <f>ROUND(BA47+BA48,0)</f>
        <v>85485</v>
      </c>
      <c r="BB62" s="28">
        <f>ROUND(BB47+BB48,0)</f>
        <v>16208</v>
      </c>
      <c r="BC62" s="28">
        <f>ROUND(BC47+BC48,0)</f>
        <v>0</v>
      </c>
      <c r="BD62" s="28">
        <f>ROUND(BD47+BD48,0)</f>
        <v>0</v>
      </c>
      <c r="BE62" s="28">
        <f>ROUND(BE47+BE48,0)</f>
        <v>90809</v>
      </c>
      <c r="BF62" s="28">
        <f>ROUND(BF47+BF48,0)</f>
        <v>97727</v>
      </c>
      <c r="BG62" s="28">
        <f>ROUND(BG47+BG48,0)</f>
        <v>0</v>
      </c>
      <c r="BH62" s="28">
        <f>ROUND(BH47+BH48,0)</f>
        <v>60693</v>
      </c>
      <c r="BI62" s="28">
        <f>ROUND(BI47+BI48,0)</f>
        <v>0</v>
      </c>
      <c r="BJ62" s="28">
        <f>ROUND(BJ47+BJ48,0)</f>
        <v>235788</v>
      </c>
      <c r="BK62" s="28">
        <f>ROUND(BK47+BK48,0)</f>
        <v>0</v>
      </c>
      <c r="BL62" s="28">
        <f>ROUND(BL47+BL48,0)</f>
        <v>113524</v>
      </c>
      <c r="BM62" s="28">
        <f>ROUND(BM47+BM48,0)</f>
        <v>0</v>
      </c>
      <c r="BN62" s="28">
        <f>ROUND(BN47+BN48,0)</f>
        <v>101393</v>
      </c>
      <c r="BO62" s="28">
        <f>ROUND(BO47+BO48,0)</f>
        <v>0</v>
      </c>
      <c r="BP62" s="28">
        <f>ROUND(BP47+BP48,0)</f>
        <v>0</v>
      </c>
      <c r="BQ62" s="28">
        <f>ROUND(BQ47+BQ48,0)</f>
        <v>0</v>
      </c>
      <c r="BR62" s="28">
        <f>ROUND(BR47+BR48,0)</f>
        <v>59887</v>
      </c>
      <c r="BS62" s="28">
        <f>ROUND(BS47+BS48,0)</f>
        <v>0</v>
      </c>
      <c r="BT62" s="28">
        <f>ROUND(BT47+BT48,0)</f>
        <v>0</v>
      </c>
      <c r="BU62" s="28">
        <f>ROUND(BU47+BU48,0)</f>
        <v>0</v>
      </c>
      <c r="BV62" s="28">
        <f>ROUND(BV47+BV48,0)</f>
        <v>153172</v>
      </c>
      <c r="BW62" s="28">
        <f>ROUND(BW47+BW48,0)</f>
        <v>0</v>
      </c>
      <c r="BX62" s="28">
        <f>ROUND(BX47+BX48,0)</f>
        <v>0</v>
      </c>
      <c r="BY62" s="28">
        <f>ROUND(BY47+BY48,0)</f>
        <v>135784</v>
      </c>
      <c r="BZ62" s="28">
        <f>ROUND(BZ47+BZ48,0)</f>
        <v>0</v>
      </c>
      <c r="CA62" s="28">
        <f>ROUND(CA47+CA48,0)</f>
        <v>0</v>
      </c>
      <c r="CB62" s="28">
        <f>ROUND(CB47+CB48,0)</f>
        <v>0</v>
      </c>
      <c r="CC62" s="28">
        <f>ROUND(CC47+CC48,0)</f>
        <v>0</v>
      </c>
      <c r="CD62" s="25" t="s">
        <v>248</v>
      </c>
      <c r="CE62" s="28">
        <f>SUM(C62:CD62)</f>
        <v>3738501</v>
      </c>
    </row>
    <row r="63">
      <c r="A63" s="35" t="s">
        <v>264</v>
      </c>
      <c r="B63" s="16"/>
      <c r="C63" s="20">
        <v>0</v>
      </c>
      <c r="D63" s="20">
        <v>0</v>
      </c>
      <c r="E63" s="20">
        <v>0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v>1668</v>
      </c>
      <c r="L63" s="20">
        <v>0</v>
      </c>
      <c r="M63" s="20">
        <v>0</v>
      </c>
      <c r="N63" s="20">
        <v>0</v>
      </c>
      <c r="O63" s="20">
        <v>0</v>
      </c>
      <c r="P63" s="26">
        <v>204833</v>
      </c>
      <c r="Q63" s="26">
        <v>0</v>
      </c>
      <c r="R63" s="26">
        <v>516800</v>
      </c>
      <c r="S63" s="284">
        <v>0</v>
      </c>
      <c r="T63" s="284">
        <v>0</v>
      </c>
      <c r="U63" s="27">
        <v>9934</v>
      </c>
      <c r="V63" s="26">
        <v>0</v>
      </c>
      <c r="W63" s="26">
        <v>33091</v>
      </c>
      <c r="X63" s="26">
        <v>168680</v>
      </c>
      <c r="Y63" s="26">
        <v>450457</v>
      </c>
      <c r="Z63" s="26">
        <v>0</v>
      </c>
      <c r="AA63" s="26">
        <v>0</v>
      </c>
      <c r="AB63" s="285">
        <v>0</v>
      </c>
      <c r="AC63" s="26">
        <v>0</v>
      </c>
      <c r="AD63" s="26">
        <v>0</v>
      </c>
      <c r="AE63" s="26">
        <v>0</v>
      </c>
      <c r="AF63" s="26">
        <v>0</v>
      </c>
      <c r="AG63" s="26">
        <v>2220705</v>
      </c>
      <c r="AH63" s="26">
        <v>0</v>
      </c>
      <c r="AI63" s="26">
        <v>0</v>
      </c>
      <c r="AJ63" s="26">
        <v>-11850</v>
      </c>
      <c r="AK63" s="26">
        <v>0</v>
      </c>
      <c r="AL63" s="26">
        <v>0</v>
      </c>
      <c r="AM63" s="26">
        <v>0</v>
      </c>
      <c r="AN63" s="26">
        <v>0</v>
      </c>
      <c r="AO63" s="26">
        <v>0</v>
      </c>
      <c r="AP63" s="26">
        <v>0</v>
      </c>
      <c r="AQ63" s="26">
        <v>0</v>
      </c>
      <c r="AR63" s="26">
        <v>0</v>
      </c>
      <c r="AS63" s="26">
        <v>0</v>
      </c>
      <c r="AT63" s="26">
        <v>0</v>
      </c>
      <c r="AU63" s="26">
        <v>0</v>
      </c>
      <c r="AV63" s="284">
        <v>49490</v>
      </c>
      <c r="AW63" s="284">
        <v>0</v>
      </c>
      <c r="AX63" s="284">
        <v>0</v>
      </c>
      <c r="AY63" s="26">
        <v>0</v>
      </c>
      <c r="AZ63" s="26">
        <v>0</v>
      </c>
      <c r="BA63" s="284">
        <v>0</v>
      </c>
      <c r="BB63" s="284">
        <v>0</v>
      </c>
      <c r="BC63" s="284">
        <v>0</v>
      </c>
      <c r="BD63" s="284">
        <v>0</v>
      </c>
      <c r="BE63" s="26">
        <v>0</v>
      </c>
      <c r="BF63" s="284">
        <v>0</v>
      </c>
      <c r="BG63" s="284">
        <v>0</v>
      </c>
      <c r="BH63" s="284">
        <v>159089</v>
      </c>
      <c r="BI63" s="284">
        <v>0</v>
      </c>
      <c r="BJ63" s="284">
        <v>81402</v>
      </c>
      <c r="BK63" s="284">
        <v>0</v>
      </c>
      <c r="BL63" s="284">
        <v>0</v>
      </c>
      <c r="BM63" s="284">
        <v>0</v>
      </c>
      <c r="BN63" s="284">
        <v>123682</v>
      </c>
      <c r="BO63" s="284">
        <v>0</v>
      </c>
      <c r="BP63" s="284">
        <v>0</v>
      </c>
      <c r="BQ63" s="284">
        <v>0</v>
      </c>
      <c r="BR63" s="284">
        <v>57724</v>
      </c>
      <c r="BS63" s="284">
        <v>0</v>
      </c>
      <c r="BT63" s="284">
        <v>0</v>
      </c>
      <c r="BU63" s="284">
        <v>0</v>
      </c>
      <c r="BV63" s="284">
        <v>95600</v>
      </c>
      <c r="BW63" s="284">
        <v>0</v>
      </c>
      <c r="BX63" s="284">
        <v>0</v>
      </c>
      <c r="BY63" s="284">
        <v>0</v>
      </c>
      <c r="BZ63" s="284">
        <v>0</v>
      </c>
      <c r="CA63" s="284">
        <v>0</v>
      </c>
      <c r="CB63" s="284">
        <v>0</v>
      </c>
      <c r="CC63" s="284">
        <v>0</v>
      </c>
      <c r="CD63" s="25" t="s">
        <v>248</v>
      </c>
      <c r="CE63" s="28">
        <f>SUM(C63:CD63)</f>
        <v>4161305</v>
      </c>
    </row>
    <row r="64">
      <c r="A64" s="35" t="s">
        <v>265</v>
      </c>
      <c r="B64" s="16"/>
      <c r="C64" s="20">
        <v>0</v>
      </c>
      <c r="D64" s="20">
        <v>0</v>
      </c>
      <c r="E64" s="20">
        <v>16444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>
        <v>155326</v>
      </c>
      <c r="L64" s="20">
        <v>34211</v>
      </c>
      <c r="M64" s="20">
        <v>0</v>
      </c>
      <c r="N64" s="20">
        <v>0</v>
      </c>
      <c r="O64" s="20">
        <v>0</v>
      </c>
      <c r="P64" s="26">
        <v>21530</v>
      </c>
      <c r="Q64" s="26">
        <v>0</v>
      </c>
      <c r="R64" s="26">
        <v>2814</v>
      </c>
      <c r="S64" s="284">
        <v>225701</v>
      </c>
      <c r="T64" s="284">
        <v>0</v>
      </c>
      <c r="U64" s="27">
        <v>1080450</v>
      </c>
      <c r="V64" s="26">
        <v>0</v>
      </c>
      <c r="W64" s="26">
        <v>576</v>
      </c>
      <c r="X64" s="26">
        <v>2938</v>
      </c>
      <c r="Y64" s="26">
        <v>7846</v>
      </c>
      <c r="Z64" s="26">
        <v>0</v>
      </c>
      <c r="AA64" s="26">
        <v>0</v>
      </c>
      <c r="AB64" s="285">
        <v>1526990</v>
      </c>
      <c r="AC64" s="26">
        <v>4286</v>
      </c>
      <c r="AD64" s="26">
        <v>0</v>
      </c>
      <c r="AE64" s="26">
        <v>55871</v>
      </c>
      <c r="AF64" s="26">
        <v>0</v>
      </c>
      <c r="AG64" s="26">
        <v>86775</v>
      </c>
      <c r="AH64" s="26">
        <v>0</v>
      </c>
      <c r="AI64" s="26">
        <v>0</v>
      </c>
      <c r="AJ64" s="26">
        <v>32717</v>
      </c>
      <c r="AK64" s="26">
        <v>0</v>
      </c>
      <c r="AL64" s="26">
        <v>0</v>
      </c>
      <c r="AM64" s="26">
        <v>0</v>
      </c>
      <c r="AN64" s="26">
        <v>0</v>
      </c>
      <c r="AO64" s="26">
        <v>3220</v>
      </c>
      <c r="AP64" s="26">
        <v>0</v>
      </c>
      <c r="AQ64" s="26">
        <v>0</v>
      </c>
      <c r="AR64" s="26">
        <v>0</v>
      </c>
      <c r="AS64" s="26">
        <v>0</v>
      </c>
      <c r="AT64" s="26">
        <v>0</v>
      </c>
      <c r="AU64" s="26">
        <v>0</v>
      </c>
      <c r="AV64" s="284">
        <v>848</v>
      </c>
      <c r="AW64" s="284">
        <v>0</v>
      </c>
      <c r="AX64" s="284">
        <v>0</v>
      </c>
      <c r="AY64" s="26">
        <v>355418</v>
      </c>
      <c r="AZ64" s="26">
        <v>63030</v>
      </c>
      <c r="BA64" s="284">
        <v>15103</v>
      </c>
      <c r="BB64" s="284">
        <v>449</v>
      </c>
      <c r="BC64" s="284">
        <v>0</v>
      </c>
      <c r="BD64" s="284">
        <v>0</v>
      </c>
      <c r="BE64" s="26">
        <v>11809</v>
      </c>
      <c r="BF64" s="284">
        <v>62273</v>
      </c>
      <c r="BG64" s="284">
        <v>1187</v>
      </c>
      <c r="BH64" s="284">
        <v>23773</v>
      </c>
      <c r="BI64" s="284">
        <v>0</v>
      </c>
      <c r="BJ64" s="284">
        <v>31038</v>
      </c>
      <c r="BK64" s="284">
        <v>0</v>
      </c>
      <c r="BL64" s="284">
        <v>8186</v>
      </c>
      <c r="BM64" s="284">
        <v>0</v>
      </c>
      <c r="BN64" s="284">
        <v>10704</v>
      </c>
      <c r="BO64" s="284">
        <v>0</v>
      </c>
      <c r="BP64" s="284">
        <v>0</v>
      </c>
      <c r="BQ64" s="284">
        <v>0</v>
      </c>
      <c r="BR64" s="284">
        <v>8981</v>
      </c>
      <c r="BS64" s="284">
        <v>0</v>
      </c>
      <c r="BT64" s="284">
        <v>0</v>
      </c>
      <c r="BU64" s="284">
        <v>0</v>
      </c>
      <c r="BV64" s="284">
        <v>10860</v>
      </c>
      <c r="BW64" s="284">
        <v>0</v>
      </c>
      <c r="BX64" s="284">
        <v>0</v>
      </c>
      <c r="BY64" s="284">
        <v>4917</v>
      </c>
      <c r="BZ64" s="284">
        <v>0</v>
      </c>
      <c r="CA64" s="284">
        <v>0</v>
      </c>
      <c r="CB64" s="284">
        <v>0</v>
      </c>
      <c r="CC64" s="284">
        <v>0</v>
      </c>
      <c r="CD64" s="25" t="s">
        <v>248</v>
      </c>
      <c r="CE64" s="28">
        <f>SUM(C64:CD64)</f>
        <v>3866271</v>
      </c>
    </row>
    <row r="65">
      <c r="A65" s="35" t="s">
        <v>266</v>
      </c>
      <c r="B65" s="16"/>
      <c r="C65" s="20">
        <v>0</v>
      </c>
      <c r="D65" s="20">
        <v>0</v>
      </c>
      <c r="E65" s="20">
        <v>0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30358</v>
      </c>
      <c r="L65" s="20">
        <v>0</v>
      </c>
      <c r="M65" s="20">
        <v>0</v>
      </c>
      <c r="N65" s="20">
        <v>0</v>
      </c>
      <c r="O65" s="20">
        <v>0</v>
      </c>
      <c r="P65" s="26">
        <v>0</v>
      </c>
      <c r="Q65" s="26">
        <v>0</v>
      </c>
      <c r="R65" s="26">
        <v>0</v>
      </c>
      <c r="S65" s="284">
        <v>0</v>
      </c>
      <c r="T65" s="284">
        <v>0</v>
      </c>
      <c r="U65" s="27">
        <v>0</v>
      </c>
      <c r="V65" s="26">
        <v>0</v>
      </c>
      <c r="W65" s="26">
        <v>0</v>
      </c>
      <c r="X65" s="26">
        <v>0</v>
      </c>
      <c r="Y65" s="26">
        <v>0</v>
      </c>
      <c r="Z65" s="26">
        <v>0</v>
      </c>
      <c r="AA65" s="26">
        <v>0</v>
      </c>
      <c r="AB65" s="285">
        <v>0</v>
      </c>
      <c r="AC65" s="26">
        <v>0</v>
      </c>
      <c r="AD65" s="26">
        <v>0</v>
      </c>
      <c r="AE65" s="26">
        <v>3575</v>
      </c>
      <c r="AF65" s="26">
        <v>0</v>
      </c>
      <c r="AG65" s="26">
        <v>0</v>
      </c>
      <c r="AH65" s="26">
        <v>0</v>
      </c>
      <c r="AI65" s="26">
        <v>0</v>
      </c>
      <c r="AJ65" s="26">
        <v>0</v>
      </c>
      <c r="AK65" s="26">
        <v>0</v>
      </c>
      <c r="AL65" s="26">
        <v>0</v>
      </c>
      <c r="AM65" s="26">
        <v>0</v>
      </c>
      <c r="AN65" s="26">
        <v>0</v>
      </c>
      <c r="AO65" s="26">
        <v>0</v>
      </c>
      <c r="AP65" s="26">
        <v>0</v>
      </c>
      <c r="AQ65" s="26">
        <v>0</v>
      </c>
      <c r="AR65" s="26">
        <v>0</v>
      </c>
      <c r="AS65" s="26">
        <v>0</v>
      </c>
      <c r="AT65" s="26">
        <v>0</v>
      </c>
      <c r="AU65" s="26">
        <v>0</v>
      </c>
      <c r="AV65" s="284">
        <v>0</v>
      </c>
      <c r="AW65" s="284">
        <v>0</v>
      </c>
      <c r="AX65" s="284">
        <v>0</v>
      </c>
      <c r="AY65" s="26">
        <v>9600</v>
      </c>
      <c r="AZ65" s="26">
        <v>0</v>
      </c>
      <c r="BA65" s="284">
        <v>31818</v>
      </c>
      <c r="BB65" s="284">
        <v>0</v>
      </c>
      <c r="BC65" s="284">
        <v>0</v>
      </c>
      <c r="BD65" s="284">
        <v>0</v>
      </c>
      <c r="BE65" s="26">
        <v>354231</v>
      </c>
      <c r="BF65" s="284">
        <v>0</v>
      </c>
      <c r="BG65" s="284">
        <v>42904</v>
      </c>
      <c r="BH65" s="284">
        <v>0</v>
      </c>
      <c r="BI65" s="284">
        <v>0</v>
      </c>
      <c r="BJ65" s="284">
        <v>0</v>
      </c>
      <c r="BK65" s="284">
        <v>0</v>
      </c>
      <c r="BL65" s="284">
        <v>0</v>
      </c>
      <c r="BM65" s="284">
        <v>0</v>
      </c>
      <c r="BN65" s="284">
        <v>6783</v>
      </c>
      <c r="BO65" s="284">
        <v>0</v>
      </c>
      <c r="BP65" s="284">
        <v>0</v>
      </c>
      <c r="BQ65" s="284">
        <v>0</v>
      </c>
      <c r="BR65" s="284">
        <v>0</v>
      </c>
      <c r="BS65" s="284">
        <v>0</v>
      </c>
      <c r="BT65" s="284">
        <v>0</v>
      </c>
      <c r="BU65" s="284">
        <v>0</v>
      </c>
      <c r="BV65" s="284">
        <v>0</v>
      </c>
      <c r="BW65" s="284">
        <v>0</v>
      </c>
      <c r="BX65" s="284">
        <v>0</v>
      </c>
      <c r="BY65" s="284">
        <v>0</v>
      </c>
      <c r="BZ65" s="284">
        <v>0</v>
      </c>
      <c r="CA65" s="284">
        <v>0</v>
      </c>
      <c r="CB65" s="284">
        <v>0</v>
      </c>
      <c r="CC65" s="284">
        <v>0</v>
      </c>
      <c r="CD65" s="25" t="s">
        <v>248</v>
      </c>
      <c r="CE65" s="28">
        <f>SUM(C65:CD65)</f>
        <v>479269</v>
      </c>
    </row>
    <row r="66">
      <c r="A66" s="35" t="s">
        <v>267</v>
      </c>
      <c r="B66" s="16"/>
      <c r="C66" s="20">
        <v>0</v>
      </c>
      <c r="D66" s="20">
        <v>0</v>
      </c>
      <c r="E66" s="20">
        <v>141728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394054</v>
      </c>
      <c r="L66" s="20">
        <v>294855</v>
      </c>
      <c r="M66" s="20">
        <v>0</v>
      </c>
      <c r="N66" s="20">
        <v>0</v>
      </c>
      <c r="O66" s="20">
        <v>0</v>
      </c>
      <c r="P66" s="26">
        <v>8372</v>
      </c>
      <c r="Q66" s="26">
        <v>0</v>
      </c>
      <c r="R66" s="26">
        <v>0</v>
      </c>
      <c r="S66" s="284">
        <v>0</v>
      </c>
      <c r="T66" s="284">
        <v>0</v>
      </c>
      <c r="U66" s="27">
        <v>115915</v>
      </c>
      <c r="V66" s="26">
        <v>0</v>
      </c>
      <c r="W66" s="26">
        <v>27828</v>
      </c>
      <c r="X66" s="26">
        <v>141850</v>
      </c>
      <c r="Y66" s="26">
        <v>378808</v>
      </c>
      <c r="Z66" s="26">
        <v>0</v>
      </c>
      <c r="AA66" s="26">
        <v>0</v>
      </c>
      <c r="AB66" s="285">
        <v>180761</v>
      </c>
      <c r="AC66" s="26">
        <v>0</v>
      </c>
      <c r="AD66" s="26">
        <v>0</v>
      </c>
      <c r="AE66" s="26">
        <v>65526</v>
      </c>
      <c r="AF66" s="26">
        <v>0</v>
      </c>
      <c r="AG66" s="26">
        <v>1097066</v>
      </c>
      <c r="AH66" s="26">
        <v>0</v>
      </c>
      <c r="AI66" s="26">
        <v>0</v>
      </c>
      <c r="AJ66" s="26">
        <v>34779</v>
      </c>
      <c r="AK66" s="26">
        <v>0</v>
      </c>
      <c r="AL66" s="26">
        <v>0</v>
      </c>
      <c r="AM66" s="26">
        <v>0</v>
      </c>
      <c r="AN66" s="26">
        <v>0</v>
      </c>
      <c r="AO66" s="26">
        <v>27746</v>
      </c>
      <c r="AP66" s="26">
        <v>0</v>
      </c>
      <c r="AQ66" s="26">
        <v>0</v>
      </c>
      <c r="AR66" s="26">
        <v>0</v>
      </c>
      <c r="AS66" s="26">
        <v>0</v>
      </c>
      <c r="AT66" s="26">
        <v>0</v>
      </c>
      <c r="AU66" s="26">
        <v>0</v>
      </c>
      <c r="AV66" s="284">
        <v>72391</v>
      </c>
      <c r="AW66" s="284">
        <v>0</v>
      </c>
      <c r="AX66" s="284">
        <v>0</v>
      </c>
      <c r="AY66" s="26">
        <v>0</v>
      </c>
      <c r="AZ66" s="26">
        <v>4323</v>
      </c>
      <c r="BA66" s="284">
        <v>0</v>
      </c>
      <c r="BB66" s="284">
        <v>0</v>
      </c>
      <c r="BC66" s="284">
        <v>0</v>
      </c>
      <c r="BD66" s="284">
        <v>0</v>
      </c>
      <c r="BE66" s="26">
        <v>44138</v>
      </c>
      <c r="BF66" s="284">
        <v>21276</v>
      </c>
      <c r="BG66" s="284">
        <v>14443</v>
      </c>
      <c r="BH66" s="284">
        <v>408566</v>
      </c>
      <c r="BI66" s="284">
        <v>0</v>
      </c>
      <c r="BJ66" s="284">
        <v>135207</v>
      </c>
      <c r="BK66" s="284">
        <v>0</v>
      </c>
      <c r="BL66" s="284">
        <v>0</v>
      </c>
      <c r="BM66" s="284">
        <v>0</v>
      </c>
      <c r="BN66" s="284">
        <v>71274</v>
      </c>
      <c r="BO66" s="284">
        <v>0</v>
      </c>
      <c r="BP66" s="284">
        <v>0</v>
      </c>
      <c r="BQ66" s="284">
        <v>0</v>
      </c>
      <c r="BR66" s="284">
        <v>27193</v>
      </c>
      <c r="BS66" s="284">
        <v>0</v>
      </c>
      <c r="BT66" s="284">
        <v>0</v>
      </c>
      <c r="BU66" s="284">
        <v>0</v>
      </c>
      <c r="BV66" s="284">
        <v>39996</v>
      </c>
      <c r="BW66" s="284">
        <v>0</v>
      </c>
      <c r="BX66" s="284">
        <v>0</v>
      </c>
      <c r="BY66" s="284">
        <v>8046</v>
      </c>
      <c r="BZ66" s="284">
        <v>0</v>
      </c>
      <c r="CA66" s="284">
        <v>0</v>
      </c>
      <c r="CB66" s="284">
        <v>0</v>
      </c>
      <c r="CC66" s="284">
        <v>0</v>
      </c>
      <c r="CD66" s="25" t="s">
        <v>248</v>
      </c>
      <c r="CE66" s="28">
        <f>SUM(C66:CD66)</f>
        <v>3756141</v>
      </c>
    </row>
    <row r="67">
      <c r="A67" s="35" t="s">
        <v>16</v>
      </c>
      <c r="B67" s="16"/>
      <c r="C67" s="28">
        <f>ROUND(C51+C52,0)</f>
        <v>0</v>
      </c>
      <c r="D67" s="28">
        <f>ROUND(D51+D52,0)</f>
        <v>0</v>
      </c>
      <c r="E67" s="28">
        <f>ROUND(E51+E52,0)</f>
        <v>41252</v>
      </c>
      <c r="F67" s="28">
        <f>ROUND(F51+F52,0)</f>
        <v>0</v>
      </c>
      <c r="G67" s="28">
        <f>ROUND(G51+G52,0)</f>
        <v>0</v>
      </c>
      <c r="H67" s="28">
        <f>ROUND(H51+H52,0)</f>
        <v>0</v>
      </c>
      <c r="I67" s="28">
        <f>ROUND(I51+I52,0)</f>
        <v>0</v>
      </c>
      <c r="J67" s="28">
        <f>ROUND(J51+J52,0)</f>
        <v>0</v>
      </c>
      <c r="K67" s="28">
        <f>ROUND(K51+K52,0)</f>
        <v>245731</v>
      </c>
      <c r="L67" s="28">
        <f>ROUND(L51+L52,0)</f>
        <v>85820</v>
      </c>
      <c r="M67" s="28">
        <f>ROUND(M51+M52,0)</f>
        <v>0</v>
      </c>
      <c r="N67" s="28">
        <f>ROUND(N51+N52,0)</f>
        <v>0</v>
      </c>
      <c r="O67" s="28">
        <f>ROUND(O51+O52,0)</f>
        <v>0</v>
      </c>
      <c r="P67" s="28">
        <f>ROUND(P51+P52,0)</f>
        <v>39341</v>
      </c>
      <c r="Q67" s="28">
        <f>ROUND(Q51+Q52,0)</f>
        <v>10367</v>
      </c>
      <c r="R67" s="28">
        <f>ROUND(R51+R52,0)</f>
        <v>9021</v>
      </c>
      <c r="S67" s="28">
        <f>ROUND(S51+S52,0)</f>
        <v>11352</v>
      </c>
      <c r="T67" s="28">
        <f>ROUND(T51+T52,0)</f>
        <v>0</v>
      </c>
      <c r="U67" s="28">
        <f>ROUND(U51+U52,0)</f>
        <v>31058</v>
      </c>
      <c r="V67" s="28">
        <f>ROUND(V51+V52,0)</f>
        <v>0</v>
      </c>
      <c r="W67" s="28">
        <f>ROUND(W51+W52,0)</f>
        <v>2664</v>
      </c>
      <c r="X67" s="28">
        <f>ROUND(X51+X52,0)</f>
        <v>13553</v>
      </c>
      <c r="Y67" s="28">
        <f>ROUND(Y51+Y52,0)</f>
        <v>36184</v>
      </c>
      <c r="Z67" s="28">
        <f>ROUND(Z51+Z52,0)</f>
        <v>0</v>
      </c>
      <c r="AA67" s="28">
        <f>ROUND(AA51+AA52,0)</f>
        <v>0</v>
      </c>
      <c r="AB67" s="28">
        <f>ROUND(AB51+AB52,0)</f>
        <v>13640</v>
      </c>
      <c r="AC67" s="28">
        <f>ROUND(AC51+AC52,0)</f>
        <v>2505</v>
      </c>
      <c r="AD67" s="28">
        <f>ROUND(AD51+AD52,0)</f>
        <v>0</v>
      </c>
      <c r="AE67" s="28">
        <f>ROUND(AE51+AE52,0)</f>
        <v>112563</v>
      </c>
      <c r="AF67" s="28">
        <f>ROUND(AF51+AF52,0)</f>
        <v>0</v>
      </c>
      <c r="AG67" s="28">
        <f>ROUND(AG51+AG52,0)</f>
        <v>102920</v>
      </c>
      <c r="AH67" s="28">
        <f>ROUND(AH51+AH52,0)</f>
        <v>0</v>
      </c>
      <c r="AI67" s="28">
        <f>ROUND(AI51+AI52,0)</f>
        <v>0</v>
      </c>
      <c r="AJ67" s="28">
        <f>ROUND(AJ51+AJ52,0)</f>
        <v>92133</v>
      </c>
      <c r="AK67" s="28">
        <f>ROUND(AK51+AK52,0)</f>
        <v>0</v>
      </c>
      <c r="AL67" s="28">
        <f>ROUND(AL51+AL52,0)</f>
        <v>0</v>
      </c>
      <c r="AM67" s="28">
        <f>ROUND(AM51+AM52,0)</f>
        <v>0</v>
      </c>
      <c r="AN67" s="28">
        <f>ROUND(AN51+AN52,0)</f>
        <v>0</v>
      </c>
      <c r="AO67" s="28">
        <f>ROUND(AO51+AO52,0)</f>
        <v>8080</v>
      </c>
      <c r="AP67" s="28">
        <f>ROUND(AP51+AP52,0)</f>
        <v>0</v>
      </c>
      <c r="AQ67" s="28">
        <f>ROUND(AQ51+AQ52,0)</f>
        <v>0</v>
      </c>
      <c r="AR67" s="28">
        <f>ROUND(AR51+AR52,0)</f>
        <v>0</v>
      </c>
      <c r="AS67" s="28">
        <f>ROUND(AS51+AS52,0)</f>
        <v>0</v>
      </c>
      <c r="AT67" s="28">
        <f>ROUND(AT51+AT52,0)</f>
        <v>0</v>
      </c>
      <c r="AU67" s="28">
        <f>ROUND(AU51+AU52,0)</f>
        <v>0</v>
      </c>
      <c r="AV67" s="28">
        <f>ROUND(AV51+AV52,0)</f>
        <v>12945</v>
      </c>
      <c r="AW67" s="28">
        <f>ROUND(AW51+AW52,0)</f>
        <v>0</v>
      </c>
      <c r="AX67" s="28">
        <f>ROUND(AX51+AX52,0)</f>
        <v>0</v>
      </c>
      <c r="AY67" s="28">
        <f>ROUND(AY51+AY52,0)</f>
        <v>54254</v>
      </c>
      <c r="AZ67" s="28">
        <f>ROUND(AZ51+AZ52,0)</f>
        <v>0</v>
      </c>
      <c r="BA67" s="28">
        <f>ROUND(BA51+BA52,0)</f>
        <v>31174</v>
      </c>
      <c r="BB67" s="28">
        <f>ROUND(BB51+BB52,0)</f>
        <v>0</v>
      </c>
      <c r="BC67" s="28">
        <f>ROUND(BC51+BC52,0)</f>
        <v>0</v>
      </c>
      <c r="BD67" s="28">
        <f>ROUND(BD51+BD52,0)</f>
        <v>0</v>
      </c>
      <c r="BE67" s="28">
        <f>ROUND(BE51+BE52,0)</f>
        <v>136194</v>
      </c>
      <c r="BF67" s="28">
        <f>ROUND(BF51+BF52,0)</f>
        <v>21705</v>
      </c>
      <c r="BG67" s="28">
        <f>ROUND(BG51+BG52,0)</f>
        <v>10715</v>
      </c>
      <c r="BH67" s="28">
        <f>ROUND(BH51+BH52,0)</f>
        <v>21068</v>
      </c>
      <c r="BI67" s="28">
        <f>ROUND(BI51+BI52,0)</f>
        <v>0</v>
      </c>
      <c r="BJ67" s="28">
        <f>ROUND(BJ51+BJ52,0)</f>
        <v>35272</v>
      </c>
      <c r="BK67" s="28">
        <f>ROUND(BK51+BK52,0)</f>
        <v>0</v>
      </c>
      <c r="BL67" s="28">
        <f>ROUND(BL51+BL52,0)</f>
        <v>32970</v>
      </c>
      <c r="BM67" s="28">
        <f>ROUND(BM51+BM52,0)</f>
        <v>0</v>
      </c>
      <c r="BN67" s="28">
        <f>ROUND(BN51+BN52,0)</f>
        <v>46334</v>
      </c>
      <c r="BO67" s="28">
        <f>ROUND(BO51+BO52,0)</f>
        <v>0</v>
      </c>
      <c r="BP67" s="28">
        <f>ROUND(BP51+BP52,0)</f>
        <v>0</v>
      </c>
      <c r="BQ67" s="28">
        <f>ROUND(BQ51+BQ52,0)</f>
        <v>0</v>
      </c>
      <c r="BR67" s="28">
        <f>ROUND(BR51+BR52,0)</f>
        <v>38327</v>
      </c>
      <c r="BS67" s="28">
        <f>ROUND(BS51+BS52,0)</f>
        <v>0</v>
      </c>
      <c r="BT67" s="28">
        <f>ROUND(BT51+BT52,0)</f>
        <v>0</v>
      </c>
      <c r="BU67" s="28">
        <f>ROUND(BU51+BU52,0)</f>
        <v>0</v>
      </c>
      <c r="BV67" s="28">
        <f>ROUND(BV51+BV52,0)</f>
        <v>18780</v>
      </c>
      <c r="BW67" s="28">
        <f>ROUND(BW51+BW52,0)</f>
        <v>0</v>
      </c>
      <c r="BX67" s="28">
        <f>ROUND(BX51+BX52,0)</f>
        <v>0</v>
      </c>
      <c r="BY67" s="28">
        <f>ROUND(BY51+BY52,0)</f>
        <v>18215</v>
      </c>
      <c r="BZ67" s="28">
        <f>ROUND(BZ51+BZ52,0)</f>
        <v>0</v>
      </c>
      <c r="CA67" s="28">
        <f>ROUND(CA51+CA52,0)</f>
        <v>0</v>
      </c>
      <c r="CB67" s="28">
        <f>ROUND(CB51+CB52,0)</f>
        <v>0</v>
      </c>
      <c r="CC67" s="28">
        <f>ROUND(CC51+CC52,0)</f>
        <v>0</v>
      </c>
      <c r="CD67" s="25" t="s">
        <v>248</v>
      </c>
      <c r="CE67" s="28">
        <f>SUM(C67:CD67)</f>
        <v>1336137</v>
      </c>
    </row>
    <row r="68">
      <c r="A68" s="35" t="s">
        <v>268</v>
      </c>
      <c r="B68" s="28"/>
      <c r="C68" s="20">
        <v>0</v>
      </c>
      <c r="D68" s="20">
        <v>0</v>
      </c>
      <c r="E68" s="20">
        <v>5182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600</v>
      </c>
      <c r="L68" s="20">
        <v>10780</v>
      </c>
      <c r="M68" s="20">
        <v>0</v>
      </c>
      <c r="N68" s="20">
        <v>0</v>
      </c>
      <c r="O68" s="20">
        <v>0</v>
      </c>
      <c r="P68" s="26">
        <v>0</v>
      </c>
      <c r="Q68" s="26">
        <v>0</v>
      </c>
      <c r="R68" s="26">
        <v>0</v>
      </c>
      <c r="S68" s="284">
        <v>0</v>
      </c>
      <c r="T68" s="284">
        <v>0</v>
      </c>
      <c r="U68" s="27">
        <v>0</v>
      </c>
      <c r="V68" s="26">
        <v>0</v>
      </c>
      <c r="W68" s="26">
        <v>10490</v>
      </c>
      <c r="X68" s="26">
        <v>53470</v>
      </c>
      <c r="Y68" s="26">
        <v>142791</v>
      </c>
      <c r="Z68" s="26">
        <v>0</v>
      </c>
      <c r="AA68" s="26">
        <v>0</v>
      </c>
      <c r="AB68" s="285">
        <v>69892</v>
      </c>
      <c r="AC68" s="26">
        <v>0</v>
      </c>
      <c r="AD68" s="26">
        <v>0</v>
      </c>
      <c r="AE68" s="26">
        <v>37500</v>
      </c>
      <c r="AF68" s="26">
        <v>0</v>
      </c>
      <c r="AG68" s="26">
        <v>0</v>
      </c>
      <c r="AH68" s="26">
        <v>0</v>
      </c>
      <c r="AI68" s="26">
        <v>0</v>
      </c>
      <c r="AJ68" s="26">
        <v>0</v>
      </c>
      <c r="AK68" s="26">
        <v>0</v>
      </c>
      <c r="AL68" s="26">
        <v>0</v>
      </c>
      <c r="AM68" s="26">
        <v>0</v>
      </c>
      <c r="AN68" s="26">
        <v>0</v>
      </c>
      <c r="AO68" s="26">
        <v>1014</v>
      </c>
      <c r="AP68" s="26">
        <v>0</v>
      </c>
      <c r="AQ68" s="26">
        <v>0</v>
      </c>
      <c r="AR68" s="26">
        <v>0</v>
      </c>
      <c r="AS68" s="26">
        <v>0</v>
      </c>
      <c r="AT68" s="26">
        <v>0</v>
      </c>
      <c r="AU68" s="26">
        <v>0</v>
      </c>
      <c r="AV68" s="284">
        <v>0</v>
      </c>
      <c r="AW68" s="284">
        <v>0</v>
      </c>
      <c r="AX68" s="284">
        <v>0</v>
      </c>
      <c r="AY68" s="26">
        <v>2304</v>
      </c>
      <c r="AZ68" s="26">
        <v>6744</v>
      </c>
      <c r="BA68" s="284">
        <v>0</v>
      </c>
      <c r="BB68" s="284">
        <v>0</v>
      </c>
      <c r="BC68" s="284">
        <v>0</v>
      </c>
      <c r="BD68" s="284">
        <v>0</v>
      </c>
      <c r="BE68" s="26">
        <v>379</v>
      </c>
      <c r="BF68" s="284">
        <v>0</v>
      </c>
      <c r="BG68" s="284">
        <v>565</v>
      </c>
      <c r="BH68" s="284">
        <v>0</v>
      </c>
      <c r="BI68" s="284">
        <v>0</v>
      </c>
      <c r="BJ68" s="284">
        <v>0</v>
      </c>
      <c r="BK68" s="284">
        <v>0</v>
      </c>
      <c r="BL68" s="284">
        <v>0</v>
      </c>
      <c r="BM68" s="284">
        <v>0</v>
      </c>
      <c r="BN68" s="284">
        <v>173643</v>
      </c>
      <c r="BO68" s="284">
        <v>0</v>
      </c>
      <c r="BP68" s="284">
        <v>0</v>
      </c>
      <c r="BQ68" s="284">
        <v>0</v>
      </c>
      <c r="BR68" s="284">
        <v>0</v>
      </c>
      <c r="BS68" s="284">
        <v>0</v>
      </c>
      <c r="BT68" s="284">
        <v>0</v>
      </c>
      <c r="BU68" s="284">
        <v>0</v>
      </c>
      <c r="BV68" s="284">
        <v>7206</v>
      </c>
      <c r="BW68" s="284">
        <v>0</v>
      </c>
      <c r="BX68" s="284">
        <v>0</v>
      </c>
      <c r="BY68" s="284">
        <v>0</v>
      </c>
      <c r="BZ68" s="284">
        <v>0</v>
      </c>
      <c r="CA68" s="284">
        <v>0</v>
      </c>
      <c r="CB68" s="284">
        <v>0</v>
      </c>
      <c r="CC68" s="284">
        <v>0</v>
      </c>
      <c r="CD68" s="25" t="s">
        <v>248</v>
      </c>
      <c r="CE68" s="28">
        <f>SUM(C68:CD68)</f>
        <v>522560</v>
      </c>
    </row>
    <row r="69">
      <c r="A69" s="35" t="s">
        <v>269</v>
      </c>
      <c r="B69" s="16"/>
      <c r="C69" s="28">
        <f>SUM(C70:C83)</f>
        <v>0</v>
      </c>
      <c r="D69" s="28">
        <f>SUM(D70:D83)</f>
        <v>0</v>
      </c>
      <c r="E69" s="28">
        <f>SUM(E70:E83)</f>
        <v>12515</v>
      </c>
      <c r="F69" s="28">
        <f>SUM(F70:F83)</f>
        <v>0</v>
      </c>
      <c r="G69" s="28">
        <f>SUM(G70:G83)</f>
        <v>0</v>
      </c>
      <c r="H69" s="28">
        <f>SUM(H70:H83)</f>
        <v>0</v>
      </c>
      <c r="I69" s="28">
        <f>SUM(I70:I83)</f>
        <v>0</v>
      </c>
      <c r="J69" s="28">
        <f>SUM(J70:J83)</f>
        <v>0</v>
      </c>
      <c r="K69" s="28">
        <f>SUM(K70:K83)</f>
        <v>20785</v>
      </c>
      <c r="L69" s="28">
        <f>SUM(L70:L83)</f>
        <v>26037</v>
      </c>
      <c r="M69" s="28">
        <f>SUM(M70:M83)</f>
        <v>0</v>
      </c>
      <c r="N69" s="28">
        <f>SUM(N70:N83)</f>
        <v>0</v>
      </c>
      <c r="O69" s="28">
        <f>SUM(O70:O83)</f>
        <v>0</v>
      </c>
      <c r="P69" s="28">
        <f>SUM(P70:P83)</f>
        <v>24095</v>
      </c>
      <c r="Q69" s="28">
        <f>SUM(Q70:Q83)</f>
        <v>0</v>
      </c>
      <c r="R69" s="28">
        <f>SUM(R70:R83)</f>
        <v>5309</v>
      </c>
      <c r="S69" s="28">
        <f>SUM(S70:S83)</f>
        <v>3871</v>
      </c>
      <c r="T69" s="28">
        <f>SUM(T70:T83)</f>
        <v>0</v>
      </c>
      <c r="U69" s="28">
        <f>SUM(U70:U83)</f>
        <v>69981</v>
      </c>
      <c r="V69" s="28">
        <f>SUM(V70:V83)</f>
        <v>0</v>
      </c>
      <c r="W69" s="28">
        <f>SUM(W70:W83)</f>
        <v>8124</v>
      </c>
      <c r="X69" s="28">
        <f>SUM(X70:X83)</f>
        <v>41409</v>
      </c>
      <c r="Y69" s="28">
        <f>SUM(Y70:Y83)</f>
        <v>110582</v>
      </c>
      <c r="Z69" s="28">
        <f>SUM(Z70:Z83)</f>
        <v>0</v>
      </c>
      <c r="AA69" s="28">
        <f>SUM(AA70:AA83)</f>
        <v>0</v>
      </c>
      <c r="AB69" s="28">
        <f>SUM(AB70:AB83)</f>
        <v>22608</v>
      </c>
      <c r="AC69" s="28">
        <f>SUM(AC70:AC83)</f>
        <v>6356</v>
      </c>
      <c r="AD69" s="28">
        <f>SUM(AD70:AD83)</f>
        <v>0</v>
      </c>
      <c r="AE69" s="28">
        <f>SUM(AE70:AE83)</f>
        <v>18484</v>
      </c>
      <c r="AF69" s="28">
        <f>SUM(AF70:AF83)</f>
        <v>0</v>
      </c>
      <c r="AG69" s="28">
        <f>SUM(AG70:AG83)</f>
        <v>19224</v>
      </c>
      <c r="AH69" s="28">
        <f>SUM(AH70:AH83)</f>
        <v>0</v>
      </c>
      <c r="AI69" s="28">
        <f>SUM(AI70:AI83)</f>
        <v>0</v>
      </c>
      <c r="AJ69" s="28">
        <f>SUM(AJ70:AJ83)</f>
        <v>7279</v>
      </c>
      <c r="AK69" s="28">
        <f>SUM(AK70:AK83)</f>
        <v>0</v>
      </c>
      <c r="AL69" s="28">
        <f>SUM(AL70:AL83)</f>
        <v>0</v>
      </c>
      <c r="AM69" s="28">
        <f>SUM(AM70:AM83)</f>
        <v>0</v>
      </c>
      <c r="AN69" s="28">
        <f>SUM(AN70:AN83)</f>
        <v>0</v>
      </c>
      <c r="AO69" s="28">
        <f>SUM(AO70:AO83)</f>
        <v>2450</v>
      </c>
      <c r="AP69" s="28">
        <f>SUM(AP70:AP83)</f>
        <v>0</v>
      </c>
      <c r="AQ69" s="28">
        <f>SUM(AQ70:AQ83)</f>
        <v>0</v>
      </c>
      <c r="AR69" s="28">
        <f>SUM(AR70:AR83)</f>
        <v>0</v>
      </c>
      <c r="AS69" s="28">
        <f>SUM(AS70:AS83)</f>
        <v>0</v>
      </c>
      <c r="AT69" s="28">
        <f>SUM(AT70:AT83)</f>
        <v>0</v>
      </c>
      <c r="AU69" s="28">
        <f>SUM(AU70:AU83)</f>
        <v>0</v>
      </c>
      <c r="AV69" s="28">
        <f>SUM(AV70:AV83)</f>
        <v>4860</v>
      </c>
      <c r="AW69" s="28">
        <f>SUM(AW70:AW83)</f>
        <v>0</v>
      </c>
      <c r="AX69" s="28">
        <f>SUM(AX70:AX83)</f>
        <v>0</v>
      </c>
      <c r="AY69" s="28">
        <f>SUM(AY70:AY83)</f>
        <v>1808</v>
      </c>
      <c r="AZ69" s="28">
        <f>SUM(AZ70:AZ83)</f>
        <v>0</v>
      </c>
      <c r="BA69" s="28">
        <f>SUM(BA70:BA83)</f>
        <v>0</v>
      </c>
      <c r="BB69" s="28">
        <f>SUM(BB70:BB83)</f>
        <v>0</v>
      </c>
      <c r="BC69" s="28">
        <f>SUM(BC70:BC83)</f>
        <v>0</v>
      </c>
      <c r="BD69" s="28">
        <f>SUM(BD70:BD83)</f>
        <v>0</v>
      </c>
      <c r="BE69" s="28">
        <f>SUM(BE70:BE83)</f>
        <v>-6762</v>
      </c>
      <c r="BF69" s="28">
        <f>SUM(BF70:BF83)</f>
        <v>163</v>
      </c>
      <c r="BG69" s="28">
        <f>SUM(BG70:BG83)</f>
        <v>7151</v>
      </c>
      <c r="BH69" s="28">
        <f>SUM(BH70:BH83)</f>
        <v>23163</v>
      </c>
      <c r="BI69" s="28">
        <f>SUM(BI70:BI83)</f>
        <v>0</v>
      </c>
      <c r="BJ69" s="28">
        <f>SUM(BJ70:BJ83)</f>
        <v>27798</v>
      </c>
      <c r="BK69" s="28">
        <f>SUM(BK70:BK83)</f>
        <v>0</v>
      </c>
      <c r="BL69" s="28">
        <f>SUM(BL70:BL83)</f>
        <v>0</v>
      </c>
      <c r="BM69" s="28">
        <f>SUM(BM70:BM83)</f>
        <v>0</v>
      </c>
      <c r="BN69" s="28">
        <f>SUM(BN70:BN83)</f>
        <v>203423</v>
      </c>
      <c r="BO69" s="28">
        <f>SUM(BO70:BO83)</f>
        <v>0</v>
      </c>
      <c r="BP69" s="28">
        <f>SUM(BP70:BP83)</f>
        <v>0</v>
      </c>
      <c r="BQ69" s="28">
        <f>SUM(BQ70:BQ83)</f>
        <v>0</v>
      </c>
      <c r="BR69" s="28">
        <f>SUM(BR70:BR83)</f>
        <v>44955</v>
      </c>
      <c r="BS69" s="28">
        <f>SUM(BS70:BS83)</f>
        <v>0</v>
      </c>
      <c r="BT69" s="28">
        <f>SUM(BT70:BT83)</f>
        <v>0</v>
      </c>
      <c r="BU69" s="28">
        <f>SUM(BU70:BU83)</f>
        <v>0</v>
      </c>
      <c r="BV69" s="28">
        <f>SUM(BV70:BV83)</f>
        <v>8197</v>
      </c>
      <c r="BW69" s="28">
        <f>SUM(BW70:BW83)</f>
        <v>0</v>
      </c>
      <c r="BX69" s="28">
        <f>SUM(BX70:BX83)</f>
        <v>0</v>
      </c>
      <c r="BY69" s="28">
        <f>SUM(BY70:BY83)</f>
        <v>33848</v>
      </c>
      <c r="BZ69" s="28">
        <f>SUM(BZ70:BZ83)</f>
        <v>0</v>
      </c>
      <c r="CA69" s="28">
        <f>SUM(CA70:CA83)</f>
        <v>0</v>
      </c>
      <c r="CB69" s="28">
        <f>SUM(CB70:CB83)</f>
        <v>0</v>
      </c>
      <c r="CC69" s="28">
        <f>SUM(CC70:CC83)</f>
        <v>0</v>
      </c>
      <c r="CD69" s="28">
        <f>SUM(CD70:CD83)</f>
        <v>881613</v>
      </c>
      <c r="CE69" s="28">
        <f>SUM(CE70:CE84)</f>
        <v>3370433</v>
      </c>
    </row>
    <row r="70">
      <c r="A70" s="29" t="s">
        <v>270</v>
      </c>
      <c r="B70" s="30"/>
      <c r="C70" s="242">
        <v>0</v>
      </c>
      <c r="D70" s="242">
        <v>0</v>
      </c>
      <c r="E70" s="242">
        <v>0</v>
      </c>
      <c r="F70" s="242">
        <v>0</v>
      </c>
      <c r="G70" s="242">
        <v>0</v>
      </c>
      <c r="H70" s="242">
        <v>0</v>
      </c>
      <c r="I70" s="242">
        <v>0</v>
      </c>
      <c r="J70" s="242">
        <v>0</v>
      </c>
      <c r="K70" s="242">
        <v>0</v>
      </c>
      <c r="L70" s="242">
        <v>0</v>
      </c>
      <c r="M70" s="242">
        <v>0</v>
      </c>
      <c r="N70" s="242">
        <v>0</v>
      </c>
      <c r="O70" s="242">
        <v>0</v>
      </c>
      <c r="P70" s="242">
        <v>0</v>
      </c>
      <c r="Q70" s="242">
        <v>0</v>
      </c>
      <c r="R70" s="242">
        <v>0</v>
      </c>
      <c r="S70" s="242">
        <v>0</v>
      </c>
      <c r="T70" s="242">
        <v>0</v>
      </c>
      <c r="U70" s="242">
        <v>0</v>
      </c>
      <c r="V70" s="242">
        <v>0</v>
      </c>
      <c r="W70" s="242">
        <v>0</v>
      </c>
      <c r="X70" s="242">
        <v>0</v>
      </c>
      <c r="Y70" s="242">
        <v>0</v>
      </c>
      <c r="Z70" s="242">
        <v>0</v>
      </c>
      <c r="AA70" s="242">
        <v>0</v>
      </c>
      <c r="AB70" s="242">
        <v>0</v>
      </c>
      <c r="AC70" s="242">
        <v>0</v>
      </c>
      <c r="AD70" s="242">
        <v>0</v>
      </c>
      <c r="AE70" s="242">
        <v>0</v>
      </c>
      <c r="AF70" s="242">
        <v>0</v>
      </c>
      <c r="AG70" s="242">
        <v>0</v>
      </c>
      <c r="AH70" s="242">
        <v>0</v>
      </c>
      <c r="AI70" s="242">
        <v>0</v>
      </c>
      <c r="AJ70" s="242">
        <v>0</v>
      </c>
      <c r="AK70" s="242">
        <v>0</v>
      </c>
      <c r="AL70" s="242">
        <v>0</v>
      </c>
      <c r="AM70" s="242">
        <v>0</v>
      </c>
      <c r="AN70" s="242">
        <v>0</v>
      </c>
      <c r="AO70" s="242">
        <v>0</v>
      </c>
      <c r="AP70" s="242">
        <v>0</v>
      </c>
      <c r="AQ70" s="242">
        <v>0</v>
      </c>
      <c r="AR70" s="242">
        <v>0</v>
      </c>
      <c r="AS70" s="242">
        <v>0</v>
      </c>
      <c r="AT70" s="242">
        <v>0</v>
      </c>
      <c r="AU70" s="242">
        <v>0</v>
      </c>
      <c r="AV70" s="242">
        <v>0</v>
      </c>
      <c r="AW70" s="242">
        <v>0</v>
      </c>
      <c r="AX70" s="242">
        <v>0</v>
      </c>
      <c r="AY70" s="242">
        <v>0</v>
      </c>
      <c r="AZ70" s="242">
        <v>0</v>
      </c>
      <c r="BA70" s="242">
        <v>0</v>
      </c>
      <c r="BB70" s="242">
        <v>0</v>
      </c>
      <c r="BC70" s="242">
        <v>0</v>
      </c>
      <c r="BD70" s="242">
        <v>0</v>
      </c>
      <c r="BE70" s="242">
        <v>0</v>
      </c>
      <c r="BF70" s="242">
        <v>0</v>
      </c>
      <c r="BG70" s="242">
        <v>0</v>
      </c>
      <c r="BH70" s="242">
        <v>0</v>
      </c>
      <c r="BI70" s="242">
        <v>0</v>
      </c>
      <c r="BJ70" s="242">
        <v>0</v>
      </c>
      <c r="BK70" s="242">
        <v>0</v>
      </c>
      <c r="BL70" s="242">
        <v>0</v>
      </c>
      <c r="BM70" s="242">
        <v>0</v>
      </c>
      <c r="BN70" s="242">
        <v>0</v>
      </c>
      <c r="BO70" s="242">
        <v>0</v>
      </c>
      <c r="BP70" s="242">
        <v>0</v>
      </c>
      <c r="BQ70" s="242">
        <v>0</v>
      </c>
      <c r="BR70" s="242">
        <v>0</v>
      </c>
      <c r="BS70" s="242">
        <v>0</v>
      </c>
      <c r="BT70" s="242">
        <v>0</v>
      </c>
      <c r="BU70" s="242">
        <v>0</v>
      </c>
      <c r="BV70" s="242">
        <v>0</v>
      </c>
      <c r="BW70" s="242">
        <v>0</v>
      </c>
      <c r="BX70" s="242">
        <v>0</v>
      </c>
      <c r="BY70" s="242">
        <v>0</v>
      </c>
      <c r="BZ70" s="242">
        <v>0</v>
      </c>
      <c r="CA70" s="242">
        <v>0</v>
      </c>
      <c r="CB70" s="242">
        <v>0</v>
      </c>
      <c r="CC70" s="242">
        <v>0</v>
      </c>
      <c r="CD70" s="242">
        <v>0</v>
      </c>
      <c r="CE70" s="28">
        <f>SUM(C70:CD70)</f>
        <v>0</v>
      </c>
    </row>
    <row r="71">
      <c r="A71" s="29" t="s">
        <v>271</v>
      </c>
      <c r="B71" s="30"/>
      <c r="C71" s="242">
        <v>0</v>
      </c>
      <c r="D71" s="242">
        <v>0</v>
      </c>
      <c r="E71" s="242">
        <v>0</v>
      </c>
      <c r="F71" s="242">
        <v>0</v>
      </c>
      <c r="G71" s="242">
        <v>0</v>
      </c>
      <c r="H71" s="242">
        <v>0</v>
      </c>
      <c r="I71" s="242">
        <v>0</v>
      </c>
      <c r="J71" s="242">
        <v>0</v>
      </c>
      <c r="K71" s="242">
        <v>0</v>
      </c>
      <c r="L71" s="242">
        <v>0</v>
      </c>
      <c r="M71" s="242">
        <v>0</v>
      </c>
      <c r="N71" s="242">
        <v>0</v>
      </c>
      <c r="O71" s="242">
        <v>0</v>
      </c>
      <c r="P71" s="242">
        <v>0</v>
      </c>
      <c r="Q71" s="242">
        <v>0</v>
      </c>
      <c r="R71" s="242">
        <v>0</v>
      </c>
      <c r="S71" s="242">
        <v>0</v>
      </c>
      <c r="T71" s="242">
        <v>0</v>
      </c>
      <c r="U71" s="242">
        <v>0</v>
      </c>
      <c r="V71" s="242">
        <v>0</v>
      </c>
      <c r="W71" s="242">
        <v>0</v>
      </c>
      <c r="X71" s="242">
        <v>0</v>
      </c>
      <c r="Y71" s="242">
        <v>0</v>
      </c>
      <c r="Z71" s="242">
        <v>0</v>
      </c>
      <c r="AA71" s="242">
        <v>0</v>
      </c>
      <c r="AB71" s="242">
        <v>0</v>
      </c>
      <c r="AC71" s="242">
        <v>0</v>
      </c>
      <c r="AD71" s="242">
        <v>0</v>
      </c>
      <c r="AE71" s="242">
        <v>0</v>
      </c>
      <c r="AF71" s="242">
        <v>0</v>
      </c>
      <c r="AG71" s="242">
        <v>0</v>
      </c>
      <c r="AH71" s="242">
        <v>0</v>
      </c>
      <c r="AI71" s="242">
        <v>0</v>
      </c>
      <c r="AJ71" s="242">
        <v>0</v>
      </c>
      <c r="AK71" s="242">
        <v>0</v>
      </c>
      <c r="AL71" s="242">
        <v>0</v>
      </c>
      <c r="AM71" s="242">
        <v>0</v>
      </c>
      <c r="AN71" s="242">
        <v>0</v>
      </c>
      <c r="AO71" s="242">
        <v>0</v>
      </c>
      <c r="AP71" s="242">
        <v>0</v>
      </c>
      <c r="AQ71" s="242">
        <v>0</v>
      </c>
      <c r="AR71" s="242">
        <v>0</v>
      </c>
      <c r="AS71" s="242">
        <v>0</v>
      </c>
      <c r="AT71" s="242">
        <v>0</v>
      </c>
      <c r="AU71" s="242">
        <v>0</v>
      </c>
      <c r="AV71" s="242">
        <v>0</v>
      </c>
      <c r="AW71" s="242">
        <v>0</v>
      </c>
      <c r="AX71" s="242">
        <v>0</v>
      </c>
      <c r="AY71" s="242">
        <v>0</v>
      </c>
      <c r="AZ71" s="242">
        <v>0</v>
      </c>
      <c r="BA71" s="242">
        <v>0</v>
      </c>
      <c r="BB71" s="242">
        <v>0</v>
      </c>
      <c r="BC71" s="242">
        <v>0</v>
      </c>
      <c r="BD71" s="242">
        <v>0</v>
      </c>
      <c r="BE71" s="242">
        <v>0</v>
      </c>
      <c r="BF71" s="242">
        <v>0</v>
      </c>
      <c r="BG71" s="242">
        <v>0</v>
      </c>
      <c r="BH71" s="242">
        <v>0</v>
      </c>
      <c r="BI71" s="242">
        <v>0</v>
      </c>
      <c r="BJ71" s="242">
        <v>0</v>
      </c>
      <c r="BK71" s="242">
        <v>0</v>
      </c>
      <c r="BL71" s="242">
        <v>0</v>
      </c>
      <c r="BM71" s="242">
        <v>0</v>
      </c>
      <c r="BN71" s="242">
        <v>0</v>
      </c>
      <c r="BO71" s="242">
        <v>0</v>
      </c>
      <c r="BP71" s="242">
        <v>0</v>
      </c>
      <c r="BQ71" s="242">
        <v>0</v>
      </c>
      <c r="BR71" s="242">
        <v>0</v>
      </c>
      <c r="BS71" s="242">
        <v>0</v>
      </c>
      <c r="BT71" s="242">
        <v>0</v>
      </c>
      <c r="BU71" s="242">
        <v>0</v>
      </c>
      <c r="BV71" s="242">
        <v>0</v>
      </c>
      <c r="BW71" s="242">
        <v>0</v>
      </c>
      <c r="BX71" s="242">
        <v>0</v>
      </c>
      <c r="BY71" s="242">
        <v>0</v>
      </c>
      <c r="BZ71" s="242">
        <v>0</v>
      </c>
      <c r="CA71" s="242">
        <v>0</v>
      </c>
      <c r="CB71" s="242">
        <v>0</v>
      </c>
      <c r="CC71" s="242">
        <v>0</v>
      </c>
      <c r="CD71" s="242">
        <v>0</v>
      </c>
      <c r="CE71" s="28">
        <f>SUM(C71:CD71)</f>
        <v>0</v>
      </c>
    </row>
    <row r="72">
      <c r="A72" s="29" t="s">
        <v>272</v>
      </c>
      <c r="B72" s="30"/>
      <c r="C72" s="242">
        <v>0</v>
      </c>
      <c r="D72" s="242">
        <v>0</v>
      </c>
      <c r="E72" s="242">
        <v>0</v>
      </c>
      <c r="F72" s="242">
        <v>0</v>
      </c>
      <c r="G72" s="242">
        <v>0</v>
      </c>
      <c r="H72" s="242">
        <v>0</v>
      </c>
      <c r="I72" s="242">
        <v>0</v>
      </c>
      <c r="J72" s="242">
        <v>0</v>
      </c>
      <c r="K72" s="242">
        <v>0</v>
      </c>
      <c r="L72" s="242">
        <v>0</v>
      </c>
      <c r="M72" s="242">
        <v>0</v>
      </c>
      <c r="N72" s="242">
        <v>0</v>
      </c>
      <c r="O72" s="242">
        <v>0</v>
      </c>
      <c r="P72" s="242">
        <v>0</v>
      </c>
      <c r="Q72" s="242">
        <v>0</v>
      </c>
      <c r="R72" s="242">
        <v>0</v>
      </c>
      <c r="S72" s="242">
        <v>0</v>
      </c>
      <c r="T72" s="242">
        <v>0</v>
      </c>
      <c r="U72" s="242">
        <v>0</v>
      </c>
      <c r="V72" s="242">
        <v>0</v>
      </c>
      <c r="W72" s="242">
        <v>0</v>
      </c>
      <c r="X72" s="242">
        <v>0</v>
      </c>
      <c r="Y72" s="242">
        <v>0</v>
      </c>
      <c r="Z72" s="242">
        <v>0</v>
      </c>
      <c r="AA72" s="242">
        <v>0</v>
      </c>
      <c r="AB72" s="242">
        <v>0</v>
      </c>
      <c r="AC72" s="242">
        <v>0</v>
      </c>
      <c r="AD72" s="242">
        <v>0</v>
      </c>
      <c r="AE72" s="242">
        <v>0</v>
      </c>
      <c r="AF72" s="242">
        <v>0</v>
      </c>
      <c r="AG72" s="242">
        <v>0</v>
      </c>
      <c r="AH72" s="242">
        <v>0</v>
      </c>
      <c r="AI72" s="242">
        <v>0</v>
      </c>
      <c r="AJ72" s="242">
        <v>0</v>
      </c>
      <c r="AK72" s="242">
        <v>0</v>
      </c>
      <c r="AL72" s="242">
        <v>0</v>
      </c>
      <c r="AM72" s="242">
        <v>0</v>
      </c>
      <c r="AN72" s="242">
        <v>0</v>
      </c>
      <c r="AO72" s="242">
        <v>0</v>
      </c>
      <c r="AP72" s="242">
        <v>0</v>
      </c>
      <c r="AQ72" s="242">
        <v>0</v>
      </c>
      <c r="AR72" s="242">
        <v>0</v>
      </c>
      <c r="AS72" s="242">
        <v>0</v>
      </c>
      <c r="AT72" s="242">
        <v>0</v>
      </c>
      <c r="AU72" s="242">
        <v>0</v>
      </c>
      <c r="AV72" s="242">
        <v>0</v>
      </c>
      <c r="AW72" s="242">
        <v>0</v>
      </c>
      <c r="AX72" s="242">
        <v>0</v>
      </c>
      <c r="AY72" s="242">
        <v>0</v>
      </c>
      <c r="AZ72" s="242">
        <v>0</v>
      </c>
      <c r="BA72" s="242">
        <v>0</v>
      </c>
      <c r="BB72" s="242">
        <v>0</v>
      </c>
      <c r="BC72" s="242">
        <v>0</v>
      </c>
      <c r="BD72" s="242">
        <v>0</v>
      </c>
      <c r="BE72" s="242">
        <v>0</v>
      </c>
      <c r="BF72" s="242">
        <v>0</v>
      </c>
      <c r="BG72" s="242">
        <v>0</v>
      </c>
      <c r="BH72" s="242">
        <v>0</v>
      </c>
      <c r="BI72" s="242">
        <v>0</v>
      </c>
      <c r="BJ72" s="242">
        <v>0</v>
      </c>
      <c r="BK72" s="242">
        <v>0</v>
      </c>
      <c r="BL72" s="242">
        <v>0</v>
      </c>
      <c r="BM72" s="242">
        <v>0</v>
      </c>
      <c r="BN72" s="242">
        <v>0</v>
      </c>
      <c r="BO72" s="242">
        <v>0</v>
      </c>
      <c r="BP72" s="242">
        <v>0</v>
      </c>
      <c r="BQ72" s="242">
        <v>0</v>
      </c>
      <c r="BR72" s="242">
        <v>0</v>
      </c>
      <c r="BS72" s="242">
        <v>0</v>
      </c>
      <c r="BT72" s="242">
        <v>0</v>
      </c>
      <c r="BU72" s="242">
        <v>0</v>
      </c>
      <c r="BV72" s="242">
        <v>0</v>
      </c>
      <c r="BW72" s="242">
        <v>0</v>
      </c>
      <c r="BX72" s="242">
        <v>0</v>
      </c>
      <c r="BY72" s="242">
        <v>0</v>
      </c>
      <c r="BZ72" s="242">
        <v>0</v>
      </c>
      <c r="CA72" s="242">
        <v>0</v>
      </c>
      <c r="CB72" s="242">
        <v>0</v>
      </c>
      <c r="CC72" s="242">
        <v>0</v>
      </c>
      <c r="CD72" s="242">
        <v>0</v>
      </c>
      <c r="CE72" s="28">
        <f>SUM(C72:CD72)</f>
        <v>0</v>
      </c>
    </row>
    <row r="73">
      <c r="A73" s="29" t="s">
        <v>273</v>
      </c>
      <c r="B73" s="30"/>
      <c r="C73" s="242">
        <v>0</v>
      </c>
      <c r="D73" s="242">
        <v>0</v>
      </c>
      <c r="E73" s="242">
        <v>0</v>
      </c>
      <c r="F73" s="242">
        <v>0</v>
      </c>
      <c r="G73" s="242">
        <v>0</v>
      </c>
      <c r="H73" s="242">
        <v>0</v>
      </c>
      <c r="I73" s="242">
        <v>0</v>
      </c>
      <c r="J73" s="242">
        <v>0</v>
      </c>
      <c r="K73" s="242">
        <v>0</v>
      </c>
      <c r="L73" s="242">
        <v>0</v>
      </c>
      <c r="M73" s="242">
        <v>0</v>
      </c>
      <c r="N73" s="242">
        <v>0</v>
      </c>
      <c r="O73" s="242">
        <v>0</v>
      </c>
      <c r="P73" s="242">
        <v>0</v>
      </c>
      <c r="Q73" s="242">
        <v>0</v>
      </c>
      <c r="R73" s="242">
        <v>0</v>
      </c>
      <c r="S73" s="242">
        <v>0</v>
      </c>
      <c r="T73" s="242">
        <v>0</v>
      </c>
      <c r="U73" s="242">
        <v>0</v>
      </c>
      <c r="V73" s="242">
        <v>0</v>
      </c>
      <c r="W73" s="242">
        <v>0</v>
      </c>
      <c r="X73" s="242">
        <v>0</v>
      </c>
      <c r="Y73" s="242">
        <v>0</v>
      </c>
      <c r="Z73" s="242">
        <v>0</v>
      </c>
      <c r="AA73" s="242">
        <v>0</v>
      </c>
      <c r="AB73" s="242">
        <v>0</v>
      </c>
      <c r="AC73" s="242">
        <v>0</v>
      </c>
      <c r="AD73" s="242">
        <v>0</v>
      </c>
      <c r="AE73" s="242">
        <v>0</v>
      </c>
      <c r="AF73" s="242">
        <v>0</v>
      </c>
      <c r="AG73" s="242">
        <v>0</v>
      </c>
      <c r="AH73" s="242">
        <v>0</v>
      </c>
      <c r="AI73" s="242">
        <v>0</v>
      </c>
      <c r="AJ73" s="242">
        <v>0</v>
      </c>
      <c r="AK73" s="242">
        <v>0</v>
      </c>
      <c r="AL73" s="242">
        <v>0</v>
      </c>
      <c r="AM73" s="242">
        <v>0</v>
      </c>
      <c r="AN73" s="242">
        <v>0</v>
      </c>
      <c r="AO73" s="242">
        <v>0</v>
      </c>
      <c r="AP73" s="242">
        <v>0</v>
      </c>
      <c r="AQ73" s="242">
        <v>0</v>
      </c>
      <c r="AR73" s="242">
        <v>0</v>
      </c>
      <c r="AS73" s="242">
        <v>0</v>
      </c>
      <c r="AT73" s="242">
        <v>0</v>
      </c>
      <c r="AU73" s="242">
        <v>0</v>
      </c>
      <c r="AV73" s="242">
        <v>0</v>
      </c>
      <c r="AW73" s="242">
        <v>0</v>
      </c>
      <c r="AX73" s="242">
        <v>0</v>
      </c>
      <c r="AY73" s="242">
        <v>0</v>
      </c>
      <c r="AZ73" s="242">
        <v>0</v>
      </c>
      <c r="BA73" s="242">
        <v>0</v>
      </c>
      <c r="BB73" s="242">
        <v>0</v>
      </c>
      <c r="BC73" s="242">
        <v>0</v>
      </c>
      <c r="BD73" s="242">
        <v>0</v>
      </c>
      <c r="BE73" s="242">
        <v>0</v>
      </c>
      <c r="BF73" s="242">
        <v>0</v>
      </c>
      <c r="BG73" s="242">
        <v>0</v>
      </c>
      <c r="BH73" s="242">
        <v>0</v>
      </c>
      <c r="BI73" s="242">
        <v>0</v>
      </c>
      <c r="BJ73" s="242">
        <v>0</v>
      </c>
      <c r="BK73" s="242">
        <v>0</v>
      </c>
      <c r="BL73" s="242">
        <v>0</v>
      </c>
      <c r="BM73" s="242">
        <v>0</v>
      </c>
      <c r="BN73" s="242">
        <v>0</v>
      </c>
      <c r="BO73" s="242">
        <v>0</v>
      </c>
      <c r="BP73" s="242">
        <v>0</v>
      </c>
      <c r="BQ73" s="242">
        <v>0</v>
      </c>
      <c r="BR73" s="242">
        <v>0</v>
      </c>
      <c r="BS73" s="242">
        <v>0</v>
      </c>
      <c r="BT73" s="242">
        <v>0</v>
      </c>
      <c r="BU73" s="242">
        <v>0</v>
      </c>
      <c r="BV73" s="242">
        <v>0</v>
      </c>
      <c r="BW73" s="242">
        <v>0</v>
      </c>
      <c r="BX73" s="242">
        <v>0</v>
      </c>
      <c r="BY73" s="242">
        <v>0</v>
      </c>
      <c r="BZ73" s="242">
        <v>0</v>
      </c>
      <c r="CA73" s="242">
        <v>0</v>
      </c>
      <c r="CB73" s="242">
        <v>0</v>
      </c>
      <c r="CC73" s="242">
        <v>0</v>
      </c>
      <c r="CD73" s="242">
        <v>0</v>
      </c>
      <c r="CE73" s="28">
        <f>SUM(C73:CD73)</f>
        <v>0</v>
      </c>
    </row>
    <row r="74">
      <c r="A74" s="29" t="s">
        <v>274</v>
      </c>
      <c r="B74" s="30"/>
      <c r="C74" s="242">
        <v>0</v>
      </c>
      <c r="D74" s="242">
        <v>0</v>
      </c>
      <c r="E74" s="242">
        <v>0</v>
      </c>
      <c r="F74" s="242">
        <v>0</v>
      </c>
      <c r="G74" s="242">
        <v>0</v>
      </c>
      <c r="H74" s="242">
        <v>0</v>
      </c>
      <c r="I74" s="242">
        <v>0</v>
      </c>
      <c r="J74" s="242">
        <v>0</v>
      </c>
      <c r="K74" s="242">
        <v>0</v>
      </c>
      <c r="L74" s="242">
        <v>0</v>
      </c>
      <c r="M74" s="242">
        <v>0</v>
      </c>
      <c r="N74" s="242">
        <v>0</v>
      </c>
      <c r="O74" s="242">
        <v>0</v>
      </c>
      <c r="P74" s="242">
        <v>0</v>
      </c>
      <c r="Q74" s="242">
        <v>0</v>
      </c>
      <c r="R74" s="242">
        <v>0</v>
      </c>
      <c r="S74" s="242">
        <v>0</v>
      </c>
      <c r="T74" s="242">
        <v>0</v>
      </c>
      <c r="U74" s="242">
        <v>0</v>
      </c>
      <c r="V74" s="242">
        <v>0</v>
      </c>
      <c r="W74" s="242">
        <v>0</v>
      </c>
      <c r="X74" s="242">
        <v>0</v>
      </c>
      <c r="Y74" s="242">
        <v>0</v>
      </c>
      <c r="Z74" s="242">
        <v>0</v>
      </c>
      <c r="AA74" s="242">
        <v>0</v>
      </c>
      <c r="AB74" s="242">
        <v>0</v>
      </c>
      <c r="AC74" s="242">
        <v>0</v>
      </c>
      <c r="AD74" s="242">
        <v>0</v>
      </c>
      <c r="AE74" s="242">
        <v>0</v>
      </c>
      <c r="AF74" s="242">
        <v>0</v>
      </c>
      <c r="AG74" s="242">
        <v>0</v>
      </c>
      <c r="AH74" s="242">
        <v>0</v>
      </c>
      <c r="AI74" s="242">
        <v>0</v>
      </c>
      <c r="AJ74" s="242">
        <v>0</v>
      </c>
      <c r="AK74" s="242">
        <v>0</v>
      </c>
      <c r="AL74" s="242">
        <v>0</v>
      </c>
      <c r="AM74" s="242">
        <v>0</v>
      </c>
      <c r="AN74" s="242">
        <v>0</v>
      </c>
      <c r="AO74" s="242">
        <v>0</v>
      </c>
      <c r="AP74" s="242">
        <v>0</v>
      </c>
      <c r="AQ74" s="242">
        <v>0</v>
      </c>
      <c r="AR74" s="242">
        <v>0</v>
      </c>
      <c r="AS74" s="242">
        <v>0</v>
      </c>
      <c r="AT74" s="242">
        <v>0</v>
      </c>
      <c r="AU74" s="242">
        <v>0</v>
      </c>
      <c r="AV74" s="242">
        <v>0</v>
      </c>
      <c r="AW74" s="242">
        <v>0</v>
      </c>
      <c r="AX74" s="242">
        <v>0</v>
      </c>
      <c r="AY74" s="242">
        <v>0</v>
      </c>
      <c r="AZ74" s="242">
        <v>0</v>
      </c>
      <c r="BA74" s="242">
        <v>0</v>
      </c>
      <c r="BB74" s="242">
        <v>0</v>
      </c>
      <c r="BC74" s="242">
        <v>0</v>
      </c>
      <c r="BD74" s="242">
        <v>0</v>
      </c>
      <c r="BE74" s="242">
        <v>0</v>
      </c>
      <c r="BF74" s="242">
        <v>0</v>
      </c>
      <c r="BG74" s="242">
        <v>0</v>
      </c>
      <c r="BH74" s="242">
        <v>0</v>
      </c>
      <c r="BI74" s="242">
        <v>0</v>
      </c>
      <c r="BJ74" s="242">
        <v>0</v>
      </c>
      <c r="BK74" s="242">
        <v>0</v>
      </c>
      <c r="BL74" s="242">
        <v>0</v>
      </c>
      <c r="BM74" s="242">
        <v>0</v>
      </c>
      <c r="BN74" s="242">
        <v>0</v>
      </c>
      <c r="BO74" s="242">
        <v>0</v>
      </c>
      <c r="BP74" s="242">
        <v>0</v>
      </c>
      <c r="BQ74" s="242">
        <v>0</v>
      </c>
      <c r="BR74" s="242">
        <v>0</v>
      </c>
      <c r="BS74" s="242">
        <v>0</v>
      </c>
      <c r="BT74" s="242">
        <v>0</v>
      </c>
      <c r="BU74" s="242">
        <v>0</v>
      </c>
      <c r="BV74" s="242">
        <v>0</v>
      </c>
      <c r="BW74" s="242">
        <v>0</v>
      </c>
      <c r="BX74" s="242">
        <v>0</v>
      </c>
      <c r="BY74" s="242">
        <v>0</v>
      </c>
      <c r="BZ74" s="242">
        <v>0</v>
      </c>
      <c r="CA74" s="242">
        <v>0</v>
      </c>
      <c r="CB74" s="242">
        <v>0</v>
      </c>
      <c r="CC74" s="242">
        <v>0</v>
      </c>
      <c r="CD74" s="242">
        <v>0</v>
      </c>
      <c r="CE74" s="28">
        <f>SUM(C74:CD74)</f>
        <v>0</v>
      </c>
    </row>
    <row r="75">
      <c r="A75" s="29" t="s">
        <v>275</v>
      </c>
      <c r="B75" s="30"/>
      <c r="C75" s="242">
        <v>0</v>
      </c>
      <c r="D75" s="242">
        <v>0</v>
      </c>
      <c r="E75" s="242">
        <v>0</v>
      </c>
      <c r="F75" s="242">
        <v>0</v>
      </c>
      <c r="G75" s="242">
        <v>0</v>
      </c>
      <c r="H75" s="242">
        <v>0</v>
      </c>
      <c r="I75" s="242">
        <v>0</v>
      </c>
      <c r="J75" s="242">
        <v>0</v>
      </c>
      <c r="K75" s="242">
        <v>0</v>
      </c>
      <c r="L75" s="242">
        <v>0</v>
      </c>
      <c r="M75" s="242">
        <v>0</v>
      </c>
      <c r="N75" s="242">
        <v>0</v>
      </c>
      <c r="O75" s="242">
        <v>0</v>
      </c>
      <c r="P75" s="242">
        <v>0</v>
      </c>
      <c r="Q75" s="242">
        <v>0</v>
      </c>
      <c r="R75" s="242">
        <v>0</v>
      </c>
      <c r="S75" s="242">
        <v>0</v>
      </c>
      <c r="T75" s="242">
        <v>0</v>
      </c>
      <c r="U75" s="242">
        <v>0</v>
      </c>
      <c r="V75" s="242">
        <v>0</v>
      </c>
      <c r="W75" s="242">
        <v>0</v>
      </c>
      <c r="X75" s="242">
        <v>0</v>
      </c>
      <c r="Y75" s="242">
        <v>0</v>
      </c>
      <c r="Z75" s="242">
        <v>0</v>
      </c>
      <c r="AA75" s="242">
        <v>0</v>
      </c>
      <c r="AB75" s="242">
        <v>0</v>
      </c>
      <c r="AC75" s="242">
        <v>0</v>
      </c>
      <c r="AD75" s="242">
        <v>0</v>
      </c>
      <c r="AE75" s="242">
        <v>0</v>
      </c>
      <c r="AF75" s="242">
        <v>0</v>
      </c>
      <c r="AG75" s="242">
        <v>0</v>
      </c>
      <c r="AH75" s="242">
        <v>0</v>
      </c>
      <c r="AI75" s="242">
        <v>0</v>
      </c>
      <c r="AJ75" s="242">
        <v>0</v>
      </c>
      <c r="AK75" s="242">
        <v>0</v>
      </c>
      <c r="AL75" s="242">
        <v>0</v>
      </c>
      <c r="AM75" s="242">
        <v>0</v>
      </c>
      <c r="AN75" s="242">
        <v>0</v>
      </c>
      <c r="AO75" s="242">
        <v>0</v>
      </c>
      <c r="AP75" s="242">
        <v>0</v>
      </c>
      <c r="AQ75" s="242">
        <v>0</v>
      </c>
      <c r="AR75" s="242">
        <v>0</v>
      </c>
      <c r="AS75" s="242">
        <v>0</v>
      </c>
      <c r="AT75" s="242">
        <v>0</v>
      </c>
      <c r="AU75" s="242">
        <v>0</v>
      </c>
      <c r="AV75" s="242">
        <v>0</v>
      </c>
      <c r="AW75" s="242">
        <v>0</v>
      </c>
      <c r="AX75" s="242">
        <v>0</v>
      </c>
      <c r="AY75" s="242">
        <v>0</v>
      </c>
      <c r="AZ75" s="242">
        <v>0</v>
      </c>
      <c r="BA75" s="242">
        <v>0</v>
      </c>
      <c r="BB75" s="242">
        <v>0</v>
      </c>
      <c r="BC75" s="242">
        <v>0</v>
      </c>
      <c r="BD75" s="242">
        <v>0</v>
      </c>
      <c r="BE75" s="242">
        <v>0</v>
      </c>
      <c r="BF75" s="242">
        <v>0</v>
      </c>
      <c r="BG75" s="242">
        <v>0</v>
      </c>
      <c r="BH75" s="242">
        <v>0</v>
      </c>
      <c r="BI75" s="242">
        <v>0</v>
      </c>
      <c r="BJ75" s="242">
        <v>0</v>
      </c>
      <c r="BK75" s="242">
        <v>0</v>
      </c>
      <c r="BL75" s="242">
        <v>0</v>
      </c>
      <c r="BM75" s="242">
        <v>0</v>
      </c>
      <c r="BN75" s="242">
        <v>0</v>
      </c>
      <c r="BO75" s="242">
        <v>0</v>
      </c>
      <c r="BP75" s="242">
        <v>0</v>
      </c>
      <c r="BQ75" s="242">
        <v>0</v>
      </c>
      <c r="BR75" s="242">
        <v>0</v>
      </c>
      <c r="BS75" s="242">
        <v>0</v>
      </c>
      <c r="BT75" s="242">
        <v>0</v>
      </c>
      <c r="BU75" s="242">
        <v>0</v>
      </c>
      <c r="BV75" s="242">
        <v>0</v>
      </c>
      <c r="BW75" s="242">
        <v>0</v>
      </c>
      <c r="BX75" s="242">
        <v>0</v>
      </c>
      <c r="BY75" s="242">
        <v>0</v>
      </c>
      <c r="BZ75" s="242">
        <v>0</v>
      </c>
      <c r="CA75" s="242">
        <v>0</v>
      </c>
      <c r="CB75" s="242">
        <v>0</v>
      </c>
      <c r="CC75" s="242">
        <v>0</v>
      </c>
      <c r="CD75" s="242">
        <v>0</v>
      </c>
      <c r="CE75" s="28">
        <f>SUM(C75:CD75)</f>
        <v>0</v>
      </c>
    </row>
    <row r="76">
      <c r="A76" s="29" t="s">
        <v>276</v>
      </c>
      <c r="B76" s="213"/>
      <c r="C76" s="242">
        <v>0</v>
      </c>
      <c r="D76" s="242">
        <v>0</v>
      </c>
      <c r="E76" s="242">
        <v>0</v>
      </c>
      <c r="F76" s="242">
        <v>0</v>
      </c>
      <c r="G76" s="242">
        <v>0</v>
      </c>
      <c r="H76" s="242">
        <v>0</v>
      </c>
      <c r="I76" s="242">
        <v>0</v>
      </c>
      <c r="J76" s="242">
        <v>0</v>
      </c>
      <c r="K76" s="242">
        <v>0</v>
      </c>
      <c r="L76" s="242">
        <v>0</v>
      </c>
      <c r="M76" s="242">
        <v>0</v>
      </c>
      <c r="N76" s="242">
        <v>0</v>
      </c>
      <c r="O76" s="242">
        <v>0</v>
      </c>
      <c r="P76" s="242">
        <v>0</v>
      </c>
      <c r="Q76" s="242">
        <v>0</v>
      </c>
      <c r="R76" s="242">
        <v>0</v>
      </c>
      <c r="S76" s="242">
        <v>0</v>
      </c>
      <c r="T76" s="242">
        <v>0</v>
      </c>
      <c r="U76" s="242">
        <v>0</v>
      </c>
      <c r="V76" s="242">
        <v>0</v>
      </c>
      <c r="W76" s="242">
        <v>0</v>
      </c>
      <c r="X76" s="242">
        <v>0</v>
      </c>
      <c r="Y76" s="242">
        <v>0</v>
      </c>
      <c r="Z76" s="242">
        <v>0</v>
      </c>
      <c r="AA76" s="242">
        <v>0</v>
      </c>
      <c r="AB76" s="242">
        <v>0</v>
      </c>
      <c r="AC76" s="242">
        <v>0</v>
      </c>
      <c r="AD76" s="242">
        <v>0</v>
      </c>
      <c r="AE76" s="242">
        <v>0</v>
      </c>
      <c r="AF76" s="242">
        <v>0</v>
      </c>
      <c r="AG76" s="242">
        <v>0</v>
      </c>
      <c r="AH76" s="242">
        <v>0</v>
      </c>
      <c r="AI76" s="242">
        <v>0</v>
      </c>
      <c r="AJ76" s="242">
        <v>0</v>
      </c>
      <c r="AK76" s="242">
        <v>0</v>
      </c>
      <c r="AL76" s="242">
        <v>0</v>
      </c>
      <c r="AM76" s="242">
        <v>0</v>
      </c>
      <c r="AN76" s="242">
        <v>0</v>
      </c>
      <c r="AO76" s="242">
        <v>0</v>
      </c>
      <c r="AP76" s="242">
        <v>0</v>
      </c>
      <c r="AQ76" s="242">
        <v>0</v>
      </c>
      <c r="AR76" s="242">
        <v>0</v>
      </c>
      <c r="AS76" s="242">
        <v>0</v>
      </c>
      <c r="AT76" s="242">
        <v>0</v>
      </c>
      <c r="AU76" s="242">
        <v>0</v>
      </c>
      <c r="AV76" s="242">
        <v>0</v>
      </c>
      <c r="AW76" s="242">
        <v>0</v>
      </c>
      <c r="AX76" s="242">
        <v>0</v>
      </c>
      <c r="AY76" s="242">
        <v>0</v>
      </c>
      <c r="AZ76" s="242">
        <v>0</v>
      </c>
      <c r="BA76" s="242">
        <v>0</v>
      </c>
      <c r="BB76" s="242">
        <v>0</v>
      </c>
      <c r="BC76" s="242">
        <v>0</v>
      </c>
      <c r="BD76" s="242">
        <v>0</v>
      </c>
      <c r="BE76" s="242">
        <v>0</v>
      </c>
      <c r="BF76" s="242">
        <v>0</v>
      </c>
      <c r="BG76" s="242">
        <v>0</v>
      </c>
      <c r="BH76" s="242">
        <v>0</v>
      </c>
      <c r="BI76" s="242">
        <v>0</v>
      </c>
      <c r="BJ76" s="242">
        <v>0</v>
      </c>
      <c r="BK76" s="242">
        <v>0</v>
      </c>
      <c r="BL76" s="242">
        <v>0</v>
      </c>
      <c r="BM76" s="242">
        <v>0</v>
      </c>
      <c r="BN76" s="242">
        <v>0</v>
      </c>
      <c r="BO76" s="242">
        <v>0</v>
      </c>
      <c r="BP76" s="242">
        <v>0</v>
      </c>
      <c r="BQ76" s="242">
        <v>0</v>
      </c>
      <c r="BR76" s="242">
        <v>0</v>
      </c>
      <c r="BS76" s="242">
        <v>0</v>
      </c>
      <c r="BT76" s="242">
        <v>0</v>
      </c>
      <c r="BU76" s="242">
        <v>0</v>
      </c>
      <c r="BV76" s="242">
        <v>0</v>
      </c>
      <c r="BW76" s="242">
        <v>0</v>
      </c>
      <c r="BX76" s="242">
        <v>0</v>
      </c>
      <c r="BY76" s="242">
        <v>0</v>
      </c>
      <c r="BZ76" s="242">
        <v>0</v>
      </c>
      <c r="CA76" s="242">
        <v>0</v>
      </c>
      <c r="CB76" s="242">
        <v>0</v>
      </c>
      <c r="CC76" s="242">
        <v>0</v>
      </c>
      <c r="CD76" s="242">
        <v>0</v>
      </c>
      <c r="CE76" s="28">
        <f>SUM(C76:CD76)</f>
        <v>0</v>
      </c>
    </row>
    <row r="77">
      <c r="A77" s="29" t="s">
        <v>277</v>
      </c>
      <c r="B77" s="30"/>
      <c r="C77" s="242">
        <v>0</v>
      </c>
      <c r="D77" s="242">
        <v>0</v>
      </c>
      <c r="E77" s="242">
        <v>0</v>
      </c>
      <c r="F77" s="242">
        <v>0</v>
      </c>
      <c r="G77" s="242">
        <v>0</v>
      </c>
      <c r="H77" s="242">
        <v>0</v>
      </c>
      <c r="I77" s="242">
        <v>0</v>
      </c>
      <c r="J77" s="242">
        <v>0</v>
      </c>
      <c r="K77" s="242">
        <v>0</v>
      </c>
      <c r="L77" s="242">
        <v>0</v>
      </c>
      <c r="M77" s="242">
        <v>0</v>
      </c>
      <c r="N77" s="242">
        <v>0</v>
      </c>
      <c r="O77" s="242">
        <v>0</v>
      </c>
      <c r="P77" s="242">
        <v>0</v>
      </c>
      <c r="Q77" s="242">
        <v>0</v>
      </c>
      <c r="R77" s="242">
        <v>0</v>
      </c>
      <c r="S77" s="242">
        <v>0</v>
      </c>
      <c r="T77" s="242">
        <v>0</v>
      </c>
      <c r="U77" s="242">
        <v>0</v>
      </c>
      <c r="V77" s="242">
        <v>0</v>
      </c>
      <c r="W77" s="242">
        <v>0</v>
      </c>
      <c r="X77" s="242">
        <v>0</v>
      </c>
      <c r="Y77" s="242">
        <v>0</v>
      </c>
      <c r="Z77" s="242">
        <v>0</v>
      </c>
      <c r="AA77" s="242">
        <v>0</v>
      </c>
      <c r="AB77" s="242">
        <v>0</v>
      </c>
      <c r="AC77" s="242">
        <v>0</v>
      </c>
      <c r="AD77" s="242">
        <v>0</v>
      </c>
      <c r="AE77" s="242">
        <v>0</v>
      </c>
      <c r="AF77" s="242">
        <v>0</v>
      </c>
      <c r="AG77" s="242">
        <v>0</v>
      </c>
      <c r="AH77" s="242">
        <v>0</v>
      </c>
      <c r="AI77" s="242">
        <v>0</v>
      </c>
      <c r="AJ77" s="242">
        <v>0</v>
      </c>
      <c r="AK77" s="242">
        <v>0</v>
      </c>
      <c r="AL77" s="242">
        <v>0</v>
      </c>
      <c r="AM77" s="242">
        <v>0</v>
      </c>
      <c r="AN77" s="242">
        <v>0</v>
      </c>
      <c r="AO77" s="242">
        <v>0</v>
      </c>
      <c r="AP77" s="242">
        <v>0</v>
      </c>
      <c r="AQ77" s="242">
        <v>0</v>
      </c>
      <c r="AR77" s="242">
        <v>0</v>
      </c>
      <c r="AS77" s="242">
        <v>0</v>
      </c>
      <c r="AT77" s="242">
        <v>0</v>
      </c>
      <c r="AU77" s="242">
        <v>0</v>
      </c>
      <c r="AV77" s="242">
        <v>0</v>
      </c>
      <c r="AW77" s="242">
        <v>0</v>
      </c>
      <c r="AX77" s="242">
        <v>0</v>
      </c>
      <c r="AY77" s="242">
        <v>0</v>
      </c>
      <c r="AZ77" s="242">
        <v>0</v>
      </c>
      <c r="BA77" s="242">
        <v>0</v>
      </c>
      <c r="BB77" s="242">
        <v>0</v>
      </c>
      <c r="BC77" s="242">
        <v>0</v>
      </c>
      <c r="BD77" s="242">
        <v>0</v>
      </c>
      <c r="BE77" s="242">
        <v>0</v>
      </c>
      <c r="BF77" s="242">
        <v>0</v>
      </c>
      <c r="BG77" s="242">
        <v>0</v>
      </c>
      <c r="BH77" s="242">
        <v>0</v>
      </c>
      <c r="BI77" s="242">
        <v>0</v>
      </c>
      <c r="BJ77" s="242">
        <v>0</v>
      </c>
      <c r="BK77" s="242">
        <v>0</v>
      </c>
      <c r="BL77" s="242">
        <v>0</v>
      </c>
      <c r="BM77" s="242">
        <v>0</v>
      </c>
      <c r="BN77" s="242">
        <v>0</v>
      </c>
      <c r="BO77" s="242">
        <v>0</v>
      </c>
      <c r="BP77" s="242">
        <v>0</v>
      </c>
      <c r="BQ77" s="242">
        <v>0</v>
      </c>
      <c r="BR77" s="242">
        <v>0</v>
      </c>
      <c r="BS77" s="242">
        <v>0</v>
      </c>
      <c r="BT77" s="242">
        <v>0</v>
      </c>
      <c r="BU77" s="242">
        <v>0</v>
      </c>
      <c r="BV77" s="242">
        <v>0</v>
      </c>
      <c r="BW77" s="242">
        <v>0</v>
      </c>
      <c r="BX77" s="242">
        <v>0</v>
      </c>
      <c r="BY77" s="242">
        <v>0</v>
      </c>
      <c r="BZ77" s="242">
        <v>0</v>
      </c>
      <c r="CA77" s="242">
        <v>0</v>
      </c>
      <c r="CB77" s="242">
        <v>0</v>
      </c>
      <c r="CC77" s="242">
        <v>0</v>
      </c>
      <c r="CD77" s="242">
        <v>0</v>
      </c>
      <c r="CE77" s="28">
        <f>SUM(C77:CD77)</f>
        <v>0</v>
      </c>
    </row>
    <row r="78">
      <c r="A78" s="29" t="s">
        <v>278</v>
      </c>
      <c r="B78" s="16"/>
      <c r="C78" s="242">
        <v>0</v>
      </c>
      <c r="D78" s="242">
        <v>0</v>
      </c>
      <c r="E78" s="242">
        <v>0</v>
      </c>
      <c r="F78" s="242">
        <v>0</v>
      </c>
      <c r="G78" s="242">
        <v>0</v>
      </c>
      <c r="H78" s="242">
        <v>0</v>
      </c>
      <c r="I78" s="242">
        <v>0</v>
      </c>
      <c r="J78" s="242">
        <v>0</v>
      </c>
      <c r="K78" s="242">
        <v>0</v>
      </c>
      <c r="L78" s="242">
        <v>0</v>
      </c>
      <c r="M78" s="242">
        <v>0</v>
      </c>
      <c r="N78" s="242">
        <v>0</v>
      </c>
      <c r="O78" s="242">
        <v>0</v>
      </c>
      <c r="P78" s="242">
        <v>0</v>
      </c>
      <c r="Q78" s="242">
        <v>0</v>
      </c>
      <c r="R78" s="242">
        <v>0</v>
      </c>
      <c r="S78" s="242">
        <v>0</v>
      </c>
      <c r="T78" s="242">
        <v>0</v>
      </c>
      <c r="U78" s="242">
        <v>0</v>
      </c>
      <c r="V78" s="242">
        <v>0</v>
      </c>
      <c r="W78" s="242">
        <v>0</v>
      </c>
      <c r="X78" s="242">
        <v>0</v>
      </c>
      <c r="Y78" s="242">
        <v>0</v>
      </c>
      <c r="Z78" s="242">
        <v>0</v>
      </c>
      <c r="AA78" s="242">
        <v>0</v>
      </c>
      <c r="AB78" s="242">
        <v>0</v>
      </c>
      <c r="AC78" s="242">
        <v>0</v>
      </c>
      <c r="AD78" s="242">
        <v>0</v>
      </c>
      <c r="AE78" s="242">
        <v>0</v>
      </c>
      <c r="AF78" s="242">
        <v>0</v>
      </c>
      <c r="AG78" s="242">
        <v>0</v>
      </c>
      <c r="AH78" s="242">
        <v>0</v>
      </c>
      <c r="AI78" s="242">
        <v>0</v>
      </c>
      <c r="AJ78" s="242">
        <v>0</v>
      </c>
      <c r="AK78" s="242">
        <v>0</v>
      </c>
      <c r="AL78" s="242">
        <v>0</v>
      </c>
      <c r="AM78" s="242">
        <v>0</v>
      </c>
      <c r="AN78" s="242">
        <v>0</v>
      </c>
      <c r="AO78" s="242">
        <v>0</v>
      </c>
      <c r="AP78" s="242">
        <v>0</v>
      </c>
      <c r="AQ78" s="242">
        <v>0</v>
      </c>
      <c r="AR78" s="242">
        <v>0</v>
      </c>
      <c r="AS78" s="242">
        <v>0</v>
      </c>
      <c r="AT78" s="242">
        <v>0</v>
      </c>
      <c r="AU78" s="242">
        <v>0</v>
      </c>
      <c r="AV78" s="242">
        <v>0</v>
      </c>
      <c r="AW78" s="242">
        <v>0</v>
      </c>
      <c r="AX78" s="242">
        <v>0</v>
      </c>
      <c r="AY78" s="242">
        <v>0</v>
      </c>
      <c r="AZ78" s="242">
        <v>0</v>
      </c>
      <c r="BA78" s="242">
        <v>0</v>
      </c>
      <c r="BB78" s="242">
        <v>0</v>
      </c>
      <c r="BC78" s="242">
        <v>0</v>
      </c>
      <c r="BD78" s="242">
        <v>0</v>
      </c>
      <c r="BE78" s="242">
        <v>0</v>
      </c>
      <c r="BF78" s="242">
        <v>0</v>
      </c>
      <c r="BG78" s="242">
        <v>0</v>
      </c>
      <c r="BH78" s="242">
        <v>0</v>
      </c>
      <c r="BI78" s="242">
        <v>0</v>
      </c>
      <c r="BJ78" s="242">
        <v>0</v>
      </c>
      <c r="BK78" s="242">
        <v>0</v>
      </c>
      <c r="BL78" s="242">
        <v>0</v>
      </c>
      <c r="BM78" s="242">
        <v>0</v>
      </c>
      <c r="BN78" s="242">
        <v>0</v>
      </c>
      <c r="BO78" s="242">
        <v>0</v>
      </c>
      <c r="BP78" s="242">
        <v>0</v>
      </c>
      <c r="BQ78" s="242">
        <v>0</v>
      </c>
      <c r="BR78" s="242">
        <v>0</v>
      </c>
      <c r="BS78" s="242">
        <v>0</v>
      </c>
      <c r="BT78" s="242">
        <v>0</v>
      </c>
      <c r="BU78" s="242">
        <v>0</v>
      </c>
      <c r="BV78" s="242">
        <v>0</v>
      </c>
      <c r="BW78" s="242">
        <v>0</v>
      </c>
      <c r="BX78" s="242">
        <v>0</v>
      </c>
      <c r="BY78" s="242">
        <v>0</v>
      </c>
      <c r="BZ78" s="242">
        <v>0</v>
      </c>
      <c r="CA78" s="242">
        <v>0</v>
      </c>
      <c r="CB78" s="242">
        <v>0</v>
      </c>
      <c r="CC78" s="242">
        <v>0</v>
      </c>
      <c r="CD78" s="242">
        <v>0</v>
      </c>
      <c r="CE78" s="28">
        <f>SUM(C78:CD78)</f>
        <v>0</v>
      </c>
    </row>
    <row r="79">
      <c r="A79" s="29" t="s">
        <v>279</v>
      </c>
      <c r="B79" s="16"/>
      <c r="C79" s="242">
        <v>0</v>
      </c>
      <c r="D79" s="242">
        <v>0</v>
      </c>
      <c r="E79" s="242">
        <v>0</v>
      </c>
      <c r="F79" s="242">
        <v>0</v>
      </c>
      <c r="G79" s="242">
        <v>0</v>
      </c>
      <c r="H79" s="242">
        <v>0</v>
      </c>
      <c r="I79" s="242">
        <v>0</v>
      </c>
      <c r="J79" s="242">
        <v>0</v>
      </c>
      <c r="K79" s="242">
        <v>0</v>
      </c>
      <c r="L79" s="242">
        <v>0</v>
      </c>
      <c r="M79" s="242">
        <v>0</v>
      </c>
      <c r="N79" s="242">
        <v>0</v>
      </c>
      <c r="O79" s="242">
        <v>0</v>
      </c>
      <c r="P79" s="242">
        <v>0</v>
      </c>
      <c r="Q79" s="242">
        <v>0</v>
      </c>
      <c r="R79" s="242">
        <v>0</v>
      </c>
      <c r="S79" s="242">
        <v>0</v>
      </c>
      <c r="T79" s="242">
        <v>0</v>
      </c>
      <c r="U79" s="242">
        <v>0</v>
      </c>
      <c r="V79" s="242">
        <v>0</v>
      </c>
      <c r="W79" s="242">
        <v>0</v>
      </c>
      <c r="X79" s="242">
        <v>0</v>
      </c>
      <c r="Y79" s="242">
        <v>0</v>
      </c>
      <c r="Z79" s="242">
        <v>0</v>
      </c>
      <c r="AA79" s="242">
        <v>0</v>
      </c>
      <c r="AB79" s="242">
        <v>0</v>
      </c>
      <c r="AC79" s="242">
        <v>0</v>
      </c>
      <c r="AD79" s="242">
        <v>0</v>
      </c>
      <c r="AE79" s="242">
        <v>0</v>
      </c>
      <c r="AF79" s="242">
        <v>0</v>
      </c>
      <c r="AG79" s="242">
        <v>0</v>
      </c>
      <c r="AH79" s="242">
        <v>0</v>
      </c>
      <c r="AI79" s="242">
        <v>0</v>
      </c>
      <c r="AJ79" s="242">
        <v>0</v>
      </c>
      <c r="AK79" s="242">
        <v>0</v>
      </c>
      <c r="AL79" s="242">
        <v>0</v>
      </c>
      <c r="AM79" s="242">
        <v>0</v>
      </c>
      <c r="AN79" s="242">
        <v>0</v>
      </c>
      <c r="AO79" s="242">
        <v>0</v>
      </c>
      <c r="AP79" s="242">
        <v>0</v>
      </c>
      <c r="AQ79" s="242">
        <v>0</v>
      </c>
      <c r="AR79" s="242">
        <v>0</v>
      </c>
      <c r="AS79" s="242">
        <v>0</v>
      </c>
      <c r="AT79" s="242">
        <v>0</v>
      </c>
      <c r="AU79" s="242">
        <v>0</v>
      </c>
      <c r="AV79" s="242">
        <v>0</v>
      </c>
      <c r="AW79" s="242">
        <v>0</v>
      </c>
      <c r="AX79" s="242">
        <v>0</v>
      </c>
      <c r="AY79" s="242">
        <v>0</v>
      </c>
      <c r="AZ79" s="242">
        <v>0</v>
      </c>
      <c r="BA79" s="242">
        <v>0</v>
      </c>
      <c r="BB79" s="242">
        <v>0</v>
      </c>
      <c r="BC79" s="242">
        <v>0</v>
      </c>
      <c r="BD79" s="242">
        <v>0</v>
      </c>
      <c r="BE79" s="242">
        <v>0</v>
      </c>
      <c r="BF79" s="242">
        <v>0</v>
      </c>
      <c r="BG79" s="242">
        <v>0</v>
      </c>
      <c r="BH79" s="242">
        <v>0</v>
      </c>
      <c r="BI79" s="242">
        <v>0</v>
      </c>
      <c r="BJ79" s="242">
        <v>0</v>
      </c>
      <c r="BK79" s="242">
        <v>0</v>
      </c>
      <c r="BL79" s="242">
        <v>0</v>
      </c>
      <c r="BM79" s="242">
        <v>0</v>
      </c>
      <c r="BN79" s="242">
        <v>0</v>
      </c>
      <c r="BO79" s="242">
        <v>0</v>
      </c>
      <c r="BP79" s="242">
        <v>0</v>
      </c>
      <c r="BQ79" s="242">
        <v>0</v>
      </c>
      <c r="BR79" s="242">
        <v>0</v>
      </c>
      <c r="BS79" s="242">
        <v>0</v>
      </c>
      <c r="BT79" s="242">
        <v>0</v>
      </c>
      <c r="BU79" s="242">
        <v>0</v>
      </c>
      <c r="BV79" s="242">
        <v>0</v>
      </c>
      <c r="BW79" s="242">
        <v>0</v>
      </c>
      <c r="BX79" s="242">
        <v>0</v>
      </c>
      <c r="BY79" s="242">
        <v>0</v>
      </c>
      <c r="BZ79" s="242">
        <v>0</v>
      </c>
      <c r="CA79" s="242">
        <v>0</v>
      </c>
      <c r="CB79" s="242">
        <v>0</v>
      </c>
      <c r="CC79" s="242">
        <v>0</v>
      </c>
      <c r="CD79" s="242">
        <v>0</v>
      </c>
      <c r="CE79" s="28">
        <f>SUM(C79:CD79)</f>
        <v>0</v>
      </c>
    </row>
    <row r="80">
      <c r="A80" s="29" t="s">
        <v>280</v>
      </c>
      <c r="B80" s="16"/>
      <c r="C80" s="242">
        <v>0</v>
      </c>
      <c r="D80" s="242">
        <v>0</v>
      </c>
      <c r="E80" s="242">
        <v>0</v>
      </c>
      <c r="F80" s="242">
        <v>0</v>
      </c>
      <c r="G80" s="242">
        <v>0</v>
      </c>
      <c r="H80" s="242">
        <v>0</v>
      </c>
      <c r="I80" s="242">
        <v>0</v>
      </c>
      <c r="J80" s="242">
        <v>0</v>
      </c>
      <c r="K80" s="242">
        <v>0</v>
      </c>
      <c r="L80" s="242">
        <v>0</v>
      </c>
      <c r="M80" s="242">
        <v>0</v>
      </c>
      <c r="N80" s="242">
        <v>0</v>
      </c>
      <c r="O80" s="242">
        <v>0</v>
      </c>
      <c r="P80" s="242">
        <v>0</v>
      </c>
      <c r="Q80" s="242">
        <v>0</v>
      </c>
      <c r="R80" s="242">
        <v>0</v>
      </c>
      <c r="S80" s="242">
        <v>0</v>
      </c>
      <c r="T80" s="242">
        <v>0</v>
      </c>
      <c r="U80" s="242">
        <v>0</v>
      </c>
      <c r="V80" s="242">
        <v>0</v>
      </c>
      <c r="W80" s="242">
        <v>0</v>
      </c>
      <c r="X80" s="242">
        <v>0</v>
      </c>
      <c r="Y80" s="242">
        <v>0</v>
      </c>
      <c r="Z80" s="242">
        <v>0</v>
      </c>
      <c r="AA80" s="242">
        <v>0</v>
      </c>
      <c r="AB80" s="242">
        <v>0</v>
      </c>
      <c r="AC80" s="242">
        <v>0</v>
      </c>
      <c r="AD80" s="242">
        <v>0</v>
      </c>
      <c r="AE80" s="242">
        <v>0</v>
      </c>
      <c r="AF80" s="242">
        <v>0</v>
      </c>
      <c r="AG80" s="242">
        <v>0</v>
      </c>
      <c r="AH80" s="242">
        <v>0</v>
      </c>
      <c r="AI80" s="242">
        <v>0</v>
      </c>
      <c r="AJ80" s="242">
        <v>0</v>
      </c>
      <c r="AK80" s="242">
        <v>0</v>
      </c>
      <c r="AL80" s="242">
        <v>0</v>
      </c>
      <c r="AM80" s="242">
        <v>0</v>
      </c>
      <c r="AN80" s="242">
        <v>0</v>
      </c>
      <c r="AO80" s="242">
        <v>0</v>
      </c>
      <c r="AP80" s="242">
        <v>0</v>
      </c>
      <c r="AQ80" s="242">
        <v>0</v>
      </c>
      <c r="AR80" s="242">
        <v>0</v>
      </c>
      <c r="AS80" s="242">
        <v>0</v>
      </c>
      <c r="AT80" s="242">
        <v>0</v>
      </c>
      <c r="AU80" s="242">
        <v>0</v>
      </c>
      <c r="AV80" s="242">
        <v>0</v>
      </c>
      <c r="AW80" s="242">
        <v>0</v>
      </c>
      <c r="AX80" s="242">
        <v>0</v>
      </c>
      <c r="AY80" s="242">
        <v>0</v>
      </c>
      <c r="AZ80" s="242">
        <v>0</v>
      </c>
      <c r="BA80" s="242">
        <v>0</v>
      </c>
      <c r="BB80" s="242">
        <v>0</v>
      </c>
      <c r="BC80" s="242">
        <v>0</v>
      </c>
      <c r="BD80" s="242">
        <v>0</v>
      </c>
      <c r="BE80" s="242">
        <v>0</v>
      </c>
      <c r="BF80" s="242">
        <v>0</v>
      </c>
      <c r="BG80" s="242">
        <v>0</v>
      </c>
      <c r="BH80" s="242">
        <v>0</v>
      </c>
      <c r="BI80" s="242">
        <v>0</v>
      </c>
      <c r="BJ80" s="242">
        <v>0</v>
      </c>
      <c r="BK80" s="242">
        <v>0</v>
      </c>
      <c r="BL80" s="242">
        <v>0</v>
      </c>
      <c r="BM80" s="242">
        <v>0</v>
      </c>
      <c r="BN80" s="242">
        <v>0</v>
      </c>
      <c r="BO80" s="242">
        <v>0</v>
      </c>
      <c r="BP80" s="242">
        <v>0</v>
      </c>
      <c r="BQ80" s="242">
        <v>0</v>
      </c>
      <c r="BR80" s="242">
        <v>0</v>
      </c>
      <c r="BS80" s="242">
        <v>0</v>
      </c>
      <c r="BT80" s="242">
        <v>0</v>
      </c>
      <c r="BU80" s="242">
        <v>0</v>
      </c>
      <c r="BV80" s="242">
        <v>0</v>
      </c>
      <c r="BW80" s="242">
        <v>0</v>
      </c>
      <c r="BX80" s="242">
        <v>0</v>
      </c>
      <c r="BY80" s="242">
        <v>0</v>
      </c>
      <c r="BZ80" s="242">
        <v>0</v>
      </c>
      <c r="CA80" s="242">
        <v>0</v>
      </c>
      <c r="CB80" s="242">
        <v>0</v>
      </c>
      <c r="CC80" s="242">
        <v>0</v>
      </c>
      <c r="CD80" s="242">
        <v>0</v>
      </c>
      <c r="CE80" s="28">
        <f>SUM(C80:CD80)</f>
        <v>0</v>
      </c>
    </row>
    <row r="81">
      <c r="A81" s="29" t="s">
        <v>281</v>
      </c>
      <c r="B81" s="16"/>
      <c r="C81" s="242">
        <v>0</v>
      </c>
      <c r="D81" s="242">
        <v>0</v>
      </c>
      <c r="E81" s="242">
        <v>0</v>
      </c>
      <c r="F81" s="242">
        <v>0</v>
      </c>
      <c r="G81" s="242">
        <v>0</v>
      </c>
      <c r="H81" s="242">
        <v>0</v>
      </c>
      <c r="I81" s="242">
        <v>0</v>
      </c>
      <c r="J81" s="242">
        <v>0</v>
      </c>
      <c r="K81" s="242">
        <v>0</v>
      </c>
      <c r="L81" s="242">
        <v>0</v>
      </c>
      <c r="M81" s="242">
        <v>0</v>
      </c>
      <c r="N81" s="242">
        <v>0</v>
      </c>
      <c r="O81" s="242">
        <v>0</v>
      </c>
      <c r="P81" s="242">
        <v>0</v>
      </c>
      <c r="Q81" s="242">
        <v>0</v>
      </c>
      <c r="R81" s="242">
        <v>0</v>
      </c>
      <c r="S81" s="242">
        <v>0</v>
      </c>
      <c r="T81" s="242">
        <v>0</v>
      </c>
      <c r="U81" s="242">
        <v>0</v>
      </c>
      <c r="V81" s="242">
        <v>0</v>
      </c>
      <c r="W81" s="242">
        <v>0</v>
      </c>
      <c r="X81" s="242">
        <v>0</v>
      </c>
      <c r="Y81" s="242">
        <v>0</v>
      </c>
      <c r="Z81" s="242">
        <v>0</v>
      </c>
      <c r="AA81" s="242">
        <v>0</v>
      </c>
      <c r="AB81" s="242">
        <v>0</v>
      </c>
      <c r="AC81" s="242">
        <v>0</v>
      </c>
      <c r="AD81" s="242">
        <v>0</v>
      </c>
      <c r="AE81" s="242">
        <v>0</v>
      </c>
      <c r="AF81" s="242">
        <v>0</v>
      </c>
      <c r="AG81" s="242">
        <v>0</v>
      </c>
      <c r="AH81" s="242">
        <v>0</v>
      </c>
      <c r="AI81" s="242">
        <v>0</v>
      </c>
      <c r="AJ81" s="242">
        <v>0</v>
      </c>
      <c r="AK81" s="242">
        <v>0</v>
      </c>
      <c r="AL81" s="242">
        <v>0</v>
      </c>
      <c r="AM81" s="242">
        <v>0</v>
      </c>
      <c r="AN81" s="242">
        <v>0</v>
      </c>
      <c r="AO81" s="242">
        <v>0</v>
      </c>
      <c r="AP81" s="242">
        <v>0</v>
      </c>
      <c r="AQ81" s="242">
        <v>0</v>
      </c>
      <c r="AR81" s="242">
        <v>0</v>
      </c>
      <c r="AS81" s="242">
        <v>0</v>
      </c>
      <c r="AT81" s="242">
        <v>0</v>
      </c>
      <c r="AU81" s="242">
        <v>0</v>
      </c>
      <c r="AV81" s="242">
        <v>0</v>
      </c>
      <c r="AW81" s="242">
        <v>0</v>
      </c>
      <c r="AX81" s="242">
        <v>0</v>
      </c>
      <c r="AY81" s="242">
        <v>0</v>
      </c>
      <c r="AZ81" s="242">
        <v>0</v>
      </c>
      <c r="BA81" s="242">
        <v>0</v>
      </c>
      <c r="BB81" s="242">
        <v>0</v>
      </c>
      <c r="BC81" s="242">
        <v>0</v>
      </c>
      <c r="BD81" s="242">
        <v>0</v>
      </c>
      <c r="BE81" s="242">
        <v>0</v>
      </c>
      <c r="BF81" s="242">
        <v>0</v>
      </c>
      <c r="BG81" s="242">
        <v>0</v>
      </c>
      <c r="BH81" s="242">
        <v>0</v>
      </c>
      <c r="BI81" s="242">
        <v>0</v>
      </c>
      <c r="BJ81" s="242">
        <v>0</v>
      </c>
      <c r="BK81" s="242">
        <v>0</v>
      </c>
      <c r="BL81" s="242">
        <v>0</v>
      </c>
      <c r="BM81" s="242">
        <v>0</v>
      </c>
      <c r="BN81" s="242">
        <v>0</v>
      </c>
      <c r="BO81" s="242">
        <v>0</v>
      </c>
      <c r="BP81" s="242">
        <v>0</v>
      </c>
      <c r="BQ81" s="242">
        <v>0</v>
      </c>
      <c r="BR81" s="242">
        <v>0</v>
      </c>
      <c r="BS81" s="242">
        <v>0</v>
      </c>
      <c r="BT81" s="242">
        <v>0</v>
      </c>
      <c r="BU81" s="242">
        <v>0</v>
      </c>
      <c r="BV81" s="242">
        <v>0</v>
      </c>
      <c r="BW81" s="242">
        <v>0</v>
      </c>
      <c r="BX81" s="242">
        <v>0</v>
      </c>
      <c r="BY81" s="242">
        <v>0</v>
      </c>
      <c r="BZ81" s="242">
        <v>0</v>
      </c>
      <c r="CA81" s="242">
        <v>0</v>
      </c>
      <c r="CB81" s="242">
        <v>0</v>
      </c>
      <c r="CC81" s="242">
        <v>0</v>
      </c>
      <c r="CD81" s="242">
        <v>0</v>
      </c>
      <c r="CE81" s="28">
        <f>SUM(C81:CD81)</f>
        <v>0</v>
      </c>
    </row>
    <row r="82">
      <c r="A82" s="29" t="s">
        <v>282</v>
      </c>
      <c r="B82" s="16"/>
      <c r="C82" s="242">
        <v>0</v>
      </c>
      <c r="D82" s="242">
        <v>0</v>
      </c>
      <c r="E82" s="242">
        <v>0</v>
      </c>
      <c r="F82" s="242">
        <v>0</v>
      </c>
      <c r="G82" s="242">
        <v>0</v>
      </c>
      <c r="H82" s="242">
        <v>0</v>
      </c>
      <c r="I82" s="242">
        <v>0</v>
      </c>
      <c r="J82" s="242">
        <v>0</v>
      </c>
      <c r="K82" s="242">
        <v>0</v>
      </c>
      <c r="L82" s="242">
        <v>0</v>
      </c>
      <c r="M82" s="242">
        <v>0</v>
      </c>
      <c r="N82" s="242">
        <v>0</v>
      </c>
      <c r="O82" s="242">
        <v>0</v>
      </c>
      <c r="P82" s="242">
        <v>0</v>
      </c>
      <c r="Q82" s="242">
        <v>0</v>
      </c>
      <c r="R82" s="242">
        <v>0</v>
      </c>
      <c r="S82" s="242">
        <v>0</v>
      </c>
      <c r="T82" s="242">
        <v>0</v>
      </c>
      <c r="U82" s="242">
        <v>0</v>
      </c>
      <c r="V82" s="242">
        <v>0</v>
      </c>
      <c r="W82" s="242">
        <v>0</v>
      </c>
      <c r="X82" s="242">
        <v>0</v>
      </c>
      <c r="Y82" s="242">
        <v>0</v>
      </c>
      <c r="Z82" s="242">
        <v>0</v>
      </c>
      <c r="AA82" s="242">
        <v>0</v>
      </c>
      <c r="AB82" s="242">
        <v>0</v>
      </c>
      <c r="AC82" s="242">
        <v>0</v>
      </c>
      <c r="AD82" s="242">
        <v>0</v>
      </c>
      <c r="AE82" s="242">
        <v>0</v>
      </c>
      <c r="AF82" s="242">
        <v>0</v>
      </c>
      <c r="AG82" s="242">
        <v>0</v>
      </c>
      <c r="AH82" s="242">
        <v>0</v>
      </c>
      <c r="AI82" s="242">
        <v>0</v>
      </c>
      <c r="AJ82" s="242">
        <v>0</v>
      </c>
      <c r="AK82" s="242">
        <v>0</v>
      </c>
      <c r="AL82" s="242">
        <v>0</v>
      </c>
      <c r="AM82" s="242">
        <v>0</v>
      </c>
      <c r="AN82" s="242">
        <v>0</v>
      </c>
      <c r="AO82" s="242">
        <v>0</v>
      </c>
      <c r="AP82" s="242">
        <v>0</v>
      </c>
      <c r="AQ82" s="242">
        <v>0</v>
      </c>
      <c r="AR82" s="242">
        <v>0</v>
      </c>
      <c r="AS82" s="242">
        <v>0</v>
      </c>
      <c r="AT82" s="242">
        <v>0</v>
      </c>
      <c r="AU82" s="242">
        <v>0</v>
      </c>
      <c r="AV82" s="242">
        <v>0</v>
      </c>
      <c r="AW82" s="242">
        <v>0</v>
      </c>
      <c r="AX82" s="242">
        <v>0</v>
      </c>
      <c r="AY82" s="242">
        <v>0</v>
      </c>
      <c r="AZ82" s="242">
        <v>0</v>
      </c>
      <c r="BA82" s="242">
        <v>0</v>
      </c>
      <c r="BB82" s="242">
        <v>0</v>
      </c>
      <c r="BC82" s="242">
        <v>0</v>
      </c>
      <c r="BD82" s="242">
        <v>0</v>
      </c>
      <c r="BE82" s="242">
        <v>0</v>
      </c>
      <c r="BF82" s="242">
        <v>0</v>
      </c>
      <c r="BG82" s="242">
        <v>0</v>
      </c>
      <c r="BH82" s="242">
        <v>0</v>
      </c>
      <c r="BI82" s="242">
        <v>0</v>
      </c>
      <c r="BJ82" s="242">
        <v>0</v>
      </c>
      <c r="BK82" s="242">
        <v>0</v>
      </c>
      <c r="BL82" s="242">
        <v>0</v>
      </c>
      <c r="BM82" s="242">
        <v>0</v>
      </c>
      <c r="BN82" s="242">
        <v>0</v>
      </c>
      <c r="BO82" s="242">
        <v>0</v>
      </c>
      <c r="BP82" s="242">
        <v>0</v>
      </c>
      <c r="BQ82" s="242">
        <v>0</v>
      </c>
      <c r="BR82" s="242">
        <v>0</v>
      </c>
      <c r="BS82" s="242">
        <v>0</v>
      </c>
      <c r="BT82" s="242">
        <v>0</v>
      </c>
      <c r="BU82" s="242">
        <v>0</v>
      </c>
      <c r="BV82" s="242">
        <v>0</v>
      </c>
      <c r="BW82" s="242">
        <v>0</v>
      </c>
      <c r="BX82" s="242">
        <v>0</v>
      </c>
      <c r="BY82" s="242">
        <v>0</v>
      </c>
      <c r="BZ82" s="242">
        <v>0</v>
      </c>
      <c r="CA82" s="242">
        <v>0</v>
      </c>
      <c r="CB82" s="242">
        <v>0</v>
      </c>
      <c r="CC82" s="242">
        <v>0</v>
      </c>
      <c r="CD82" s="242">
        <v>0</v>
      </c>
      <c r="CE82" s="28">
        <f>SUM(C82:CD82)</f>
        <v>0</v>
      </c>
    </row>
    <row r="83">
      <c r="A83" s="29" t="s">
        <v>283</v>
      </c>
      <c r="B83" s="16"/>
      <c r="C83" s="20">
        <v>0</v>
      </c>
      <c r="D83" s="20">
        <v>0</v>
      </c>
      <c r="E83" s="26">
        <v>12515</v>
      </c>
      <c r="F83" s="26">
        <v>0</v>
      </c>
      <c r="G83" s="20">
        <v>0</v>
      </c>
      <c r="H83" s="20">
        <v>0</v>
      </c>
      <c r="I83" s="26">
        <v>0</v>
      </c>
      <c r="J83" s="26">
        <v>0</v>
      </c>
      <c r="K83" s="26">
        <v>20785</v>
      </c>
      <c r="L83" s="26">
        <v>26037</v>
      </c>
      <c r="M83" s="20">
        <v>0</v>
      </c>
      <c r="N83" s="20">
        <v>0</v>
      </c>
      <c r="O83" s="20">
        <v>0</v>
      </c>
      <c r="P83" s="26">
        <v>24095</v>
      </c>
      <c r="Q83" s="26">
        <v>0</v>
      </c>
      <c r="R83" s="27">
        <v>5309</v>
      </c>
      <c r="S83" s="26">
        <v>3871</v>
      </c>
      <c r="T83" s="20">
        <v>0</v>
      </c>
      <c r="U83" s="26">
        <v>69981</v>
      </c>
      <c r="V83" s="26">
        <v>0</v>
      </c>
      <c r="W83" s="20">
        <v>8124</v>
      </c>
      <c r="X83" s="26">
        <v>41409</v>
      </c>
      <c r="Y83" s="26">
        <v>110582</v>
      </c>
      <c r="Z83" s="26">
        <v>0</v>
      </c>
      <c r="AA83" s="26">
        <v>0</v>
      </c>
      <c r="AB83" s="26">
        <v>22608</v>
      </c>
      <c r="AC83" s="26">
        <v>6356</v>
      </c>
      <c r="AD83" s="26">
        <v>0</v>
      </c>
      <c r="AE83" s="26">
        <v>18484</v>
      </c>
      <c r="AF83" s="26">
        <v>0</v>
      </c>
      <c r="AG83" s="26">
        <v>19224</v>
      </c>
      <c r="AH83" s="26">
        <v>0</v>
      </c>
      <c r="AI83" s="26">
        <v>0</v>
      </c>
      <c r="AJ83" s="26">
        <v>7279</v>
      </c>
      <c r="AK83" s="26">
        <v>0</v>
      </c>
      <c r="AL83" s="26">
        <v>0</v>
      </c>
      <c r="AM83" s="26">
        <v>0</v>
      </c>
      <c r="AN83" s="26">
        <v>0</v>
      </c>
      <c r="AO83" s="20">
        <v>2450</v>
      </c>
      <c r="AP83" s="26">
        <v>0</v>
      </c>
      <c r="AQ83" s="20">
        <v>0</v>
      </c>
      <c r="AR83" s="20">
        <v>0</v>
      </c>
      <c r="AS83" s="20">
        <v>0</v>
      </c>
      <c r="AT83" s="20">
        <v>0</v>
      </c>
      <c r="AU83" s="26">
        <v>0</v>
      </c>
      <c r="AV83" s="26">
        <v>4860</v>
      </c>
      <c r="AW83" s="26">
        <v>0</v>
      </c>
      <c r="AX83" s="26">
        <v>0</v>
      </c>
      <c r="AY83" s="26">
        <v>1808</v>
      </c>
      <c r="AZ83" s="26">
        <v>0</v>
      </c>
      <c r="BA83" s="26">
        <v>0</v>
      </c>
      <c r="BB83" s="26">
        <v>0</v>
      </c>
      <c r="BC83" s="26">
        <v>0</v>
      </c>
      <c r="BD83" s="26">
        <v>0</v>
      </c>
      <c r="BE83" s="26">
        <v>-6762</v>
      </c>
      <c r="BF83" s="26">
        <v>163</v>
      </c>
      <c r="BG83" s="26">
        <v>7151</v>
      </c>
      <c r="BH83" s="27">
        <v>23163</v>
      </c>
      <c r="BI83" s="26">
        <v>0</v>
      </c>
      <c r="BJ83" s="26">
        <v>27798</v>
      </c>
      <c r="BK83" s="26">
        <v>0</v>
      </c>
      <c r="BL83" s="26">
        <v>0</v>
      </c>
      <c r="BM83" s="26">
        <v>0</v>
      </c>
      <c r="BN83" s="26">
        <v>203423</v>
      </c>
      <c r="BO83" s="26">
        <v>0</v>
      </c>
      <c r="BP83" s="26">
        <v>0</v>
      </c>
      <c r="BQ83" s="26">
        <v>0</v>
      </c>
      <c r="BR83" s="26">
        <v>44955</v>
      </c>
      <c r="BS83" s="26">
        <v>0</v>
      </c>
      <c r="BT83" s="26">
        <v>0</v>
      </c>
      <c r="BU83" s="26">
        <v>0</v>
      </c>
      <c r="BV83" s="26">
        <v>8197</v>
      </c>
      <c r="BW83" s="26">
        <v>0</v>
      </c>
      <c r="BX83" s="26">
        <v>0</v>
      </c>
      <c r="BY83" s="26">
        <v>33848</v>
      </c>
      <c r="BZ83" s="26">
        <v>0</v>
      </c>
      <c r="CA83" s="26">
        <v>0</v>
      </c>
      <c r="CB83" s="26">
        <v>0</v>
      </c>
      <c r="CC83" s="26">
        <v>0</v>
      </c>
      <c r="CD83" s="31">
        <v>881613</v>
      </c>
      <c r="CE83" s="28">
        <f>SUM(C83:CD83)</f>
        <v>1629326</v>
      </c>
    </row>
    <row r="84">
      <c r="A84" s="35" t="s">
        <v>284</v>
      </c>
      <c r="B84" s="16"/>
      <c r="C84" s="20">
        <v>0</v>
      </c>
      <c r="D84" s="20">
        <v>0</v>
      </c>
      <c r="E84" s="20">
        <v>0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0">
        <v>0</v>
      </c>
      <c r="O84" s="20">
        <v>0</v>
      </c>
      <c r="P84" s="20">
        <v>0</v>
      </c>
      <c r="Q84" s="20">
        <v>0</v>
      </c>
      <c r="R84" s="20">
        <v>0</v>
      </c>
      <c r="S84" s="20">
        <v>0</v>
      </c>
      <c r="T84" s="20">
        <v>0</v>
      </c>
      <c r="U84" s="20">
        <v>0</v>
      </c>
      <c r="V84" s="20">
        <v>0</v>
      </c>
      <c r="W84" s="20">
        <v>0</v>
      </c>
      <c r="X84" s="20">
        <v>0</v>
      </c>
      <c r="Y84" s="20">
        <v>0</v>
      </c>
      <c r="Z84" s="20">
        <v>0</v>
      </c>
      <c r="AA84" s="20">
        <v>0</v>
      </c>
      <c r="AB84" s="20">
        <v>0</v>
      </c>
      <c r="AC84" s="20">
        <v>0</v>
      </c>
      <c r="AD84" s="20">
        <v>0</v>
      </c>
      <c r="AE84" s="20">
        <v>0</v>
      </c>
      <c r="AF84" s="20">
        <v>0</v>
      </c>
      <c r="AG84" s="20">
        <v>0</v>
      </c>
      <c r="AH84" s="20">
        <v>0</v>
      </c>
      <c r="AI84" s="20">
        <v>0</v>
      </c>
      <c r="AJ84" s="20">
        <v>0</v>
      </c>
      <c r="AK84" s="20">
        <v>0</v>
      </c>
      <c r="AL84" s="20">
        <v>0</v>
      </c>
      <c r="AM84" s="20">
        <v>0</v>
      </c>
      <c r="AN84" s="20">
        <v>0</v>
      </c>
      <c r="AO84" s="20">
        <v>0</v>
      </c>
      <c r="AP84" s="20">
        <v>0</v>
      </c>
      <c r="AQ84" s="20">
        <v>0</v>
      </c>
      <c r="AR84" s="20">
        <v>0</v>
      </c>
      <c r="AS84" s="20">
        <v>0</v>
      </c>
      <c r="AT84" s="20">
        <v>0</v>
      </c>
      <c r="AU84" s="20">
        <v>0</v>
      </c>
      <c r="AV84" s="20">
        <v>0</v>
      </c>
      <c r="AW84" s="20">
        <v>0</v>
      </c>
      <c r="AX84" s="20">
        <v>0</v>
      </c>
      <c r="AY84" s="20">
        <v>0</v>
      </c>
      <c r="AZ84" s="20">
        <v>0</v>
      </c>
      <c r="BA84" s="20">
        <v>0</v>
      </c>
      <c r="BB84" s="20">
        <v>0</v>
      </c>
      <c r="BC84" s="20">
        <v>0</v>
      </c>
      <c r="BD84" s="20">
        <v>0</v>
      </c>
      <c r="BE84" s="20">
        <v>0</v>
      </c>
      <c r="BF84" s="20">
        <v>0</v>
      </c>
      <c r="BG84" s="20">
        <v>0</v>
      </c>
      <c r="BH84" s="20">
        <v>0</v>
      </c>
      <c r="BI84" s="20">
        <v>0</v>
      </c>
      <c r="BJ84" s="20">
        <v>0</v>
      </c>
      <c r="BK84" s="20">
        <v>0</v>
      </c>
      <c r="BL84" s="20">
        <v>0</v>
      </c>
      <c r="BM84" s="20">
        <v>0</v>
      </c>
      <c r="BN84" s="20">
        <v>0</v>
      </c>
      <c r="BO84" s="20">
        <v>0</v>
      </c>
      <c r="BP84" s="20">
        <v>0</v>
      </c>
      <c r="BQ84" s="20">
        <v>0</v>
      </c>
      <c r="BR84" s="20">
        <v>0</v>
      </c>
      <c r="BS84" s="20">
        <v>0</v>
      </c>
      <c r="BT84" s="20">
        <v>0</v>
      </c>
      <c r="BU84" s="20">
        <v>0</v>
      </c>
      <c r="BV84" s="20">
        <v>0</v>
      </c>
      <c r="BW84" s="20">
        <v>0</v>
      </c>
      <c r="BX84" s="20">
        <v>0</v>
      </c>
      <c r="BY84" s="20">
        <v>0</v>
      </c>
      <c r="BZ84" s="20">
        <v>0</v>
      </c>
      <c r="CA84" s="20">
        <v>0</v>
      </c>
      <c r="CB84" s="20">
        <v>0</v>
      </c>
      <c r="CC84" s="20">
        <v>0</v>
      </c>
      <c r="CD84" s="31">
        <v>1741107</v>
      </c>
      <c r="CE84" s="28">
        <f>SUM(C84:CD84)</f>
        <v>1741107</v>
      </c>
    </row>
    <row r="85">
      <c r="A85" s="35" t="s">
        <v>285</v>
      </c>
      <c r="B85" s="28"/>
      <c r="C85" s="28">
        <f>SUM(C61:C69)-C84</f>
        <v>0</v>
      </c>
      <c r="D85" s="28">
        <f>SUM(D61:D69)-D84</f>
        <v>0</v>
      </c>
      <c r="E85" s="28">
        <f>SUM(E61:E69)-E84</f>
        <v>939057</v>
      </c>
      <c r="F85" s="28">
        <f>SUM(F61:F69)-F84</f>
        <v>0</v>
      </c>
      <c r="G85" s="28">
        <f>SUM(G61:G69)-G84</f>
        <v>0</v>
      </c>
      <c r="H85" s="28">
        <f>SUM(H61:H69)-H84</f>
        <v>0</v>
      </c>
      <c r="I85" s="28">
        <f>SUM(I61:I69)-I84</f>
        <v>0</v>
      </c>
      <c r="J85" s="28">
        <f>SUM(J61:J69)-J84</f>
        <v>0</v>
      </c>
      <c r="K85" s="28">
        <f>SUM(K61:K69)-K84</f>
        <v>3333669</v>
      </c>
      <c r="L85" s="28">
        <f>SUM(L61:L69)-L84</f>
        <v>1953635</v>
      </c>
      <c r="M85" s="28">
        <f>SUM(M61:M69)-M84</f>
        <v>0</v>
      </c>
      <c r="N85" s="28">
        <f>SUM(N61:N69)-N84</f>
        <v>0</v>
      </c>
      <c r="O85" s="28">
        <f>SUM(O61:O69)-O84</f>
        <v>0</v>
      </c>
      <c r="P85" s="28">
        <f>SUM(P61:P69)-P84</f>
        <v>756443</v>
      </c>
      <c r="Q85" s="28">
        <f>SUM(Q61:Q69)-Q84</f>
        <v>25027</v>
      </c>
      <c r="R85" s="28">
        <f>SUM(R61:R69)-R84</f>
        <v>533944</v>
      </c>
      <c r="S85" s="28">
        <f>SUM(S61:S69)-S84</f>
        <v>360973</v>
      </c>
      <c r="T85" s="28">
        <f>SUM(T61:T69)-T84</f>
        <v>0</v>
      </c>
      <c r="U85" s="28">
        <f>SUM(U61:U69)-U84</f>
        <v>1988731</v>
      </c>
      <c r="V85" s="28">
        <f>SUM(V61:V69)-V84</f>
        <v>0</v>
      </c>
      <c r="W85" s="28">
        <f>SUM(W61:W69)-W84</f>
        <v>126883</v>
      </c>
      <c r="X85" s="28">
        <f>SUM(X61:X69)-X84</f>
        <v>646747</v>
      </c>
      <c r="Y85" s="28">
        <f>SUM(Y61:Y69)-Y84</f>
        <v>1727120</v>
      </c>
      <c r="Z85" s="28">
        <f>SUM(Z61:Z69)-Z84</f>
        <v>0</v>
      </c>
      <c r="AA85" s="28">
        <f>SUM(AA61:AA69)-AA84</f>
        <v>0</v>
      </c>
      <c r="AB85" s="28">
        <f>SUM(AB61:AB69)-AB84</f>
        <v>1891778</v>
      </c>
      <c r="AC85" s="28">
        <f>SUM(AC61:AC69)-AC84</f>
        <v>151948</v>
      </c>
      <c r="AD85" s="28">
        <f>SUM(AD61:AD69)-AD84</f>
        <v>0</v>
      </c>
      <c r="AE85" s="28">
        <f>SUM(AE61:AE69)-AE84</f>
        <v>1728839</v>
      </c>
      <c r="AF85" s="28">
        <f>SUM(AF61:AF69)-AF84</f>
        <v>0</v>
      </c>
      <c r="AG85" s="28">
        <f>SUM(AG61:AG69)-AG84</f>
        <v>4586659</v>
      </c>
      <c r="AH85" s="28">
        <f>SUM(AH61:AH69)-AH84</f>
        <v>0</v>
      </c>
      <c r="AI85" s="28">
        <f>SUM(AI61:AI69)-AI84</f>
        <v>0</v>
      </c>
      <c r="AJ85" s="28">
        <f>SUM(AJ61:AJ69)-AJ84</f>
        <v>1680908</v>
      </c>
      <c r="AK85" s="28">
        <f>SUM(AK61:AK69)-AK84</f>
        <v>0</v>
      </c>
      <c r="AL85" s="28">
        <f>SUM(AL61:AL69)-AL84</f>
        <v>0</v>
      </c>
      <c r="AM85" s="28">
        <f>SUM(AM61:AM69)-AM84</f>
        <v>0</v>
      </c>
      <c r="AN85" s="28">
        <f>SUM(AN61:AN69)-AN84</f>
        <v>0</v>
      </c>
      <c r="AO85" s="28">
        <f>SUM(AO61:AO69)-AO84</f>
        <v>183842</v>
      </c>
      <c r="AP85" s="28">
        <f>SUM(AP61:AP69)-AP84</f>
        <v>0</v>
      </c>
      <c r="AQ85" s="28">
        <f>SUM(AQ61:AQ69)-AQ84</f>
        <v>0</v>
      </c>
      <c r="AR85" s="28">
        <f>SUM(AR61:AR69)-AR84</f>
        <v>0</v>
      </c>
      <c r="AS85" s="28">
        <f>SUM(AS61:AS69)-AS84</f>
        <v>0</v>
      </c>
      <c r="AT85" s="28">
        <f>SUM(AT61:AT69)-AT84</f>
        <v>0</v>
      </c>
      <c r="AU85" s="28">
        <f>SUM(AU61:AU69)-AU84</f>
        <v>0</v>
      </c>
      <c r="AV85" s="28">
        <f>SUM(AV61:AV69)-AV84</f>
        <v>140534</v>
      </c>
      <c r="AW85" s="28">
        <f>SUM(AW61:AW69)-AW84</f>
        <v>0</v>
      </c>
      <c r="AX85" s="28">
        <f>SUM(AX61:AX69)-AX84</f>
        <v>0</v>
      </c>
      <c r="AY85" s="28">
        <f>SUM(AY61:AY69)-AY84</f>
        <v>1210696</v>
      </c>
      <c r="AZ85" s="28">
        <f>SUM(AZ61:AZ69)-AZ84</f>
        <v>241273</v>
      </c>
      <c r="BA85" s="28">
        <f>SUM(BA61:BA69)-BA84</f>
        <v>480626</v>
      </c>
      <c r="BB85" s="28">
        <f>SUM(BB61:BB69)-BB84</f>
        <v>76767</v>
      </c>
      <c r="BC85" s="28">
        <f>SUM(BC61:BC69)-BC84</f>
        <v>0</v>
      </c>
      <c r="BD85" s="28">
        <f>SUM(BD61:BD69)-BD84</f>
        <v>0</v>
      </c>
      <c r="BE85" s="28">
        <f>SUM(BE61:BE69)-BE84</f>
        <v>967586</v>
      </c>
      <c r="BF85" s="28">
        <f>SUM(BF61:BF69)-BF84</f>
        <v>565590</v>
      </c>
      <c r="BG85" s="28">
        <f>SUM(BG61:BG69)-BG84</f>
        <v>76965</v>
      </c>
      <c r="BH85" s="28">
        <f>SUM(BH61:BH69)-BH84</f>
        <v>921449</v>
      </c>
      <c r="BI85" s="28">
        <f>SUM(BI61:BI69)-BI84</f>
        <v>0</v>
      </c>
      <c r="BJ85" s="28">
        <f>SUM(BJ61:BJ69)-BJ84</f>
        <v>1420988</v>
      </c>
      <c r="BK85" s="28">
        <f>SUM(BK61:BK69)-BK84</f>
        <v>0</v>
      </c>
      <c r="BL85" s="28">
        <f>SUM(BL61:BL69)-BL84</f>
        <v>575715</v>
      </c>
      <c r="BM85" s="28">
        <f>SUM(BM61:BM69)-BM84</f>
        <v>0</v>
      </c>
      <c r="BN85" s="28">
        <f>SUM(BN61:BN69)-BN84</f>
        <v>1113281</v>
      </c>
      <c r="BO85" s="28">
        <f>SUM(BO61:BO69)-BO84</f>
        <v>0</v>
      </c>
      <c r="BP85" s="28">
        <f>SUM(BP61:BP69)-BP84</f>
        <v>0</v>
      </c>
      <c r="BQ85" s="28">
        <f>SUM(BQ61:BQ69)-BQ84</f>
        <v>0</v>
      </c>
      <c r="BR85" s="28">
        <f>SUM(BR61:BR69)-BR84</f>
        <v>459173</v>
      </c>
      <c r="BS85" s="28">
        <f>SUM(BS61:BS69)-BS84</f>
        <v>0</v>
      </c>
      <c r="BT85" s="28">
        <f>SUM(BT61:BT69)-BT84</f>
        <v>0</v>
      </c>
      <c r="BU85" s="28">
        <f>SUM(BU61:BU69)-BU84</f>
        <v>0</v>
      </c>
      <c r="BV85" s="28">
        <f>SUM(BV61:BV69)-BV84</f>
        <v>901891</v>
      </c>
      <c r="BW85" s="28">
        <f>SUM(BW61:BW69)-BW84</f>
        <v>0</v>
      </c>
      <c r="BX85" s="28">
        <f>SUM(BX61:BX69)-BX84</f>
        <v>0</v>
      </c>
      <c r="BY85" s="28">
        <f>SUM(BY61:BY69)-BY84</f>
        <v>704401</v>
      </c>
      <c r="BZ85" s="28">
        <f>SUM(BZ61:BZ69)-BZ84</f>
        <v>0</v>
      </c>
      <c r="CA85" s="28">
        <f>SUM(CA61:CA69)-CA84</f>
        <v>0</v>
      </c>
      <c r="CB85" s="28">
        <f>SUM(CB61:CB69)-CB84</f>
        <v>0</v>
      </c>
      <c r="CC85" s="28">
        <f>SUM(CC61:CC69)-CC84</f>
        <v>0</v>
      </c>
      <c r="CD85" s="28">
        <f>SUM(CD61:CD69)-CD84</f>
        <v>-859494</v>
      </c>
      <c r="CE85" s="28">
        <f>SUM(C85:CD85)</f>
        <v>31613644</v>
      </c>
    </row>
    <row r="86">
      <c r="A86" s="35" t="s">
        <v>286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1">
        <v>1309928</v>
      </c>
    </row>
    <row r="87">
      <c r="A87" s="35" t="s">
        <v>287</v>
      </c>
      <c r="B87" s="16"/>
      <c r="C87" s="20">
        <v>0</v>
      </c>
      <c r="D87" s="20">
        <v>0</v>
      </c>
      <c r="E87" s="20">
        <v>1808773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  <c r="K87" s="20">
        <v>4613438</v>
      </c>
      <c r="L87" s="20">
        <v>2226124</v>
      </c>
      <c r="M87" s="20">
        <v>0</v>
      </c>
      <c r="N87" s="20">
        <v>0</v>
      </c>
      <c r="O87" s="20">
        <v>0</v>
      </c>
      <c r="P87" s="20">
        <v>4577</v>
      </c>
      <c r="Q87" s="20">
        <v>0</v>
      </c>
      <c r="R87" s="20">
        <v>0</v>
      </c>
      <c r="S87" s="20">
        <v>436587</v>
      </c>
      <c r="T87" s="20">
        <v>0</v>
      </c>
      <c r="U87" s="20">
        <v>619140</v>
      </c>
      <c r="V87" s="20">
        <v>11816</v>
      </c>
      <c r="W87" s="20">
        <v>10708</v>
      </c>
      <c r="X87" s="20">
        <v>54583</v>
      </c>
      <c r="Y87" s="20">
        <v>145766</v>
      </c>
      <c r="Z87" s="20">
        <v>0</v>
      </c>
      <c r="AA87" s="20">
        <v>0</v>
      </c>
      <c r="AB87" s="20">
        <v>750839</v>
      </c>
      <c r="AC87" s="20">
        <v>174372</v>
      </c>
      <c r="AD87" s="20">
        <v>0</v>
      </c>
      <c r="AE87" s="20">
        <v>931466</v>
      </c>
      <c r="AF87" s="20">
        <v>0</v>
      </c>
      <c r="AG87" s="20">
        <v>136145</v>
      </c>
      <c r="AH87" s="20">
        <v>0</v>
      </c>
      <c r="AI87" s="20">
        <v>0</v>
      </c>
      <c r="AJ87" s="20">
        <v>0</v>
      </c>
      <c r="AK87" s="20">
        <v>0</v>
      </c>
      <c r="AL87" s="20">
        <v>0</v>
      </c>
      <c r="AM87" s="20">
        <v>0</v>
      </c>
      <c r="AN87" s="20">
        <v>0</v>
      </c>
      <c r="AO87" s="20">
        <v>66726</v>
      </c>
      <c r="AP87" s="20">
        <v>0</v>
      </c>
      <c r="AQ87" s="20">
        <v>0</v>
      </c>
      <c r="AR87" s="20">
        <v>0</v>
      </c>
      <c r="AS87" s="20">
        <v>0</v>
      </c>
      <c r="AT87" s="20">
        <v>0</v>
      </c>
      <c r="AU87" s="20">
        <v>0</v>
      </c>
      <c r="AV87" s="20">
        <v>0</v>
      </c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f>SUM(C87:CD87)</f>
        <v>11991060</v>
      </c>
    </row>
    <row r="88">
      <c r="A88" s="35" t="s">
        <v>288</v>
      </c>
      <c r="B88" s="16"/>
      <c r="C88" s="20">
        <v>0</v>
      </c>
      <c r="D88" s="20">
        <v>0</v>
      </c>
      <c r="E88" s="20">
        <v>0</v>
      </c>
      <c r="F88" s="20">
        <v>0</v>
      </c>
      <c r="G88" s="20">
        <v>0</v>
      </c>
      <c r="H88" s="20">
        <v>0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0">
        <v>0</v>
      </c>
      <c r="O88" s="20">
        <v>0</v>
      </c>
      <c r="P88" s="20">
        <v>1929837</v>
      </c>
      <c r="Q88" s="20">
        <v>0</v>
      </c>
      <c r="R88" s="20">
        <v>217853</v>
      </c>
      <c r="S88" s="20">
        <v>574781</v>
      </c>
      <c r="T88" s="20">
        <v>0</v>
      </c>
      <c r="U88" s="20">
        <v>4828423</v>
      </c>
      <c r="V88" s="20">
        <v>317326</v>
      </c>
      <c r="W88" s="20">
        <v>430640</v>
      </c>
      <c r="X88" s="20">
        <v>2195147</v>
      </c>
      <c r="Y88" s="20">
        <v>5862113</v>
      </c>
      <c r="Z88" s="20">
        <v>0</v>
      </c>
      <c r="AA88" s="20">
        <v>0</v>
      </c>
      <c r="AB88" s="20">
        <v>3609527</v>
      </c>
      <c r="AC88" s="20">
        <v>136240</v>
      </c>
      <c r="AD88" s="20">
        <v>0</v>
      </c>
      <c r="AE88" s="20">
        <v>2894841</v>
      </c>
      <c r="AF88" s="20">
        <v>0</v>
      </c>
      <c r="AG88" s="20">
        <v>12439156</v>
      </c>
      <c r="AH88" s="20">
        <v>0</v>
      </c>
      <c r="AI88" s="20">
        <v>0</v>
      </c>
      <c r="AJ88" s="20">
        <v>2358395</v>
      </c>
      <c r="AK88" s="20">
        <v>0</v>
      </c>
      <c r="AL88" s="20">
        <v>0</v>
      </c>
      <c r="AM88" s="20">
        <v>0</v>
      </c>
      <c r="AN88" s="20">
        <v>0</v>
      </c>
      <c r="AO88" s="20">
        <v>314810</v>
      </c>
      <c r="AP88" s="20">
        <v>0</v>
      </c>
      <c r="AQ88" s="20">
        <v>0</v>
      </c>
      <c r="AR88" s="20">
        <v>0</v>
      </c>
      <c r="AS88" s="20">
        <v>0</v>
      </c>
      <c r="AT88" s="20">
        <v>0</v>
      </c>
      <c r="AU88" s="20">
        <v>0</v>
      </c>
      <c r="AV88" s="20">
        <v>456645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f>SUM(C88:CD88)</f>
        <v>38565734</v>
      </c>
    </row>
    <row r="89">
      <c r="A89" s="22" t="s">
        <v>289</v>
      </c>
      <c r="B89" s="16"/>
      <c r="C89" s="28">
        <f>C87+C88</f>
        <v>0</v>
      </c>
      <c r="D89" s="28">
        <f>D87+D88</f>
        <v>0</v>
      </c>
      <c r="E89" s="28">
        <f>E87+E88</f>
        <v>1808773</v>
      </c>
      <c r="F89" s="28">
        <f>F87+F88</f>
        <v>0</v>
      </c>
      <c r="G89" s="28">
        <f>G87+G88</f>
        <v>0</v>
      </c>
      <c r="H89" s="28">
        <f>H87+H88</f>
        <v>0</v>
      </c>
      <c r="I89" s="28">
        <f>I87+I88</f>
        <v>0</v>
      </c>
      <c r="J89" s="28">
        <f>J87+J88</f>
        <v>0</v>
      </c>
      <c r="K89" s="28">
        <f>K87+K88</f>
        <v>4613438</v>
      </c>
      <c r="L89" s="28">
        <f>L87+L88</f>
        <v>2226124</v>
      </c>
      <c r="M89" s="28">
        <f>M87+M88</f>
        <v>0</v>
      </c>
      <c r="N89" s="28">
        <f>N87+N88</f>
        <v>0</v>
      </c>
      <c r="O89" s="28">
        <f>O87+O88</f>
        <v>0</v>
      </c>
      <c r="P89" s="28">
        <f>P87+P88</f>
        <v>1934414</v>
      </c>
      <c r="Q89" s="28">
        <f>Q87+Q88</f>
        <v>0</v>
      </c>
      <c r="R89" s="28">
        <f>R87+R88</f>
        <v>217853</v>
      </c>
      <c r="S89" s="28">
        <f>S87+S88</f>
        <v>1011368</v>
      </c>
      <c r="T89" s="28">
        <f>T87+T88</f>
        <v>0</v>
      </c>
      <c r="U89" s="28">
        <f>U87+U88</f>
        <v>5447563</v>
      </c>
      <c r="V89" s="28">
        <f>V87+V88</f>
        <v>329142</v>
      </c>
      <c r="W89" s="28">
        <f>W87+W88</f>
        <v>441348</v>
      </c>
      <c r="X89" s="28">
        <f>X87+X88</f>
        <v>2249730</v>
      </c>
      <c r="Y89" s="28">
        <f>Y87+Y88</f>
        <v>6007879</v>
      </c>
      <c r="Z89" s="28">
        <f>Z87+Z88</f>
        <v>0</v>
      </c>
      <c r="AA89" s="28">
        <f>AA87+AA88</f>
        <v>0</v>
      </c>
      <c r="AB89" s="28">
        <f>AB87+AB88</f>
        <v>4360366</v>
      </c>
      <c r="AC89" s="28">
        <f>AC87+AC88</f>
        <v>310612</v>
      </c>
      <c r="AD89" s="28">
        <f>AD87+AD88</f>
        <v>0</v>
      </c>
      <c r="AE89" s="28">
        <f>AE87+AE88</f>
        <v>3826307</v>
      </c>
      <c r="AF89" s="28">
        <f>AF87+AF88</f>
        <v>0</v>
      </c>
      <c r="AG89" s="28">
        <f>AG87+AG88</f>
        <v>12575301</v>
      </c>
      <c r="AH89" s="28">
        <f>AH87+AH88</f>
        <v>0</v>
      </c>
      <c r="AI89" s="28">
        <f>AI87+AI88</f>
        <v>0</v>
      </c>
      <c r="AJ89" s="28">
        <f>AJ87+AJ88</f>
        <v>2358395</v>
      </c>
      <c r="AK89" s="28">
        <f>AK87+AK88</f>
        <v>0</v>
      </c>
      <c r="AL89" s="28">
        <f>AL87+AL88</f>
        <v>0</v>
      </c>
      <c r="AM89" s="28">
        <f>AM87+AM88</f>
        <v>0</v>
      </c>
      <c r="AN89" s="28">
        <f>AN87+AN88</f>
        <v>0</v>
      </c>
      <c r="AO89" s="28">
        <f>AO87+AO88</f>
        <v>381536</v>
      </c>
      <c r="AP89" s="28">
        <f>AP87+AP88</f>
        <v>0</v>
      </c>
      <c r="AQ89" s="28">
        <f>AQ87+AQ88</f>
        <v>0</v>
      </c>
      <c r="AR89" s="28">
        <f>AR87+AR88</f>
        <v>0</v>
      </c>
      <c r="AS89" s="28">
        <f>AS87+AS88</f>
        <v>0</v>
      </c>
      <c r="AT89" s="28">
        <f>AT87+AT88</f>
        <v>0</v>
      </c>
      <c r="AU89" s="28">
        <f>AU87+AU88</f>
        <v>0</v>
      </c>
      <c r="AV89" s="28">
        <f>AV87+AV88</f>
        <v>456645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f>SUM(C89:CD89)</f>
        <v>50556794</v>
      </c>
    </row>
    <row r="90">
      <c r="A90" s="35" t="s">
        <v>290</v>
      </c>
      <c r="B90" s="28"/>
      <c r="C90" s="20">
        <v>0</v>
      </c>
      <c r="D90" s="20">
        <v>0</v>
      </c>
      <c r="E90" s="20">
        <v>2849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  <c r="K90" s="20">
        <v>16971</v>
      </c>
      <c r="L90" s="20">
        <v>5927</v>
      </c>
      <c r="M90" s="20">
        <v>0</v>
      </c>
      <c r="N90" s="20">
        <v>0</v>
      </c>
      <c r="O90" s="20">
        <v>0</v>
      </c>
      <c r="P90" s="20">
        <v>2717</v>
      </c>
      <c r="Q90" s="20">
        <v>716</v>
      </c>
      <c r="R90" s="20">
        <v>623</v>
      </c>
      <c r="S90" s="20">
        <v>784</v>
      </c>
      <c r="T90" s="20">
        <v>0</v>
      </c>
      <c r="U90" s="20">
        <v>2145</v>
      </c>
      <c r="V90" s="20">
        <v>0</v>
      </c>
      <c r="W90" s="20">
        <v>184</v>
      </c>
      <c r="X90" s="20">
        <v>936</v>
      </c>
      <c r="Y90" s="20">
        <v>2499</v>
      </c>
      <c r="Z90" s="20">
        <v>0</v>
      </c>
      <c r="AA90" s="20">
        <v>0</v>
      </c>
      <c r="AB90" s="20">
        <v>942</v>
      </c>
      <c r="AC90" s="20">
        <v>173</v>
      </c>
      <c r="AD90" s="20">
        <v>0</v>
      </c>
      <c r="AE90" s="20">
        <v>7774</v>
      </c>
      <c r="AF90" s="20">
        <v>0</v>
      </c>
      <c r="AG90" s="20">
        <v>7108</v>
      </c>
      <c r="AH90" s="20">
        <v>0</v>
      </c>
      <c r="AI90" s="20">
        <v>0</v>
      </c>
      <c r="AJ90" s="20">
        <v>6363</v>
      </c>
      <c r="AK90" s="20">
        <v>0</v>
      </c>
      <c r="AL90" s="20">
        <v>0</v>
      </c>
      <c r="AM90" s="20">
        <v>0</v>
      </c>
      <c r="AN90" s="20">
        <v>0</v>
      </c>
      <c r="AO90" s="20">
        <v>558</v>
      </c>
      <c r="AP90" s="20">
        <v>0</v>
      </c>
      <c r="AQ90" s="20">
        <v>0</v>
      </c>
      <c r="AR90" s="20">
        <v>0</v>
      </c>
      <c r="AS90" s="20">
        <v>0</v>
      </c>
      <c r="AT90" s="20">
        <v>0</v>
      </c>
      <c r="AU90" s="20">
        <v>0</v>
      </c>
      <c r="AV90" s="20">
        <v>894</v>
      </c>
      <c r="AW90" s="20">
        <v>0</v>
      </c>
      <c r="AX90" s="20">
        <v>0</v>
      </c>
      <c r="AY90" s="20">
        <v>3747</v>
      </c>
      <c r="AZ90" s="20">
        <v>0</v>
      </c>
      <c r="BA90" s="20">
        <v>2153</v>
      </c>
      <c r="BB90" s="20">
        <v>0</v>
      </c>
      <c r="BC90" s="20">
        <v>0</v>
      </c>
      <c r="BD90" s="20">
        <v>0</v>
      </c>
      <c r="BE90" s="20">
        <v>9406</v>
      </c>
      <c r="BF90" s="20">
        <v>1499</v>
      </c>
      <c r="BG90" s="20">
        <v>740</v>
      </c>
      <c r="BH90" s="20">
        <v>1455</v>
      </c>
      <c r="BI90" s="20">
        <v>0</v>
      </c>
      <c r="BJ90" s="20">
        <v>2436</v>
      </c>
      <c r="BK90" s="20">
        <v>0</v>
      </c>
      <c r="BL90" s="20">
        <v>2277</v>
      </c>
      <c r="BM90" s="20">
        <v>0</v>
      </c>
      <c r="BN90" s="20">
        <v>3200</v>
      </c>
      <c r="BO90" s="20">
        <v>0</v>
      </c>
      <c r="BP90" s="20">
        <v>0</v>
      </c>
      <c r="BQ90" s="20">
        <v>0</v>
      </c>
      <c r="BR90" s="20">
        <v>2647</v>
      </c>
      <c r="BS90" s="20">
        <v>0</v>
      </c>
      <c r="BT90" s="20">
        <v>0</v>
      </c>
      <c r="BU90" s="20">
        <v>0</v>
      </c>
      <c r="BV90" s="20">
        <v>1297</v>
      </c>
      <c r="BW90" s="20">
        <v>0</v>
      </c>
      <c r="BX90" s="20">
        <v>0</v>
      </c>
      <c r="BY90" s="20">
        <v>1258</v>
      </c>
      <c r="BZ90" s="20">
        <v>0</v>
      </c>
      <c r="CA90" s="20">
        <v>0</v>
      </c>
      <c r="CB90" s="20">
        <v>0</v>
      </c>
      <c r="CC90" s="20">
        <v>0</v>
      </c>
      <c r="CD90" s="236" t="s">
        <v>248</v>
      </c>
      <c r="CE90" s="28">
        <f>SUM(C90:CD90)</f>
        <v>92278</v>
      </c>
      <c r="CF90" s="28">
        <f>BE59-CE90</f>
        <v>0</v>
      </c>
    </row>
    <row r="91">
      <c r="A91" s="22" t="s">
        <v>291</v>
      </c>
      <c r="B91" s="16"/>
      <c r="C91" s="20">
        <v>0</v>
      </c>
      <c r="D91" s="20">
        <v>0</v>
      </c>
      <c r="E91" s="20">
        <v>3712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4485</v>
      </c>
      <c r="M91" s="20">
        <v>0</v>
      </c>
      <c r="N91" s="20">
        <v>0</v>
      </c>
      <c r="O91" s="20">
        <v>0</v>
      </c>
      <c r="P91" s="20">
        <v>0</v>
      </c>
      <c r="Q91" s="20">
        <v>0</v>
      </c>
      <c r="R91" s="20">
        <v>0</v>
      </c>
      <c r="S91" s="20">
        <v>0</v>
      </c>
      <c r="T91" s="20">
        <v>0</v>
      </c>
      <c r="U91" s="20">
        <v>0</v>
      </c>
      <c r="V91" s="20">
        <v>0</v>
      </c>
      <c r="W91" s="20">
        <v>0</v>
      </c>
      <c r="X91" s="20">
        <v>0</v>
      </c>
      <c r="Y91" s="20">
        <v>0</v>
      </c>
      <c r="Z91" s="20">
        <v>0</v>
      </c>
      <c r="AA91" s="20">
        <v>0</v>
      </c>
      <c r="AB91" s="20">
        <v>0</v>
      </c>
      <c r="AC91" s="20">
        <v>0</v>
      </c>
      <c r="AD91" s="20">
        <v>0</v>
      </c>
      <c r="AE91" s="20">
        <v>0</v>
      </c>
      <c r="AF91" s="20">
        <v>0</v>
      </c>
      <c r="AG91" s="20">
        <v>0</v>
      </c>
      <c r="AH91" s="20">
        <v>0</v>
      </c>
      <c r="AI91" s="20">
        <v>0</v>
      </c>
      <c r="AJ91" s="20">
        <v>0</v>
      </c>
      <c r="AK91" s="20">
        <v>0</v>
      </c>
      <c r="AL91" s="20">
        <v>0</v>
      </c>
      <c r="AM91" s="20">
        <v>0</v>
      </c>
      <c r="AN91" s="20">
        <v>0</v>
      </c>
      <c r="AO91" s="20">
        <v>692</v>
      </c>
      <c r="AP91" s="20">
        <v>0</v>
      </c>
      <c r="AQ91" s="20">
        <v>0</v>
      </c>
      <c r="AR91" s="20">
        <v>0</v>
      </c>
      <c r="AS91" s="20">
        <v>0</v>
      </c>
      <c r="AT91" s="20">
        <v>0</v>
      </c>
      <c r="AU91" s="20">
        <v>0</v>
      </c>
      <c r="AV91" s="20">
        <v>0</v>
      </c>
      <c r="AW91" s="20">
        <v>0</v>
      </c>
      <c r="AX91" s="286" t="s">
        <v>248</v>
      </c>
      <c r="AY91" s="286" t="s">
        <v>248</v>
      </c>
      <c r="AZ91" s="20">
        <f>AZ59</f>
        <v>0</v>
      </c>
      <c r="BA91" s="20">
        <v>0</v>
      </c>
      <c r="BB91" s="20">
        <v>0</v>
      </c>
      <c r="BC91" s="20">
        <v>0</v>
      </c>
      <c r="BD91" s="25" t="s">
        <v>248</v>
      </c>
      <c r="BE91" s="25" t="s">
        <v>248</v>
      </c>
      <c r="BF91" s="20">
        <v>0</v>
      </c>
      <c r="BG91" s="25" t="s">
        <v>248</v>
      </c>
      <c r="BH91" s="20">
        <v>0</v>
      </c>
      <c r="BI91" s="20">
        <v>0</v>
      </c>
      <c r="BJ91" s="25" t="s">
        <v>248</v>
      </c>
      <c r="BK91" s="20">
        <v>0</v>
      </c>
      <c r="BL91" s="20">
        <v>0</v>
      </c>
      <c r="BM91" s="20">
        <v>0</v>
      </c>
      <c r="BN91" s="25" t="s">
        <v>248</v>
      </c>
      <c r="BO91" s="25" t="s">
        <v>248</v>
      </c>
      <c r="BP91" s="25" t="s">
        <v>248</v>
      </c>
      <c r="BQ91" s="25" t="s">
        <v>248</v>
      </c>
      <c r="BR91" s="20">
        <v>0</v>
      </c>
      <c r="BS91" s="20">
        <v>0</v>
      </c>
      <c r="BT91" s="20">
        <v>0</v>
      </c>
      <c r="BU91" s="20">
        <v>0</v>
      </c>
      <c r="BV91" s="20">
        <v>0</v>
      </c>
      <c r="BW91" s="20">
        <v>0</v>
      </c>
      <c r="BX91" s="20">
        <v>0</v>
      </c>
      <c r="BY91" s="20">
        <v>0</v>
      </c>
      <c r="BZ91" s="20">
        <v>0</v>
      </c>
      <c r="CA91" s="20">
        <v>0</v>
      </c>
      <c r="CB91" s="20">
        <v>0</v>
      </c>
      <c r="CC91" s="25" t="s">
        <v>248</v>
      </c>
      <c r="CD91" s="25" t="s">
        <v>248</v>
      </c>
      <c r="CE91" s="28">
        <f>SUM(C91:CD91)</f>
        <v>8889</v>
      </c>
      <c r="CF91" s="28">
        <f>AY59-CE91</f>
        <v>39633</v>
      </c>
    </row>
    <row r="92">
      <c r="A92" s="22" t="s">
        <v>292</v>
      </c>
      <c r="B92" s="16"/>
      <c r="C92" s="20">
        <v>0</v>
      </c>
      <c r="D92" s="20">
        <v>0</v>
      </c>
      <c r="E92" s="20">
        <v>790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1643</v>
      </c>
      <c r="M92" s="20">
        <v>0</v>
      </c>
      <c r="N92" s="20">
        <v>0</v>
      </c>
      <c r="O92" s="20">
        <v>0</v>
      </c>
      <c r="P92" s="20">
        <v>296</v>
      </c>
      <c r="Q92" s="20">
        <v>56</v>
      </c>
      <c r="R92" s="20">
        <v>0</v>
      </c>
      <c r="S92" s="20">
        <v>69</v>
      </c>
      <c r="T92" s="20">
        <v>0</v>
      </c>
      <c r="U92" s="20">
        <v>145</v>
      </c>
      <c r="V92" s="20">
        <v>0</v>
      </c>
      <c r="W92" s="20">
        <v>14</v>
      </c>
      <c r="X92" s="20">
        <v>70</v>
      </c>
      <c r="Y92" s="20">
        <v>191</v>
      </c>
      <c r="Z92" s="20">
        <v>0</v>
      </c>
      <c r="AA92" s="20">
        <v>0</v>
      </c>
      <c r="AB92" s="20">
        <v>0</v>
      </c>
      <c r="AC92" s="20">
        <v>0</v>
      </c>
      <c r="AD92" s="20">
        <v>0</v>
      </c>
      <c r="AE92" s="20">
        <v>218</v>
      </c>
      <c r="AF92" s="20">
        <v>0</v>
      </c>
      <c r="AG92" s="20">
        <v>1252</v>
      </c>
      <c r="AH92" s="20">
        <v>0</v>
      </c>
      <c r="AI92" s="20">
        <v>0</v>
      </c>
      <c r="AJ92" s="20">
        <v>183</v>
      </c>
      <c r="AK92" s="20">
        <v>0</v>
      </c>
      <c r="AL92" s="20">
        <v>0</v>
      </c>
      <c r="AM92" s="20">
        <v>0</v>
      </c>
      <c r="AN92" s="20">
        <v>0</v>
      </c>
      <c r="AO92" s="20">
        <v>155</v>
      </c>
      <c r="AP92" s="20">
        <v>0</v>
      </c>
      <c r="AQ92" s="20">
        <v>0</v>
      </c>
      <c r="AR92" s="20">
        <v>0</v>
      </c>
      <c r="AS92" s="20">
        <v>0</v>
      </c>
      <c r="AT92" s="20">
        <v>0</v>
      </c>
      <c r="AU92" s="20">
        <v>0</v>
      </c>
      <c r="AV92" s="20">
        <v>0</v>
      </c>
      <c r="AW92" s="20">
        <v>0</v>
      </c>
      <c r="AX92" s="286" t="s">
        <v>248</v>
      </c>
      <c r="AY92" s="286" t="s">
        <v>248</v>
      </c>
      <c r="AZ92" s="25" t="s">
        <v>248</v>
      </c>
      <c r="BA92" s="20">
        <v>0</v>
      </c>
      <c r="BB92" s="20">
        <v>0</v>
      </c>
      <c r="BC92" s="20">
        <v>0</v>
      </c>
      <c r="BD92" s="25" t="s">
        <v>248</v>
      </c>
      <c r="BE92" s="25" t="s">
        <v>248</v>
      </c>
      <c r="BF92" s="25" t="s">
        <v>248</v>
      </c>
      <c r="BG92" s="25" t="s">
        <v>248</v>
      </c>
      <c r="BH92" s="20">
        <v>70</v>
      </c>
      <c r="BI92" s="20">
        <v>0</v>
      </c>
      <c r="BJ92" s="25" t="s">
        <v>248</v>
      </c>
      <c r="BK92" s="20">
        <v>0</v>
      </c>
      <c r="BL92" s="20">
        <v>268</v>
      </c>
      <c r="BM92" s="20">
        <v>0</v>
      </c>
      <c r="BN92" s="25" t="s">
        <v>248</v>
      </c>
      <c r="BO92" s="25" t="s">
        <v>248</v>
      </c>
      <c r="BP92" s="25" t="s">
        <v>248</v>
      </c>
      <c r="BQ92" s="25" t="s">
        <v>248</v>
      </c>
      <c r="BR92" s="25" t="s">
        <v>248</v>
      </c>
      <c r="BS92" s="20">
        <v>0</v>
      </c>
      <c r="BT92" s="20">
        <v>0</v>
      </c>
      <c r="BU92" s="20">
        <v>0</v>
      </c>
      <c r="BV92" s="20">
        <v>45</v>
      </c>
      <c r="BW92" s="20">
        <v>0</v>
      </c>
      <c r="BX92" s="20">
        <v>0</v>
      </c>
      <c r="BY92" s="20">
        <v>0</v>
      </c>
      <c r="BZ92" s="20">
        <v>0</v>
      </c>
      <c r="CA92" s="20">
        <v>0</v>
      </c>
      <c r="CB92" s="20">
        <v>0</v>
      </c>
      <c r="CC92" s="25" t="s">
        <v>248</v>
      </c>
      <c r="CD92" s="25" t="s">
        <v>248</v>
      </c>
      <c r="CE92" s="28">
        <f>SUM(C92:CD92)</f>
        <v>5465</v>
      </c>
      <c r="CF92" s="16"/>
    </row>
    <row r="93">
      <c r="A93" s="22" t="s">
        <v>293</v>
      </c>
      <c r="B93" s="16"/>
      <c r="C93" s="20">
        <v>0</v>
      </c>
      <c r="D93" s="20">
        <v>0</v>
      </c>
      <c r="E93" s="20">
        <v>15940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  <c r="K93" s="20">
        <v>144111</v>
      </c>
      <c r="L93" s="20">
        <v>33162</v>
      </c>
      <c r="M93" s="20">
        <v>0</v>
      </c>
      <c r="N93" s="20">
        <v>0</v>
      </c>
      <c r="O93" s="20">
        <v>0</v>
      </c>
      <c r="P93" s="20">
        <v>4651</v>
      </c>
      <c r="Q93" s="20">
        <v>0</v>
      </c>
      <c r="R93" s="20">
        <v>0</v>
      </c>
      <c r="S93" s="20">
        <v>0</v>
      </c>
      <c r="T93" s="20">
        <v>0</v>
      </c>
      <c r="U93" s="20">
        <v>0</v>
      </c>
      <c r="V93" s="20">
        <v>0</v>
      </c>
      <c r="W93" s="20">
        <v>590</v>
      </c>
      <c r="X93" s="20">
        <v>3008</v>
      </c>
      <c r="Y93" s="20">
        <v>8033</v>
      </c>
      <c r="Z93" s="20">
        <v>0</v>
      </c>
      <c r="AA93" s="20">
        <v>0</v>
      </c>
      <c r="AB93" s="20">
        <v>0</v>
      </c>
      <c r="AC93" s="20">
        <v>0</v>
      </c>
      <c r="AD93" s="20">
        <v>0</v>
      </c>
      <c r="AE93" s="20">
        <v>4018</v>
      </c>
      <c r="AF93" s="20">
        <v>0</v>
      </c>
      <c r="AG93" s="20">
        <v>17696</v>
      </c>
      <c r="AH93" s="20">
        <v>0</v>
      </c>
      <c r="AI93" s="20">
        <v>0</v>
      </c>
      <c r="AJ93" s="20">
        <v>624</v>
      </c>
      <c r="AK93" s="20">
        <v>0</v>
      </c>
      <c r="AL93" s="20">
        <v>0</v>
      </c>
      <c r="AM93" s="20">
        <v>0</v>
      </c>
      <c r="AN93" s="20">
        <v>0</v>
      </c>
      <c r="AO93" s="20">
        <v>3121</v>
      </c>
      <c r="AP93" s="20">
        <v>0</v>
      </c>
      <c r="AQ93" s="20">
        <v>0</v>
      </c>
      <c r="AR93" s="20">
        <v>0</v>
      </c>
      <c r="AS93" s="20">
        <v>0</v>
      </c>
      <c r="AT93" s="20">
        <v>0</v>
      </c>
      <c r="AU93" s="20">
        <v>0</v>
      </c>
      <c r="AV93" s="20">
        <v>0</v>
      </c>
      <c r="AW93" s="20">
        <v>0</v>
      </c>
      <c r="AX93" s="286" t="s">
        <v>248</v>
      </c>
      <c r="AY93" s="286" t="s">
        <v>248</v>
      </c>
      <c r="AZ93" s="25" t="s">
        <v>248</v>
      </c>
      <c r="BA93" s="25" t="s">
        <v>248</v>
      </c>
      <c r="BB93" s="20">
        <v>0</v>
      </c>
      <c r="BC93" s="20">
        <v>0</v>
      </c>
      <c r="BD93" s="25" t="s">
        <v>248</v>
      </c>
      <c r="BE93" s="25" t="s">
        <v>248</v>
      </c>
      <c r="BF93" s="25" t="s">
        <v>248</v>
      </c>
      <c r="BG93" s="25" t="s">
        <v>248</v>
      </c>
      <c r="BH93" s="20">
        <v>0</v>
      </c>
      <c r="BI93" s="20">
        <v>0</v>
      </c>
      <c r="BJ93" s="25" t="s">
        <v>248</v>
      </c>
      <c r="BK93" s="20">
        <v>0</v>
      </c>
      <c r="BL93" s="20">
        <v>0</v>
      </c>
      <c r="BM93" s="20">
        <v>0</v>
      </c>
      <c r="BN93" s="25" t="s">
        <v>248</v>
      </c>
      <c r="BO93" s="25" t="s">
        <v>248</v>
      </c>
      <c r="BP93" s="25" t="s">
        <v>248</v>
      </c>
      <c r="BQ93" s="25" t="s">
        <v>248</v>
      </c>
      <c r="BR93" s="25" t="s">
        <v>248</v>
      </c>
      <c r="BS93" s="20">
        <v>0</v>
      </c>
      <c r="BT93" s="20">
        <v>0</v>
      </c>
      <c r="BU93" s="20">
        <v>0</v>
      </c>
      <c r="BV93" s="20">
        <v>0</v>
      </c>
      <c r="BW93" s="20">
        <v>0</v>
      </c>
      <c r="BX93" s="20">
        <v>0</v>
      </c>
      <c r="BY93" s="20">
        <v>0</v>
      </c>
      <c r="BZ93" s="20">
        <v>0</v>
      </c>
      <c r="CA93" s="20">
        <v>0</v>
      </c>
      <c r="CB93" s="20">
        <v>0</v>
      </c>
      <c r="CC93" s="25" t="s">
        <v>248</v>
      </c>
      <c r="CD93" s="25" t="s">
        <v>248</v>
      </c>
      <c r="CE93" s="28">
        <f>SUM(C93:CD93)</f>
        <v>234954</v>
      </c>
      <c r="CF93" s="28">
        <f>BA59</f>
        <v>0</v>
      </c>
    </row>
    <row r="94">
      <c r="A94" s="22" t="s">
        <v>294</v>
      </c>
      <c r="B94" s="16"/>
      <c r="C94" s="280">
        <v>0</v>
      </c>
      <c r="D94" s="280">
        <v>0</v>
      </c>
      <c r="E94" s="280">
        <v>5.31</v>
      </c>
      <c r="F94" s="280">
        <v>0</v>
      </c>
      <c r="G94" s="280">
        <v>0</v>
      </c>
      <c r="H94" s="280">
        <v>0</v>
      </c>
      <c r="I94" s="280">
        <v>0</v>
      </c>
      <c r="J94" s="280">
        <v>0</v>
      </c>
      <c r="K94" s="280">
        <v>15.49</v>
      </c>
      <c r="L94" s="280">
        <v>11.04</v>
      </c>
      <c r="M94" s="280">
        <v>0</v>
      </c>
      <c r="N94" s="280">
        <v>0</v>
      </c>
      <c r="O94" s="280">
        <v>0</v>
      </c>
      <c r="P94" s="281">
        <v>1.49</v>
      </c>
      <c r="Q94" s="281">
        <v>0.11</v>
      </c>
      <c r="R94" s="281">
        <v>0</v>
      </c>
      <c r="S94" s="282">
        <v>0</v>
      </c>
      <c r="T94" s="282">
        <v>0</v>
      </c>
      <c r="U94" s="283">
        <v>0.5</v>
      </c>
      <c r="V94" s="281">
        <v>0</v>
      </c>
      <c r="W94" s="281">
        <v>0</v>
      </c>
      <c r="X94" s="281">
        <v>0</v>
      </c>
      <c r="Y94" s="281">
        <v>0</v>
      </c>
      <c r="Z94" s="281">
        <v>0</v>
      </c>
      <c r="AA94" s="281">
        <v>0</v>
      </c>
      <c r="AB94" s="282">
        <v>0</v>
      </c>
      <c r="AC94" s="281">
        <v>0</v>
      </c>
      <c r="AD94" s="281">
        <v>0</v>
      </c>
      <c r="AE94" s="281">
        <v>0</v>
      </c>
      <c r="AF94" s="281">
        <v>0</v>
      </c>
      <c r="AG94" s="281">
        <v>6.78</v>
      </c>
      <c r="AH94" s="281">
        <v>0</v>
      </c>
      <c r="AI94" s="281">
        <v>0</v>
      </c>
      <c r="AJ94" s="281">
        <v>4.64</v>
      </c>
      <c r="AK94" s="281">
        <v>0</v>
      </c>
      <c r="AL94" s="281">
        <v>0</v>
      </c>
      <c r="AM94" s="281">
        <v>0</v>
      </c>
      <c r="AN94" s="281">
        <v>0</v>
      </c>
      <c r="AO94" s="281">
        <v>1.04</v>
      </c>
      <c r="AP94" s="281">
        <v>0</v>
      </c>
      <c r="AQ94" s="281">
        <v>0</v>
      </c>
      <c r="AR94" s="281">
        <v>0</v>
      </c>
      <c r="AS94" s="281">
        <v>0</v>
      </c>
      <c r="AT94" s="281">
        <v>0</v>
      </c>
      <c r="AU94" s="281">
        <v>0</v>
      </c>
      <c r="AV94" s="282">
        <v>0</v>
      </c>
      <c r="AW94" s="286" t="s">
        <v>248</v>
      </c>
      <c r="AX94" s="286" t="s">
        <v>248</v>
      </c>
      <c r="AY94" s="286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87"/>
      <c r="BV94" s="287"/>
      <c r="BW94" s="287"/>
      <c r="BX94" s="287"/>
      <c r="BY94" s="287"/>
      <c r="BZ94" s="287"/>
      <c r="CA94" s="287"/>
      <c r="CB94" s="287"/>
      <c r="CC94" s="25" t="s">
        <v>248</v>
      </c>
      <c r="CD94" s="25" t="s">
        <v>248</v>
      </c>
      <c r="CE94" s="238">
        <f>SUM(C94:CD94)</f>
        <v>46.4</v>
      </c>
      <c r="CF94" s="33"/>
    </row>
    <row r="95">
      <c r="A95" s="34" t="s">
        <v>295</v>
      </c>
      <c r="B95" s="34"/>
      <c r="C95" s="34"/>
      <c r="D95" s="34"/>
      <c r="E95" s="34"/>
    </row>
    <row r="96">
      <c r="A96" s="35" t="s">
        <v>296</v>
      </c>
      <c r="B96" s="36"/>
      <c r="C96" s="288" t="s">
        <v>297</v>
      </c>
      <c r="D96" s="38"/>
      <c r="E96" s="39"/>
      <c r="F96" s="12"/>
    </row>
    <row r="97">
      <c r="A97" s="28" t="s">
        <v>298</v>
      </c>
      <c r="B97" s="36" t="s">
        <v>299</v>
      </c>
      <c r="C97" s="289" t="s">
        <v>300</v>
      </c>
      <c r="D97" s="38"/>
      <c r="E97" s="39"/>
      <c r="F97" s="12"/>
    </row>
    <row r="98">
      <c r="A98" s="28" t="s">
        <v>301</v>
      </c>
      <c r="B98" s="36" t="s">
        <v>299</v>
      </c>
      <c r="C98" s="37" t="s">
        <v>302</v>
      </c>
      <c r="D98" s="38"/>
      <c r="E98" s="39"/>
      <c r="F98" s="12"/>
    </row>
    <row r="99">
      <c r="A99" s="28" t="s">
        <v>303</v>
      </c>
      <c r="B99" s="36" t="s">
        <v>299</v>
      </c>
      <c r="C99" s="295" t="s">
        <v>304</v>
      </c>
      <c r="D99" s="38"/>
      <c r="E99" s="39"/>
      <c r="F99" s="12"/>
    </row>
    <row r="100">
      <c r="A100" s="28" t="s">
        <v>305</v>
      </c>
      <c r="B100" s="36" t="s">
        <v>299</v>
      </c>
      <c r="C100" s="37" t="s">
        <v>306</v>
      </c>
      <c r="D100" s="38"/>
      <c r="E100" s="39"/>
      <c r="F100" s="12"/>
    </row>
    <row r="101">
      <c r="A101" s="28" t="s">
        <v>307</v>
      </c>
      <c r="B101" s="36" t="s">
        <v>299</v>
      </c>
      <c r="C101" s="37" t="s">
        <v>308</v>
      </c>
      <c r="D101" s="38"/>
      <c r="E101" s="39"/>
      <c r="F101" s="12"/>
    </row>
    <row r="102">
      <c r="A102" s="28" t="s">
        <v>309</v>
      </c>
      <c r="B102" s="36" t="s">
        <v>299</v>
      </c>
      <c r="C102" s="290">
        <v>98855</v>
      </c>
      <c r="D102" s="38"/>
      <c r="E102" s="39"/>
      <c r="F102" s="12"/>
    </row>
    <row r="103">
      <c r="A103" s="28" t="s">
        <v>310</v>
      </c>
      <c r="B103" s="36" t="s">
        <v>299</v>
      </c>
      <c r="C103" s="37" t="s">
        <v>311</v>
      </c>
      <c r="D103" s="38"/>
      <c r="E103" s="39"/>
      <c r="F103" s="12"/>
    </row>
    <row r="104">
      <c r="A104" s="28" t="s">
        <v>312</v>
      </c>
      <c r="B104" s="36" t="s">
        <v>299</v>
      </c>
      <c r="C104" s="291" t="s">
        <v>313</v>
      </c>
      <c r="D104" s="38"/>
      <c r="E104" s="39"/>
      <c r="F104" s="12"/>
    </row>
    <row r="105">
      <c r="A105" s="28" t="s">
        <v>314</v>
      </c>
      <c r="B105" s="36" t="s">
        <v>299</v>
      </c>
      <c r="C105" s="291" t="s">
        <v>315</v>
      </c>
      <c r="D105" s="38"/>
      <c r="E105" s="39"/>
      <c r="F105" s="12"/>
    </row>
    <row r="106">
      <c r="A106" s="28" t="s">
        <v>316</v>
      </c>
      <c r="B106" s="36" t="s">
        <v>299</v>
      </c>
      <c r="C106" s="37" t="s">
        <v>317</v>
      </c>
      <c r="D106" s="38"/>
      <c r="E106" s="39"/>
      <c r="F106" s="12"/>
    </row>
    <row r="107">
      <c r="A107" s="28" t="s">
        <v>318</v>
      </c>
      <c r="B107" s="36" t="s">
        <v>299</v>
      </c>
      <c r="C107" s="294" t="s">
        <v>319</v>
      </c>
      <c r="D107" s="38"/>
      <c r="E107" s="39"/>
      <c r="F107" s="12"/>
    </row>
    <row r="108">
      <c r="A108" s="28" t="s">
        <v>320</v>
      </c>
      <c r="B108" s="36" t="s">
        <v>299</v>
      </c>
      <c r="C108" s="294" t="s">
        <v>321</v>
      </c>
      <c r="D108" s="38"/>
      <c r="E108" s="39"/>
      <c r="F108" s="12"/>
    </row>
    <row r="109">
      <c r="A109" s="40" t="s">
        <v>322</v>
      </c>
      <c r="B109" s="36" t="s">
        <v>299</v>
      </c>
      <c r="C109" s="37" t="s">
        <v>323</v>
      </c>
      <c r="D109" s="38"/>
      <c r="E109" s="39"/>
      <c r="F109" s="12"/>
    </row>
    <row r="110">
      <c r="A110" s="40" t="s">
        <v>324</v>
      </c>
      <c r="B110" s="36" t="s">
        <v>299</v>
      </c>
      <c r="C110" s="37" t="s">
        <v>325</v>
      </c>
      <c r="D110" s="38"/>
      <c r="E110" s="39"/>
      <c r="F110" s="12"/>
    </row>
    <row r="111">
      <c r="A111" s="34" t="s">
        <v>326</v>
      </c>
      <c r="B111" s="34"/>
      <c r="C111" s="34"/>
      <c r="D111" s="34"/>
      <c r="E111" s="34"/>
    </row>
    <row r="112">
      <c r="A112" s="41" t="s">
        <v>327</v>
      </c>
      <c r="B112" s="41"/>
      <c r="C112" s="41"/>
      <c r="D112" s="41"/>
      <c r="E112" s="41"/>
    </row>
    <row r="113">
      <c r="A113" s="16" t="s">
        <v>307</v>
      </c>
      <c r="B113" s="42" t="s">
        <v>299</v>
      </c>
      <c r="C113" s="43">
        <v>0</v>
      </c>
      <c r="D113" s="16"/>
      <c r="E113" s="16"/>
    </row>
    <row r="114">
      <c r="A114" s="16" t="s">
        <v>310</v>
      </c>
      <c r="B114" s="42" t="s">
        <v>299</v>
      </c>
      <c r="C114" s="43">
        <v>0</v>
      </c>
      <c r="D114" s="16"/>
      <c r="E114" s="16"/>
    </row>
    <row r="115">
      <c r="A115" s="16" t="s">
        <v>328</v>
      </c>
      <c r="B115" s="42" t="s">
        <v>299</v>
      </c>
      <c r="C115" s="43">
        <v>1</v>
      </c>
      <c r="D115" s="16"/>
      <c r="E115" s="16"/>
    </row>
    <row r="116">
      <c r="A116" s="41" t="s">
        <v>329</v>
      </c>
      <c r="B116" s="41"/>
      <c r="C116" s="41"/>
      <c r="D116" s="41"/>
      <c r="E116" s="41"/>
    </row>
    <row r="117">
      <c r="A117" s="16" t="s">
        <v>330</v>
      </c>
      <c r="B117" s="42" t="s">
        <v>299</v>
      </c>
      <c r="C117" s="43">
        <v>0</v>
      </c>
      <c r="D117" s="16"/>
      <c r="E117" s="16"/>
    </row>
    <row r="118">
      <c r="A118" s="16" t="s">
        <v>159</v>
      </c>
      <c r="B118" s="42" t="s">
        <v>299</v>
      </c>
      <c r="C118" s="214">
        <v>0</v>
      </c>
      <c r="D118" s="16"/>
      <c r="E118" s="16"/>
    </row>
    <row r="119">
      <c r="A119" s="41" t="s">
        <v>331</v>
      </c>
      <c r="B119" s="41"/>
      <c r="C119" s="41"/>
      <c r="D119" s="41"/>
      <c r="E119" s="41"/>
    </row>
    <row r="120">
      <c r="A120" s="16" t="s">
        <v>332</v>
      </c>
      <c r="B120" s="42" t="s">
        <v>299</v>
      </c>
      <c r="C120" s="43">
        <v>0</v>
      </c>
      <c r="D120" s="16"/>
      <c r="E120" s="16"/>
    </row>
    <row r="121">
      <c r="A121" s="16" t="s">
        <v>333</v>
      </c>
      <c r="B121" s="42" t="s">
        <v>299</v>
      </c>
      <c r="C121" s="43">
        <v>0</v>
      </c>
      <c r="D121" s="16"/>
      <c r="E121" s="16"/>
    </row>
    <row r="122">
      <c r="A122" s="16" t="s">
        <v>334</v>
      </c>
      <c r="B122" s="42" t="s">
        <v>299</v>
      </c>
      <c r="C122" s="43">
        <v>0</v>
      </c>
      <c r="D122" s="16"/>
      <c r="E122" s="16"/>
    </row>
    <row r="123">
      <c r="A123" s="16"/>
      <c r="B123" s="42"/>
      <c r="C123" s="44"/>
      <c r="D123" s="16"/>
      <c r="E123" s="16"/>
    </row>
    <row r="124">
      <c r="A124" s="45" t="s">
        <v>335</v>
      </c>
      <c r="B124" s="34"/>
      <c r="C124" s="34"/>
      <c r="D124" s="34"/>
      <c r="E124" s="34"/>
    </row>
    <row r="125">
      <c r="A125" s="16"/>
      <c r="B125" s="42"/>
      <c r="C125" s="44"/>
      <c r="D125" s="16"/>
      <c r="E125" s="16"/>
    </row>
    <row r="126">
      <c r="A126" s="22" t="s">
        <v>336</v>
      </c>
      <c r="B126" s="16"/>
      <c r="C126" s="17" t="s">
        <v>337</v>
      </c>
      <c r="D126" s="18" t="s">
        <v>242</v>
      </c>
      <c r="E126" s="16"/>
    </row>
    <row r="127">
      <c r="A127" s="16" t="s">
        <v>338</v>
      </c>
      <c r="B127" s="42" t="s">
        <v>299</v>
      </c>
      <c r="C127" s="215">
        <v>218</v>
      </c>
      <c r="D127" s="46">
        <v>945</v>
      </c>
      <c r="E127" s="16"/>
    </row>
    <row r="128">
      <c r="A128" s="16" t="s">
        <v>339</v>
      </c>
      <c r="B128" s="42" t="s">
        <v>299</v>
      </c>
      <c r="C128" s="215">
        <v>102</v>
      </c>
      <c r="D128" s="46">
        <v>15249</v>
      </c>
      <c r="E128" s="16"/>
    </row>
    <row r="129">
      <c r="A129" s="16" t="s">
        <v>340</v>
      </c>
      <c r="B129" s="42" t="s">
        <v>299</v>
      </c>
      <c r="C129" s="43">
        <v>0</v>
      </c>
      <c r="D129" s="46">
        <v>0</v>
      </c>
      <c r="E129" s="16"/>
    </row>
    <row r="130">
      <c r="A130" s="16" t="s">
        <v>341</v>
      </c>
      <c r="B130" s="42" t="s">
        <v>299</v>
      </c>
      <c r="C130" s="43">
        <v>0</v>
      </c>
      <c r="D130" s="46">
        <v>0</v>
      </c>
      <c r="E130" s="16"/>
    </row>
    <row r="131">
      <c r="A131" s="22" t="s">
        <v>342</v>
      </c>
      <c r="B131" s="16"/>
      <c r="C131" s="17" t="s">
        <v>194</v>
      </c>
      <c r="D131" s="16"/>
      <c r="E131" s="16"/>
    </row>
    <row r="132">
      <c r="A132" s="16" t="s">
        <v>343</v>
      </c>
      <c r="B132" s="42" t="s">
        <v>299</v>
      </c>
      <c r="C132" s="43">
        <v>0</v>
      </c>
      <c r="D132" s="16"/>
      <c r="E132" s="16"/>
    </row>
    <row r="133">
      <c r="A133" s="16" t="s">
        <v>344</v>
      </c>
      <c r="B133" s="42" t="s">
        <v>299</v>
      </c>
      <c r="C133" s="43">
        <v>0</v>
      </c>
      <c r="D133" s="16"/>
      <c r="E133" s="16"/>
    </row>
    <row r="134">
      <c r="A134" s="16" t="s">
        <v>345</v>
      </c>
      <c r="B134" s="42" t="s">
        <v>299</v>
      </c>
      <c r="C134" s="207">
        <v>18</v>
      </c>
      <c r="D134" s="16"/>
      <c r="E134" s="16"/>
    </row>
    <row r="135">
      <c r="A135" s="16" t="s">
        <v>346</v>
      </c>
      <c r="B135" s="42" t="s">
        <v>299</v>
      </c>
      <c r="C135" s="43">
        <v>0</v>
      </c>
      <c r="D135" s="16"/>
      <c r="E135" s="16"/>
    </row>
    <row r="136">
      <c r="A136" s="16" t="s">
        <v>347</v>
      </c>
      <c r="B136" s="42" t="s">
        <v>299</v>
      </c>
      <c r="C136" s="43">
        <v>0</v>
      </c>
      <c r="D136" s="16"/>
      <c r="E136" s="16"/>
    </row>
    <row r="137">
      <c r="A137" s="16" t="s">
        <v>348</v>
      </c>
      <c r="B137" s="42" t="s">
        <v>299</v>
      </c>
      <c r="C137" s="43">
        <v>0</v>
      </c>
      <c r="D137" s="16"/>
      <c r="E137" s="16"/>
    </row>
    <row r="138">
      <c r="A138" s="16" t="s">
        <v>123</v>
      </c>
      <c r="B138" s="42" t="s">
        <v>299</v>
      </c>
      <c r="C138" s="43">
        <v>0</v>
      </c>
      <c r="D138" s="16"/>
      <c r="E138" s="16"/>
    </row>
    <row r="139">
      <c r="A139" s="16" t="s">
        <v>349</v>
      </c>
      <c r="B139" s="42" t="s">
        <v>299</v>
      </c>
      <c r="C139" s="215">
        <v>42</v>
      </c>
      <c r="D139" s="16"/>
      <c r="E139" s="16"/>
    </row>
    <row r="140">
      <c r="A140" s="16" t="s">
        <v>350</v>
      </c>
      <c r="B140" s="42"/>
      <c r="C140" s="43">
        <v>0</v>
      </c>
      <c r="D140" s="16"/>
      <c r="E140" s="16"/>
    </row>
    <row r="141">
      <c r="A141" s="16" t="s">
        <v>340</v>
      </c>
      <c r="B141" s="42" t="s">
        <v>299</v>
      </c>
      <c r="C141" s="43">
        <v>0</v>
      </c>
      <c r="D141" s="16"/>
      <c r="E141" s="16"/>
    </row>
    <row r="142">
      <c r="A142" s="16" t="s">
        <v>351</v>
      </c>
      <c r="B142" s="42" t="s">
        <v>299</v>
      </c>
      <c r="C142" s="43">
        <v>0</v>
      </c>
      <c r="D142" s="16"/>
      <c r="E142" s="16"/>
    </row>
    <row r="143">
      <c r="A143" s="16" t="s">
        <v>352</v>
      </c>
      <c r="B143" s="16"/>
      <c r="C143" s="23"/>
      <c r="D143" s="16"/>
      <c r="E143" s="28">
        <f>SUM(C132:C142)</f>
        <v>60</v>
      </c>
    </row>
    <row r="144">
      <c r="A144" s="16" t="s">
        <v>353</v>
      </c>
      <c r="B144" s="42" t="s">
        <v>299</v>
      </c>
      <c r="C144" s="215">
        <v>67</v>
      </c>
      <c r="D144" s="16"/>
      <c r="E144" s="16"/>
    </row>
    <row r="145">
      <c r="A145" s="16" t="s">
        <v>354</v>
      </c>
      <c r="B145" s="42" t="s">
        <v>299</v>
      </c>
      <c r="C145" s="43">
        <v>0</v>
      </c>
      <c r="D145" s="16"/>
      <c r="E145" s="16"/>
    </row>
    <row r="146">
      <c r="A146" s="16"/>
      <c r="B146" s="16"/>
      <c r="C146" s="23"/>
      <c r="D146" s="16"/>
      <c r="E146" s="16"/>
    </row>
    <row r="147">
      <c r="A147" s="16" t="s">
        <v>355</v>
      </c>
      <c r="B147" s="42" t="s">
        <v>299</v>
      </c>
      <c r="C147" s="215">
        <v>502253</v>
      </c>
      <c r="D147" s="16"/>
      <c r="E147" s="16"/>
    </row>
    <row r="148">
      <c r="A148" s="16"/>
      <c r="B148" s="16"/>
      <c r="C148" s="23"/>
      <c r="D148" s="16"/>
      <c r="E148" s="16"/>
    </row>
    <row r="149">
      <c r="A149" s="16"/>
      <c r="B149" s="16"/>
      <c r="C149" s="23"/>
      <c r="D149" s="16"/>
      <c r="E149" s="16"/>
    </row>
    <row r="150">
      <c r="A150" s="16"/>
      <c r="B150" s="16"/>
      <c r="C150" s="23"/>
      <c r="D150" s="16"/>
      <c r="E150" s="16"/>
    </row>
    <row r="151">
      <c r="A151" s="16"/>
      <c r="B151" s="16"/>
      <c r="C151" s="23"/>
      <c r="D151" s="16"/>
      <c r="E151" s="16"/>
    </row>
    <row r="152">
      <c r="A152" s="34" t="s">
        <v>356</v>
      </c>
      <c r="B152" s="45"/>
      <c r="C152" s="45"/>
      <c r="D152" s="45"/>
      <c r="E152" s="45"/>
    </row>
    <row r="153">
      <c r="A153" s="47" t="s">
        <v>357</v>
      </c>
      <c r="B153" s="48" t="s">
        <v>358</v>
      </c>
      <c r="C153" s="49" t="s">
        <v>359</v>
      </c>
      <c r="D153" s="48" t="s">
        <v>159</v>
      </c>
      <c r="E153" s="48" t="s">
        <v>230</v>
      </c>
    </row>
    <row r="154">
      <c r="A154" s="16" t="s">
        <v>337</v>
      </c>
      <c r="B154" s="46">
        <v>134</v>
      </c>
      <c r="C154" s="46">
        <v>31</v>
      </c>
      <c r="D154" s="46">
        <v>53</v>
      </c>
      <c r="E154" s="28">
        <f>SUM(B154:D154)</f>
        <v>218</v>
      </c>
    </row>
    <row r="155">
      <c r="A155" s="16" t="s">
        <v>242</v>
      </c>
      <c r="B155" s="46">
        <v>405</v>
      </c>
      <c r="C155" s="46">
        <v>176</v>
      </c>
      <c r="D155" s="46">
        <v>364</v>
      </c>
      <c r="E155" s="28">
        <f>SUM(B155:D155)</f>
        <v>945</v>
      </c>
    </row>
    <row r="156">
      <c r="A156" s="16" t="s">
        <v>360</v>
      </c>
      <c r="B156" s="46">
        <v>0</v>
      </c>
      <c r="C156" s="46">
        <v>0</v>
      </c>
      <c r="D156" s="46">
        <v>0</v>
      </c>
      <c r="E156" s="28">
        <f>SUM(B156:D156)</f>
        <v>0</v>
      </c>
    </row>
    <row r="157">
      <c r="A157" s="16" t="s">
        <v>287</v>
      </c>
      <c r="B157" s="46">
        <v>2207785</v>
      </c>
      <c r="C157" s="46">
        <v>959432</v>
      </c>
      <c r="D157" s="46">
        <v>1984281</v>
      </c>
      <c r="E157" s="28">
        <f>SUM(B157:D157)</f>
        <v>5151498</v>
      </c>
      <c r="F157" s="14"/>
    </row>
    <row r="158">
      <c r="A158" s="16" t="s">
        <v>288</v>
      </c>
      <c r="B158" s="46">
        <v>16528172</v>
      </c>
      <c r="C158" s="46">
        <v>7182613</v>
      </c>
      <c r="D158" s="46">
        <v>14854949</v>
      </c>
      <c r="E158" s="28">
        <f>SUM(B158:D158)</f>
        <v>38565734</v>
      </c>
      <c r="F158" s="14"/>
    </row>
    <row r="159">
      <c r="A159" s="47" t="s">
        <v>361</v>
      </c>
      <c r="B159" s="48" t="s">
        <v>358</v>
      </c>
      <c r="C159" s="49" t="s">
        <v>359</v>
      </c>
      <c r="D159" s="48" t="s">
        <v>159</v>
      </c>
      <c r="E159" s="48" t="s">
        <v>230</v>
      </c>
    </row>
    <row r="160">
      <c r="A160" s="16" t="s">
        <v>337</v>
      </c>
      <c r="B160" s="278">
        <v>86</v>
      </c>
      <c r="C160" s="278">
        <v>10</v>
      </c>
      <c r="D160" s="278">
        <v>6</v>
      </c>
      <c r="E160" s="28">
        <f>SUM(B160:D160)</f>
        <v>102</v>
      </c>
    </row>
    <row r="161">
      <c r="A161" s="16" t="s">
        <v>242</v>
      </c>
      <c r="B161" s="278">
        <v>1626</v>
      </c>
      <c r="C161" s="278">
        <v>10665</v>
      </c>
      <c r="D161" s="278">
        <v>2958</v>
      </c>
      <c r="E161" s="28">
        <f>SUM(B161:D161)</f>
        <v>15249</v>
      </c>
    </row>
    <row r="162">
      <c r="A162" s="16" t="s">
        <v>360</v>
      </c>
      <c r="B162" s="46">
        <v>0</v>
      </c>
      <c r="C162" s="46">
        <v>0</v>
      </c>
      <c r="D162" s="46">
        <v>0</v>
      </c>
      <c r="E162" s="28">
        <f>SUM(B162:D162)</f>
        <v>0</v>
      </c>
    </row>
    <row r="163">
      <c r="A163" s="16" t="s">
        <v>287</v>
      </c>
      <c r="B163" s="278">
        <v>2340887</v>
      </c>
      <c r="C163" s="278">
        <v>3285370</v>
      </c>
      <c r="D163" s="278">
        <v>1213305</v>
      </c>
      <c r="E163" s="28">
        <f>SUM(B163:D163)</f>
        <v>6839562</v>
      </c>
    </row>
    <row r="164">
      <c r="A164" s="16" t="s">
        <v>288</v>
      </c>
      <c r="B164" s="46">
        <v>0</v>
      </c>
      <c r="C164" s="46">
        <v>0</v>
      </c>
      <c r="D164" s="46">
        <v>0</v>
      </c>
      <c r="E164" s="28">
        <f>SUM(B164:D164)</f>
        <v>0</v>
      </c>
    </row>
    <row r="165">
      <c r="A165" s="47" t="s">
        <v>362</v>
      </c>
      <c r="B165" s="48" t="s">
        <v>358</v>
      </c>
      <c r="C165" s="49" t="s">
        <v>359</v>
      </c>
      <c r="D165" s="48" t="s">
        <v>159</v>
      </c>
      <c r="E165" s="48" t="s">
        <v>230</v>
      </c>
    </row>
    <row r="166">
      <c r="A166" s="16" t="s">
        <v>337</v>
      </c>
      <c r="B166" s="46">
        <v>0</v>
      </c>
      <c r="C166" s="46">
        <v>0</v>
      </c>
      <c r="D166" s="46">
        <v>0</v>
      </c>
      <c r="E166" s="28">
        <f>SUM(B166:D166)</f>
        <v>0</v>
      </c>
    </row>
    <row r="167">
      <c r="A167" s="16" t="s">
        <v>242</v>
      </c>
      <c r="B167" s="46">
        <v>0</v>
      </c>
      <c r="C167" s="46">
        <v>0</v>
      </c>
      <c r="D167" s="46">
        <v>0</v>
      </c>
      <c r="E167" s="28">
        <f>SUM(B167:D167)</f>
        <v>0</v>
      </c>
    </row>
    <row r="168">
      <c r="A168" s="16" t="s">
        <v>360</v>
      </c>
      <c r="B168" s="46">
        <v>0</v>
      </c>
      <c r="C168" s="46">
        <v>0</v>
      </c>
      <c r="D168" s="46">
        <v>0</v>
      </c>
      <c r="E168" s="28">
        <f>SUM(B168:D168)</f>
        <v>0</v>
      </c>
    </row>
    <row r="169">
      <c r="A169" s="16" t="s">
        <v>287</v>
      </c>
      <c r="B169" s="46">
        <v>0</v>
      </c>
      <c r="C169" s="46">
        <v>0</v>
      </c>
      <c r="D169" s="46">
        <v>0</v>
      </c>
      <c r="E169" s="28">
        <f>SUM(B169:D169)</f>
        <v>0</v>
      </c>
    </row>
    <row r="170">
      <c r="A170" s="16" t="s">
        <v>288</v>
      </c>
      <c r="B170" s="46">
        <v>0</v>
      </c>
      <c r="C170" s="46">
        <v>0</v>
      </c>
      <c r="D170" s="46">
        <v>0</v>
      </c>
      <c r="E170" s="28">
        <f>SUM(B170:D170)</f>
        <v>0</v>
      </c>
    </row>
    <row r="171">
      <c r="A171" s="21"/>
      <c r="B171" s="21"/>
      <c r="C171" s="50"/>
      <c r="D171" s="51"/>
      <c r="E171" s="16"/>
    </row>
    <row r="172">
      <c r="A172" s="47" t="s">
        <v>363</v>
      </c>
      <c r="B172" s="48" t="s">
        <v>364</v>
      </c>
      <c r="C172" s="49" t="s">
        <v>365</v>
      </c>
      <c r="D172" s="16"/>
      <c r="E172" s="16"/>
    </row>
    <row r="173">
      <c r="A173" s="21" t="s">
        <v>366</v>
      </c>
      <c r="B173" s="278">
        <v>5131271</v>
      </c>
      <c r="C173" s="278">
        <v>1798890</v>
      </c>
      <c r="D173" s="16"/>
      <c r="E173" s="16"/>
    </row>
    <row r="174">
      <c r="A174" s="21"/>
      <c r="B174" s="51"/>
      <c r="C174" s="50"/>
      <c r="D174" s="16"/>
      <c r="E174" s="16"/>
    </row>
    <row r="175">
      <c r="A175" s="21"/>
      <c r="B175" s="21"/>
      <c r="C175" s="50"/>
      <c r="D175" s="51"/>
      <c r="E175" s="16"/>
    </row>
    <row r="176">
      <c r="A176" s="21"/>
      <c r="B176" s="21"/>
      <c r="C176" s="50"/>
      <c r="D176" s="51"/>
      <c r="E176" s="16"/>
    </row>
    <row r="177">
      <c r="A177" s="21"/>
      <c r="B177" s="21"/>
      <c r="C177" s="50"/>
      <c r="D177" s="51"/>
      <c r="E177" s="16"/>
    </row>
    <row r="178">
      <c r="A178" s="21"/>
      <c r="B178" s="21"/>
      <c r="C178" s="50"/>
      <c r="D178" s="51"/>
      <c r="E178" s="16"/>
    </row>
    <row r="179">
      <c r="A179" s="45" t="s">
        <v>367</v>
      </c>
      <c r="B179" s="34"/>
      <c r="C179" s="34"/>
      <c r="D179" s="34"/>
      <c r="E179" s="34"/>
    </row>
    <row r="180">
      <c r="A180" s="41" t="s">
        <v>368</v>
      </c>
      <c r="B180" s="41"/>
      <c r="C180" s="41"/>
      <c r="D180" s="41"/>
      <c r="E180" s="41"/>
    </row>
    <row r="181">
      <c r="A181" s="16" t="s">
        <v>369</v>
      </c>
      <c r="B181" s="42" t="s">
        <v>299</v>
      </c>
      <c r="C181" s="43">
        <v>1016975</v>
      </c>
      <c r="D181" s="16"/>
      <c r="E181" s="16"/>
    </row>
    <row r="182">
      <c r="A182" s="16" t="s">
        <v>370</v>
      </c>
      <c r="B182" s="42" t="s">
        <v>299</v>
      </c>
      <c r="C182" s="43">
        <v>172493</v>
      </c>
      <c r="D182" s="16"/>
      <c r="E182" s="16"/>
    </row>
    <row r="183">
      <c r="A183" s="21" t="s">
        <v>371</v>
      </c>
      <c r="B183" s="42" t="s">
        <v>299</v>
      </c>
      <c r="C183" s="43">
        <v>211810</v>
      </c>
      <c r="D183" s="16"/>
      <c r="E183" s="16"/>
    </row>
    <row r="184">
      <c r="A184" s="16" t="s">
        <v>372</v>
      </c>
      <c r="B184" s="42" t="s">
        <v>299</v>
      </c>
      <c r="C184" s="43">
        <v>1877181</v>
      </c>
      <c r="D184" s="16"/>
      <c r="E184" s="16"/>
    </row>
    <row r="185">
      <c r="A185" s="16" t="s">
        <v>373</v>
      </c>
      <c r="B185" s="42" t="s">
        <v>299</v>
      </c>
      <c r="C185" s="43">
        <v>0</v>
      </c>
      <c r="D185" s="16"/>
      <c r="E185" s="16"/>
    </row>
    <row r="186">
      <c r="A186" s="16" t="s">
        <v>374</v>
      </c>
      <c r="B186" s="42" t="s">
        <v>299</v>
      </c>
      <c r="C186" s="43">
        <v>168160</v>
      </c>
      <c r="D186" s="16"/>
      <c r="E186" s="16"/>
    </row>
    <row r="187">
      <c r="A187" s="16" t="s">
        <v>375</v>
      </c>
      <c r="B187" s="42" t="s">
        <v>299</v>
      </c>
      <c r="C187" s="43">
        <v>291881</v>
      </c>
      <c r="D187" s="16"/>
      <c r="E187" s="16"/>
    </row>
    <row r="188">
      <c r="A188" s="16" t="s">
        <v>375</v>
      </c>
      <c r="B188" s="42" t="s">
        <v>299</v>
      </c>
      <c r="C188" s="43">
        <v>0</v>
      </c>
      <c r="D188" s="16"/>
      <c r="E188" s="16"/>
    </row>
    <row r="189">
      <c r="A189" s="16" t="s">
        <v>230</v>
      </c>
      <c r="B189" s="16"/>
      <c r="C189" s="23"/>
      <c r="D189" s="28">
        <f>SUM(C181:C188)</f>
        <v>3738500</v>
      </c>
      <c r="E189" s="16"/>
    </row>
    <row r="190">
      <c r="A190" s="41" t="s">
        <v>376</v>
      </c>
      <c r="B190" s="41"/>
      <c r="C190" s="41"/>
      <c r="D190" s="41"/>
      <c r="E190" s="41"/>
    </row>
    <row r="191">
      <c r="A191" s="16" t="s">
        <v>377</v>
      </c>
      <c r="B191" s="42" t="s">
        <v>299</v>
      </c>
      <c r="C191" s="43">
        <v>96648</v>
      </c>
      <c r="D191" s="16"/>
      <c r="E191" s="16"/>
    </row>
    <row r="192">
      <c r="A192" s="16" t="s">
        <v>378</v>
      </c>
      <c r="B192" s="42" t="s">
        <v>299</v>
      </c>
      <c r="C192" s="43">
        <v>425912</v>
      </c>
      <c r="D192" s="16"/>
      <c r="E192" s="16"/>
    </row>
    <row r="193">
      <c r="A193" s="16" t="s">
        <v>230</v>
      </c>
      <c r="B193" s="16"/>
      <c r="C193" s="23"/>
      <c r="D193" s="28">
        <f>SUM(C191:C192)</f>
        <v>522560</v>
      </c>
      <c r="E193" s="16"/>
    </row>
    <row r="194">
      <c r="A194" s="41" t="s">
        <v>379</v>
      </c>
      <c r="B194" s="41"/>
      <c r="C194" s="41"/>
      <c r="D194" s="41"/>
      <c r="E194" s="41"/>
    </row>
    <row r="195">
      <c r="A195" s="16" t="s">
        <v>380</v>
      </c>
      <c r="B195" s="42" t="s">
        <v>299</v>
      </c>
      <c r="C195" s="43">
        <v>212034</v>
      </c>
      <c r="D195" s="16"/>
      <c r="E195" s="16"/>
    </row>
    <row r="196">
      <c r="A196" s="16" t="s">
        <v>381</v>
      </c>
      <c r="B196" s="42" t="s">
        <v>299</v>
      </c>
      <c r="C196" s="43">
        <v>122720</v>
      </c>
      <c r="D196" s="16"/>
      <c r="E196" s="16"/>
    </row>
    <row r="197">
      <c r="A197" s="16" t="s">
        <v>230</v>
      </c>
      <c r="B197" s="16"/>
      <c r="C197" s="23"/>
      <c r="D197" s="28">
        <f>SUM(C195:C196)</f>
        <v>334754</v>
      </c>
      <c r="E197" s="16"/>
    </row>
    <row r="198">
      <c r="A198" s="41" t="s">
        <v>382</v>
      </c>
      <c r="B198" s="41"/>
      <c r="C198" s="41"/>
      <c r="D198" s="41"/>
      <c r="E198" s="41"/>
    </row>
    <row r="199">
      <c r="A199" s="16" t="s">
        <v>383</v>
      </c>
      <c r="B199" s="42" t="s">
        <v>299</v>
      </c>
      <c r="C199" s="43">
        <v>55058</v>
      </c>
      <c r="D199" s="16"/>
      <c r="E199" s="16"/>
    </row>
    <row r="200">
      <c r="A200" s="16" t="s">
        <v>384</v>
      </c>
      <c r="B200" s="42" t="s">
        <v>299</v>
      </c>
      <c r="C200" s="43">
        <v>183022</v>
      </c>
      <c r="D200" s="16"/>
      <c r="E200" s="16"/>
    </row>
    <row r="201">
      <c r="A201" s="16" t="s">
        <v>159</v>
      </c>
      <c r="B201" s="42" t="s">
        <v>299</v>
      </c>
      <c r="C201" s="43">
        <v>46433</v>
      </c>
      <c r="D201" s="16"/>
      <c r="E201" s="16"/>
    </row>
    <row r="202">
      <c r="A202" s="16" t="s">
        <v>230</v>
      </c>
      <c r="B202" s="16"/>
      <c r="C202" s="23"/>
      <c r="D202" s="28">
        <f>SUM(C199:C201)</f>
        <v>284513</v>
      </c>
      <c r="E202" s="16"/>
    </row>
    <row r="203">
      <c r="A203" s="41" t="s">
        <v>385</v>
      </c>
      <c r="B203" s="41"/>
      <c r="C203" s="41"/>
      <c r="D203" s="41"/>
      <c r="E203" s="41"/>
    </row>
    <row r="204">
      <c r="A204" s="16" t="s">
        <v>386</v>
      </c>
      <c r="B204" s="42" t="s">
        <v>299</v>
      </c>
      <c r="C204" s="43">
        <v>0</v>
      </c>
      <c r="D204" s="16"/>
      <c r="E204" s="16"/>
    </row>
    <row r="205">
      <c r="A205" s="16" t="s">
        <v>387</v>
      </c>
      <c r="B205" s="42" t="s">
        <v>299</v>
      </c>
      <c r="C205" s="43">
        <v>262347</v>
      </c>
      <c r="D205" s="16"/>
      <c r="E205" s="16"/>
    </row>
    <row r="206">
      <c r="A206" s="16" t="s">
        <v>230</v>
      </c>
      <c r="B206" s="16"/>
      <c r="C206" s="23"/>
      <c r="D206" s="28">
        <f>SUM(C204:C205)</f>
        <v>262347</v>
      </c>
      <c r="E206" s="16"/>
    </row>
    <row r="207">
      <c r="A207" s="16"/>
      <c r="B207" s="16"/>
      <c r="C207" s="23"/>
      <c r="D207" s="16"/>
      <c r="E207" s="16"/>
    </row>
    <row r="208">
      <c r="A208" s="34" t="s">
        <v>388</v>
      </c>
      <c r="B208" s="34"/>
      <c r="C208" s="34"/>
      <c r="D208" s="34"/>
      <c r="E208" s="34"/>
    </row>
    <row r="209">
      <c r="A209" s="45" t="s">
        <v>389</v>
      </c>
      <c r="B209" s="34"/>
      <c r="C209" s="34"/>
      <c r="D209" s="34"/>
      <c r="E209" s="34"/>
    </row>
    <row r="210">
      <c r="A210" s="22"/>
      <c r="B210" s="18" t="s">
        <v>390</v>
      </c>
      <c r="C210" s="17" t="s">
        <v>391</v>
      </c>
      <c r="D210" s="18" t="s">
        <v>392</v>
      </c>
      <c r="E210" s="18" t="s">
        <v>393</v>
      </c>
    </row>
    <row r="211">
      <c r="A211" s="16" t="s">
        <v>394</v>
      </c>
      <c r="B211" s="43">
        <v>358540</v>
      </c>
      <c r="C211" s="43">
        <v>0</v>
      </c>
      <c r="D211" s="46">
        <v>0</v>
      </c>
      <c r="E211" s="28">
        <f>SUM(B211:C211)-D211</f>
        <v>358540</v>
      </c>
    </row>
    <row r="212">
      <c r="A212" s="16" t="s">
        <v>395</v>
      </c>
      <c r="B212" s="43">
        <v>719936</v>
      </c>
      <c r="C212" s="43">
        <v>0</v>
      </c>
      <c r="D212" s="46">
        <v>0</v>
      </c>
      <c r="E212" s="28">
        <f>SUM(B212:C212)-D212</f>
        <v>719936</v>
      </c>
    </row>
    <row r="213">
      <c r="A213" s="16" t="s">
        <v>396</v>
      </c>
      <c r="B213" s="43">
        <v>14372998</v>
      </c>
      <c r="C213" s="43">
        <f>238207+G213</f>
        <v>238207</v>
      </c>
      <c r="D213" s="46">
        <v>0</v>
      </c>
      <c r="E213" s="28">
        <f>SUM(B213:C213)-D213</f>
        <v>14611205</v>
      </c>
    </row>
    <row r="214">
      <c r="A214" s="16" t="s">
        <v>397</v>
      </c>
      <c r="B214" s="43">
        <v>0</v>
      </c>
      <c r="C214" s="43">
        <v>0</v>
      </c>
      <c r="D214" s="46">
        <v>0</v>
      </c>
      <c r="E214" s="28">
        <f>SUM(B214:C214)-D214</f>
        <v>0</v>
      </c>
    </row>
    <row r="215">
      <c r="A215" s="16" t="s">
        <v>398</v>
      </c>
      <c r="B215" s="43">
        <v>7342811</v>
      </c>
      <c r="C215" s="43">
        <v>0</v>
      </c>
      <c r="D215" s="46">
        <v>0</v>
      </c>
      <c r="E215" s="28">
        <f>SUM(B215:C215)-D215</f>
        <v>7342811</v>
      </c>
    </row>
    <row r="216">
      <c r="A216" s="16" t="s">
        <v>399</v>
      </c>
      <c r="B216" s="43">
        <v>8321944</v>
      </c>
      <c r="C216" s="43">
        <v>774231</v>
      </c>
      <c r="D216" s="46">
        <v>0</v>
      </c>
      <c r="E216" s="28">
        <f>SUM(B216:C216)-D216</f>
        <v>9096175</v>
      </c>
    </row>
    <row r="217">
      <c r="A217" s="16" t="s">
        <v>400</v>
      </c>
      <c r="B217" s="43">
        <v>0</v>
      </c>
      <c r="C217" s="43">
        <v>0</v>
      </c>
      <c r="D217" s="46">
        <v>0</v>
      </c>
      <c r="E217" s="28">
        <f>SUM(B217:C217)-D217</f>
        <v>0</v>
      </c>
    </row>
    <row r="218">
      <c r="A218" s="16" t="s">
        <v>401</v>
      </c>
      <c r="B218" s="43">
        <v>0</v>
      </c>
      <c r="C218" s="43">
        <v>0</v>
      </c>
      <c r="D218" s="46">
        <v>0</v>
      </c>
      <c r="E218" s="28">
        <f>SUM(B218:C218)-D218</f>
        <v>0</v>
      </c>
    </row>
    <row r="219">
      <c r="A219" s="16" t="s">
        <v>402</v>
      </c>
      <c r="B219" s="43">
        <v>1350297</v>
      </c>
      <c r="C219" s="43">
        <f>8516318</f>
        <v>8516318</v>
      </c>
      <c r="D219" s="46">
        <f>2783220</f>
        <v>2783220</v>
      </c>
      <c r="E219" s="28">
        <f>SUM(B219:C219)-D219</f>
        <v>7083395</v>
      </c>
    </row>
    <row r="220">
      <c r="A220" s="16" t="s">
        <v>230</v>
      </c>
      <c r="B220" s="28">
        <f>SUM(B211:B219)</f>
        <v>32466526</v>
      </c>
      <c r="C220" s="237">
        <f>SUM(C211:C219)</f>
        <v>9528756</v>
      </c>
      <c r="D220" s="28">
        <f>SUM(D211:D219)</f>
        <v>2783220</v>
      </c>
      <c r="E220" s="28">
        <f>SUM(E211:E219)</f>
        <v>39212062</v>
      </c>
    </row>
    <row r="221">
      <c r="A221" s="16"/>
      <c r="B221" s="16"/>
      <c r="C221" s="23"/>
      <c r="D221" s="16"/>
      <c r="E221" s="16"/>
    </row>
    <row r="222">
      <c r="A222" s="45" t="s">
        <v>403</v>
      </c>
      <c r="B222" s="45"/>
      <c r="C222" s="45"/>
      <c r="D222" s="45"/>
      <c r="E222" s="45"/>
    </row>
    <row r="223">
      <c r="A223" s="22"/>
      <c r="B223" s="18" t="s">
        <v>390</v>
      </c>
      <c r="C223" s="17" t="s">
        <v>391</v>
      </c>
      <c r="D223" s="18" t="s">
        <v>392</v>
      </c>
      <c r="E223" s="18" t="s">
        <v>393</v>
      </c>
    </row>
    <row r="224">
      <c r="A224" s="16" t="s">
        <v>394</v>
      </c>
      <c r="B224" s="51"/>
      <c r="C224" s="50"/>
      <c r="D224" s="51"/>
      <c r="E224" s="16"/>
    </row>
    <row r="225">
      <c r="A225" s="16" t="s">
        <v>395</v>
      </c>
      <c r="B225" s="43">
        <v>717109</v>
      </c>
      <c r="C225" s="43">
        <v>500</v>
      </c>
      <c r="D225" s="46">
        <v>0</v>
      </c>
      <c r="E225" s="28">
        <f>SUM(B225:C225)-D225</f>
        <v>717609</v>
      </c>
    </row>
    <row r="226">
      <c r="A226" s="16" t="s">
        <v>396</v>
      </c>
      <c r="B226" s="43">
        <v>6949346</v>
      </c>
      <c r="C226" s="43">
        <v>447990</v>
      </c>
      <c r="D226" s="46">
        <v>0</v>
      </c>
      <c r="E226" s="28">
        <f>SUM(B226:C226)-D226</f>
        <v>7397336</v>
      </c>
    </row>
    <row r="227">
      <c r="A227" s="16" t="s">
        <v>397</v>
      </c>
      <c r="B227" s="43">
        <v>0</v>
      </c>
      <c r="C227" s="43">
        <v>0</v>
      </c>
      <c r="D227" s="46">
        <v>0</v>
      </c>
      <c r="E227" s="28">
        <f>SUM(B227:C227)-D227</f>
        <v>0</v>
      </c>
    </row>
    <row r="228">
      <c r="A228" s="16" t="s">
        <v>398</v>
      </c>
      <c r="B228" s="43">
        <v>5283428</v>
      </c>
      <c r="C228" s="43">
        <v>215354</v>
      </c>
      <c r="D228" s="46">
        <v>0</v>
      </c>
      <c r="E228" s="28">
        <f>SUM(B228:C228)-D228</f>
        <v>5498782</v>
      </c>
    </row>
    <row r="229">
      <c r="A229" s="16" t="s">
        <v>399</v>
      </c>
      <c r="B229" s="43">
        <v>6453982</v>
      </c>
      <c r="C229" s="43">
        <v>672293</v>
      </c>
      <c r="D229" s="46">
        <v>0</v>
      </c>
      <c r="E229" s="28">
        <f>SUM(B229:C229)-D229</f>
        <v>7126275</v>
      </c>
    </row>
    <row r="230">
      <c r="A230" s="16" t="s">
        <v>400</v>
      </c>
      <c r="B230" s="43">
        <v>0</v>
      </c>
      <c r="C230" s="43">
        <v>0</v>
      </c>
      <c r="D230" s="46">
        <v>0</v>
      </c>
      <c r="E230" s="28">
        <f>SUM(B230:C230)-D230</f>
        <v>0</v>
      </c>
    </row>
    <row r="231">
      <c r="A231" s="16" t="s">
        <v>401</v>
      </c>
      <c r="B231" s="43">
        <v>0</v>
      </c>
      <c r="C231" s="43">
        <v>0</v>
      </c>
      <c r="D231" s="46">
        <v>0</v>
      </c>
      <c r="E231" s="28">
        <f>SUM(B231:C231)-D231</f>
        <v>0</v>
      </c>
    </row>
    <row r="232">
      <c r="A232" s="16" t="s">
        <v>402</v>
      </c>
      <c r="B232" s="43">
        <v>0</v>
      </c>
      <c r="C232" s="43">
        <v>0</v>
      </c>
      <c r="D232" s="46">
        <v>0</v>
      </c>
      <c r="E232" s="28">
        <f>SUM(B232:C232)-D232</f>
        <v>0</v>
      </c>
    </row>
    <row r="233">
      <c r="A233" s="16" t="s">
        <v>230</v>
      </c>
      <c r="B233" s="28">
        <f>SUM(B224:B232)</f>
        <v>19403865</v>
      </c>
      <c r="C233" s="237">
        <f>SUM(C224:C232)</f>
        <v>1336137</v>
      </c>
      <c r="D233" s="28">
        <f>SUM(D224:D232)</f>
        <v>0</v>
      </c>
      <c r="E233" s="28">
        <f>SUM(E224:E232)</f>
        <v>20740002</v>
      </c>
    </row>
    <row r="234">
      <c r="A234" s="16"/>
      <c r="B234" s="16"/>
      <c r="C234" s="23"/>
      <c r="D234" s="16"/>
      <c r="E234" s="16"/>
      <c r="F234" s="11">
        <f>E220-E233</f>
        <v>18472060</v>
      </c>
    </row>
    <row r="235">
      <c r="A235" s="34" t="s">
        <v>404</v>
      </c>
      <c r="B235" s="34"/>
      <c r="C235" s="34"/>
      <c r="D235" s="34"/>
      <c r="E235" s="34"/>
    </row>
    <row r="236">
      <c r="A236" s="34"/>
      <c r="B236" s="296" t="s">
        <v>405</v>
      </c>
      <c r="C236" s="296"/>
      <c r="D236" s="34"/>
      <c r="E236" s="34"/>
    </row>
    <row r="237">
      <c r="A237" s="52" t="s">
        <v>405</v>
      </c>
      <c r="B237" s="34"/>
      <c r="C237" s="43">
        <v>1531049</v>
      </c>
      <c r="D237" s="36">
        <f>C237</f>
        <v>1531049</v>
      </c>
      <c r="E237" s="34"/>
    </row>
    <row r="238">
      <c r="A238" s="41" t="s">
        <v>406</v>
      </c>
      <c r="B238" s="41"/>
      <c r="C238" s="41"/>
      <c r="D238" s="41"/>
      <c r="E238" s="41"/>
    </row>
    <row r="239">
      <c r="A239" s="16" t="s">
        <v>407</v>
      </c>
      <c r="B239" s="42" t="s">
        <v>299</v>
      </c>
      <c r="C239" s="43">
        <v>9761526</v>
      </c>
      <c r="D239" s="16"/>
      <c r="E239" s="16"/>
    </row>
    <row r="240">
      <c r="A240" s="16" t="s">
        <v>408</v>
      </c>
      <c r="B240" s="42" t="s">
        <v>299</v>
      </c>
      <c r="C240" s="43">
        <v>5530076</v>
      </c>
      <c r="D240" s="16"/>
      <c r="E240" s="16"/>
    </row>
    <row r="241">
      <c r="A241" s="16" t="s">
        <v>409</v>
      </c>
      <c r="B241" s="42" t="s">
        <v>299</v>
      </c>
      <c r="C241" s="43">
        <v>0</v>
      </c>
      <c r="D241" s="16"/>
      <c r="E241" s="16"/>
    </row>
    <row r="242">
      <c r="A242" s="16" t="s">
        <v>410</v>
      </c>
      <c r="B242" s="42" t="s">
        <v>299</v>
      </c>
      <c r="C242" s="43">
        <v>0</v>
      </c>
      <c r="D242" s="16"/>
      <c r="E242" s="16"/>
    </row>
    <row r="243">
      <c r="A243" s="16" t="s">
        <v>411</v>
      </c>
      <c r="B243" s="42" t="s">
        <v>299</v>
      </c>
      <c r="C243" s="43">
        <v>0</v>
      </c>
      <c r="D243" s="16"/>
      <c r="E243" s="16"/>
    </row>
    <row r="244">
      <c r="A244" s="16" t="s">
        <v>412</v>
      </c>
      <c r="B244" s="42" t="s">
        <v>299</v>
      </c>
      <c r="C244" s="43">
        <v>3133412</v>
      </c>
      <c r="D244" s="16"/>
      <c r="E244" s="16"/>
    </row>
    <row r="245">
      <c r="A245" s="16" t="s">
        <v>413</v>
      </c>
      <c r="B245" s="16"/>
      <c r="C245" s="23"/>
      <c r="D245" s="28">
        <f>SUM(C239:C244)</f>
        <v>18425014</v>
      </c>
      <c r="E245" s="16"/>
    </row>
    <row r="246">
      <c r="A246" s="41" t="s">
        <v>414</v>
      </c>
      <c r="B246" s="41"/>
      <c r="C246" s="41"/>
      <c r="D246" s="41"/>
      <c r="E246" s="41"/>
    </row>
    <row r="247">
      <c r="A247" s="22" t="s">
        <v>415</v>
      </c>
      <c r="B247" s="42" t="s">
        <v>299</v>
      </c>
      <c r="C247" s="215">
        <v>557</v>
      </c>
      <c r="D247" s="16"/>
      <c r="E247" s="16"/>
    </row>
    <row r="248">
      <c r="A248" s="22"/>
      <c r="B248" s="42"/>
      <c r="C248" s="23"/>
      <c r="D248" s="16"/>
      <c r="E248" s="16"/>
    </row>
    <row r="249">
      <c r="A249" s="22" t="s">
        <v>416</v>
      </c>
      <c r="B249" s="42" t="s">
        <v>299</v>
      </c>
      <c r="C249" s="43">
        <v>75399.762794167662</v>
      </c>
      <c r="D249" s="16"/>
      <c r="E249" s="16"/>
    </row>
    <row r="250">
      <c r="A250" s="22" t="s">
        <v>417</v>
      </c>
      <c r="B250" s="42" t="s">
        <v>299</v>
      </c>
      <c r="C250" s="43">
        <v>394144.23720583232</v>
      </c>
      <c r="D250" s="16"/>
      <c r="E250" s="16"/>
    </row>
    <row r="251">
      <c r="A251" s="16"/>
      <c r="B251" s="16"/>
      <c r="C251" s="23"/>
      <c r="D251" s="16"/>
      <c r="E251" s="16"/>
    </row>
    <row r="252">
      <c r="A252" s="22" t="s">
        <v>418</v>
      </c>
      <c r="B252" s="16"/>
      <c r="C252" s="23"/>
      <c r="D252" s="28">
        <f>SUM(C249:C251)</f>
        <v>469544</v>
      </c>
      <c r="E252" s="16"/>
    </row>
    <row r="253">
      <c r="A253" s="41" t="s">
        <v>419</v>
      </c>
      <c r="B253" s="41"/>
      <c r="C253" s="41"/>
      <c r="D253" s="41"/>
      <c r="E253" s="41"/>
    </row>
    <row r="254">
      <c r="A254" s="16" t="s">
        <v>420</v>
      </c>
      <c r="B254" s="42" t="s">
        <v>299</v>
      </c>
      <c r="C254" s="43">
        <v>0</v>
      </c>
      <c r="D254" s="16"/>
      <c r="E254" s="16"/>
    </row>
    <row r="255">
      <c r="A255" s="16" t="s">
        <v>419</v>
      </c>
      <c r="B255" s="42" t="s">
        <v>299</v>
      </c>
      <c r="C255" s="43">
        <v>0</v>
      </c>
      <c r="D255" s="16"/>
      <c r="E255" s="16"/>
    </row>
    <row r="256">
      <c r="A256" s="16" t="s">
        <v>421</v>
      </c>
      <c r="B256" s="16"/>
      <c r="C256" s="23"/>
      <c r="D256" s="28">
        <f>SUM(C254:C255)</f>
        <v>0</v>
      </c>
      <c r="E256" s="16"/>
    </row>
    <row r="257">
      <c r="A257" s="16"/>
      <c r="B257" s="16"/>
      <c r="C257" s="23"/>
      <c r="D257" s="16"/>
      <c r="E257" s="16"/>
    </row>
    <row r="258">
      <c r="A258" s="16" t="s">
        <v>422</v>
      </c>
      <c r="B258" s="16"/>
      <c r="C258" s="23"/>
      <c r="D258" s="28">
        <f>D237+D245+D252+D256</f>
        <v>20425607</v>
      </c>
      <c r="E258" s="16"/>
    </row>
    <row r="259">
      <c r="A259" s="16"/>
      <c r="B259" s="16"/>
      <c r="C259" s="23"/>
      <c r="D259" s="16"/>
      <c r="E259" s="16"/>
    </row>
    <row r="260">
      <c r="A260" s="16"/>
      <c r="B260" s="16"/>
      <c r="C260" s="23"/>
      <c r="D260" s="16"/>
      <c r="E260" s="16"/>
    </row>
    <row r="261">
      <c r="A261" s="16"/>
      <c r="B261" s="16"/>
      <c r="C261" s="23"/>
      <c r="D261" s="16"/>
      <c r="E261" s="16"/>
    </row>
    <row r="262">
      <c r="A262" s="16"/>
      <c r="B262" s="16"/>
      <c r="C262" s="23"/>
      <c r="D262" s="16"/>
      <c r="E262" s="16"/>
    </row>
    <row r="263">
      <c r="A263" s="16"/>
      <c r="B263" s="16"/>
      <c r="C263" s="23"/>
      <c r="D263" s="16"/>
      <c r="E263" s="16"/>
    </row>
    <row r="264">
      <c r="A264" s="34" t="s">
        <v>423</v>
      </c>
      <c r="B264" s="34"/>
      <c r="C264" s="34"/>
      <c r="D264" s="34"/>
      <c r="E264" s="34"/>
    </row>
    <row r="265">
      <c r="A265" s="41" t="s">
        <v>424</v>
      </c>
      <c r="B265" s="41"/>
      <c r="C265" s="41"/>
      <c r="D265" s="41"/>
      <c r="E265" s="41"/>
    </row>
    <row r="266">
      <c r="A266" s="16" t="s">
        <v>425</v>
      </c>
      <c r="B266" s="42" t="s">
        <v>299</v>
      </c>
      <c r="C266" s="43">
        <v>6804703</v>
      </c>
      <c r="D266" s="16"/>
      <c r="E266" s="16"/>
    </row>
    <row r="267">
      <c r="A267" s="16" t="s">
        <v>426</v>
      </c>
      <c r="B267" s="42" t="s">
        <v>299</v>
      </c>
      <c r="C267" s="43">
        <v>0</v>
      </c>
      <c r="D267" s="16"/>
      <c r="E267" s="16"/>
    </row>
    <row r="268">
      <c r="A268" s="16" t="s">
        <v>427</v>
      </c>
      <c r="B268" s="42" t="s">
        <v>299</v>
      </c>
      <c r="C268" s="43">
        <v>9716883</v>
      </c>
      <c r="D268" s="16"/>
      <c r="E268" s="16"/>
    </row>
    <row r="269">
      <c r="A269" s="16" t="s">
        <v>428</v>
      </c>
      <c r="B269" s="42" t="s">
        <v>299</v>
      </c>
      <c r="C269" s="43">
        <v>5252329</v>
      </c>
      <c r="D269" s="16"/>
      <c r="E269" s="16"/>
    </row>
    <row r="270">
      <c r="A270" s="16" t="s">
        <v>429</v>
      </c>
      <c r="B270" s="42" t="s">
        <v>299</v>
      </c>
      <c r="C270" s="43">
        <v>0</v>
      </c>
      <c r="D270" s="16"/>
      <c r="E270" s="16"/>
    </row>
    <row r="271">
      <c r="A271" s="16" t="s">
        <v>430</v>
      </c>
      <c r="B271" s="42" t="s">
        <v>299</v>
      </c>
      <c r="C271" s="43">
        <v>595259</v>
      </c>
      <c r="D271" s="16"/>
      <c r="E271" s="16"/>
    </row>
    <row r="272">
      <c r="A272" s="16" t="s">
        <v>431</v>
      </c>
      <c r="B272" s="42" t="s">
        <v>299</v>
      </c>
      <c r="C272" s="43">
        <v>0</v>
      </c>
      <c r="D272" s="16"/>
      <c r="E272" s="16"/>
    </row>
    <row r="273">
      <c r="A273" s="16" t="s">
        <v>432</v>
      </c>
      <c r="B273" s="42" t="s">
        <v>299</v>
      </c>
      <c r="C273" s="43">
        <v>563730</v>
      </c>
      <c r="D273" s="16"/>
      <c r="E273" s="16"/>
    </row>
    <row r="274">
      <c r="A274" s="16" t="s">
        <v>433</v>
      </c>
      <c r="B274" s="42" t="s">
        <v>299</v>
      </c>
      <c r="C274" s="43">
        <v>336076</v>
      </c>
      <c r="D274" s="16"/>
      <c r="E274" s="16"/>
    </row>
    <row r="275">
      <c r="A275" s="16" t="s">
        <v>434</v>
      </c>
      <c r="B275" s="42" t="s">
        <v>299</v>
      </c>
      <c r="C275" s="43">
        <v>0</v>
      </c>
      <c r="D275" s="16"/>
      <c r="E275" s="16"/>
    </row>
    <row r="276">
      <c r="A276" s="16" t="s">
        <v>435</v>
      </c>
      <c r="B276" s="16"/>
      <c r="C276" s="23"/>
      <c r="D276" s="28">
        <f>SUM(C266:C268)-C269+SUM(C270:C275)</f>
        <v>12764322</v>
      </c>
      <c r="E276" s="16"/>
    </row>
    <row r="277">
      <c r="A277" s="41" t="s">
        <v>436</v>
      </c>
      <c r="B277" s="41"/>
      <c r="C277" s="41"/>
      <c r="D277" s="41"/>
      <c r="E277" s="41"/>
    </row>
    <row r="278">
      <c r="A278" s="16" t="s">
        <v>425</v>
      </c>
      <c r="B278" s="42" t="s">
        <v>299</v>
      </c>
      <c r="C278" s="43">
        <v>1089430</v>
      </c>
      <c r="D278" s="16"/>
      <c r="E278" s="16"/>
    </row>
    <row r="279">
      <c r="A279" s="16" t="s">
        <v>426</v>
      </c>
      <c r="B279" s="42" t="s">
        <v>299</v>
      </c>
      <c r="C279" s="43">
        <v>0</v>
      </c>
      <c r="D279" s="16"/>
      <c r="E279" s="16"/>
    </row>
    <row r="280">
      <c r="A280" s="16" t="s">
        <v>437</v>
      </c>
      <c r="B280" s="42" t="s">
        <v>299</v>
      </c>
      <c r="C280" s="43">
        <v>0</v>
      </c>
      <c r="D280" s="16"/>
      <c r="E280" s="16"/>
    </row>
    <row r="281">
      <c r="A281" s="16" t="s">
        <v>438</v>
      </c>
      <c r="B281" s="16"/>
      <c r="C281" s="23"/>
      <c r="D281" s="28">
        <f>SUM(C278:C280)</f>
        <v>1089430</v>
      </c>
      <c r="E281" s="16"/>
    </row>
    <row r="282">
      <c r="A282" s="41" t="s">
        <v>439</v>
      </c>
      <c r="B282" s="41"/>
      <c r="C282" s="41"/>
      <c r="D282" s="41"/>
      <c r="E282" s="41"/>
    </row>
    <row r="283">
      <c r="A283" s="16" t="s">
        <v>394</v>
      </c>
      <c r="B283" s="42" t="s">
        <v>299</v>
      </c>
      <c r="C283" s="43">
        <v>358540</v>
      </c>
      <c r="D283" s="16"/>
      <c r="E283" s="16"/>
    </row>
    <row r="284">
      <c r="A284" s="16" t="s">
        <v>395</v>
      </c>
      <c r="B284" s="42" t="s">
        <v>299</v>
      </c>
      <c r="C284" s="43">
        <v>719936</v>
      </c>
      <c r="D284" s="16"/>
      <c r="E284" s="16"/>
    </row>
    <row r="285">
      <c r="A285" s="16" t="s">
        <v>396</v>
      </c>
      <c r="B285" s="42" t="s">
        <v>299</v>
      </c>
      <c r="C285" s="43">
        <v>14372998</v>
      </c>
      <c r="D285" s="16"/>
      <c r="E285" s="16"/>
    </row>
    <row r="286">
      <c r="A286" s="16" t="s">
        <v>440</v>
      </c>
      <c r="B286" s="42" t="s">
        <v>299</v>
      </c>
      <c r="C286" s="43">
        <v>0</v>
      </c>
      <c r="D286" s="16"/>
      <c r="E286" s="16"/>
    </row>
    <row r="287">
      <c r="A287" s="16" t="s">
        <v>441</v>
      </c>
      <c r="B287" s="42" t="s">
        <v>299</v>
      </c>
      <c r="C287" s="43">
        <v>7342811</v>
      </c>
      <c r="D287" s="16"/>
      <c r="E287" s="16"/>
    </row>
    <row r="288">
      <c r="A288" s="16" t="s">
        <v>442</v>
      </c>
      <c r="B288" s="42" t="s">
        <v>299</v>
      </c>
      <c r="C288" s="43">
        <v>9096175</v>
      </c>
      <c r="D288" s="16"/>
      <c r="E288" s="16"/>
    </row>
    <row r="289">
      <c r="A289" s="16" t="s">
        <v>401</v>
      </c>
      <c r="B289" s="42" t="s">
        <v>299</v>
      </c>
      <c r="C289" s="43">
        <v>0</v>
      </c>
      <c r="D289" s="16"/>
      <c r="E289" s="16"/>
    </row>
    <row r="290">
      <c r="A290" s="16" t="s">
        <v>402</v>
      </c>
      <c r="B290" s="42" t="s">
        <v>299</v>
      </c>
      <c r="C290" s="43">
        <v>1505130</v>
      </c>
      <c r="D290" s="16"/>
      <c r="E290" s="16"/>
    </row>
    <row r="291">
      <c r="A291" s="16" t="s">
        <v>443</v>
      </c>
      <c r="B291" s="16"/>
      <c r="C291" s="23"/>
      <c r="D291" s="28">
        <f>SUM(C283:C290)</f>
        <v>33395590</v>
      </c>
      <c r="E291" s="16"/>
    </row>
    <row r="292">
      <c r="A292" s="16" t="s">
        <v>444</v>
      </c>
      <c r="B292" s="42" t="s">
        <v>299</v>
      </c>
      <c r="C292" s="43">
        <v>20740002</v>
      </c>
      <c r="D292" s="16"/>
      <c r="E292" s="16"/>
    </row>
    <row r="293">
      <c r="A293" s="16" t="s">
        <v>445</v>
      </c>
      <c r="B293" s="16"/>
      <c r="C293" s="23"/>
      <c r="D293" s="28">
        <f>D291-C292</f>
        <v>12655588</v>
      </c>
      <c r="E293" s="16"/>
    </row>
    <row r="294">
      <c r="A294" s="41" t="s">
        <v>446</v>
      </c>
      <c r="B294" s="41"/>
      <c r="C294" s="41"/>
      <c r="D294" s="41"/>
      <c r="E294" s="41"/>
    </row>
    <row r="295">
      <c r="A295" s="16" t="s">
        <v>447</v>
      </c>
      <c r="B295" s="42" t="s">
        <v>299</v>
      </c>
      <c r="C295" s="43">
        <v>0</v>
      </c>
      <c r="D295" s="16"/>
      <c r="E295" s="16"/>
    </row>
    <row r="296">
      <c r="A296" s="16" t="s">
        <v>448</v>
      </c>
      <c r="B296" s="42" t="s">
        <v>299</v>
      </c>
      <c r="C296" s="43">
        <v>0</v>
      </c>
      <c r="D296" s="16"/>
      <c r="E296" s="16"/>
    </row>
    <row r="297">
      <c r="A297" s="16" t="s">
        <v>449</v>
      </c>
      <c r="B297" s="42" t="s">
        <v>299</v>
      </c>
      <c r="C297" s="43">
        <v>0</v>
      </c>
      <c r="D297" s="16"/>
      <c r="E297" s="16"/>
    </row>
    <row r="298">
      <c r="A298" s="16" t="s">
        <v>437</v>
      </c>
      <c r="B298" s="42" t="s">
        <v>299</v>
      </c>
      <c r="C298" s="43">
        <v>5360</v>
      </c>
      <c r="D298" s="16"/>
      <c r="E298" s="16"/>
    </row>
    <row r="299">
      <c r="A299" s="16" t="s">
        <v>450</v>
      </c>
      <c r="B299" s="16"/>
      <c r="C299" s="23"/>
      <c r="D299" s="28">
        <f>C295-C296+C297+C298</f>
        <v>5360</v>
      </c>
      <c r="E299" s="16"/>
    </row>
    <row r="300">
      <c r="A300" s="16"/>
      <c r="B300" s="16"/>
      <c r="C300" s="23"/>
      <c r="D300" s="16"/>
      <c r="E300" s="16"/>
    </row>
    <row r="301">
      <c r="A301" s="41" t="s">
        <v>451</v>
      </c>
      <c r="B301" s="41"/>
      <c r="C301" s="41"/>
      <c r="D301" s="41"/>
      <c r="E301" s="41"/>
    </row>
    <row r="302">
      <c r="A302" s="16" t="s">
        <v>452</v>
      </c>
      <c r="B302" s="42" t="s">
        <v>299</v>
      </c>
      <c r="C302" s="43">
        <v>0</v>
      </c>
      <c r="D302" s="16"/>
      <c r="E302" s="16"/>
    </row>
    <row r="303">
      <c r="A303" s="16" t="s">
        <v>453</v>
      </c>
      <c r="B303" s="42" t="s">
        <v>299</v>
      </c>
      <c r="C303" s="43">
        <v>0</v>
      </c>
      <c r="D303" s="16"/>
      <c r="E303" s="16"/>
    </row>
    <row r="304">
      <c r="A304" s="16" t="s">
        <v>454</v>
      </c>
      <c r="B304" s="42" t="s">
        <v>299</v>
      </c>
      <c r="C304" s="43">
        <v>0</v>
      </c>
      <c r="D304" s="16"/>
      <c r="E304" s="16"/>
    </row>
    <row r="305">
      <c r="A305" s="16" t="s">
        <v>455</v>
      </c>
      <c r="B305" s="42" t="s">
        <v>299</v>
      </c>
      <c r="C305" s="43">
        <v>0</v>
      </c>
      <c r="D305" s="16"/>
      <c r="E305" s="16"/>
    </row>
    <row r="306">
      <c r="A306" s="16" t="s">
        <v>456</v>
      </c>
      <c r="B306" s="16"/>
      <c r="C306" s="23"/>
      <c r="D306" s="28">
        <f>SUM(C302:C305)</f>
        <v>0</v>
      </c>
      <c r="E306" s="16"/>
    </row>
    <row r="307">
      <c r="A307" s="16"/>
      <c r="B307" s="16"/>
      <c r="C307" s="23"/>
      <c r="D307" s="16"/>
      <c r="E307" s="16"/>
    </row>
    <row r="308">
      <c r="A308" s="16" t="s">
        <v>457</v>
      </c>
      <c r="B308" s="16"/>
      <c r="C308" s="23"/>
      <c r="D308" s="28">
        <f>D276+D281+D293+D299+D306</f>
        <v>26514700</v>
      </c>
      <c r="E308" s="16"/>
    </row>
    <row r="309">
      <c r="A309" s="16"/>
      <c r="B309" s="16"/>
      <c r="C309" s="23"/>
      <c r="D309" s="16"/>
      <c r="E309" s="16"/>
      <c r="F309" s="11">
        <f>D308-F308</f>
        <v>26514700</v>
      </c>
    </row>
    <row r="310">
      <c r="A310" s="16"/>
      <c r="B310" s="16"/>
      <c r="C310" s="23"/>
      <c r="D310" s="16"/>
      <c r="E310" s="16"/>
    </row>
    <row r="311">
      <c r="A311" s="16"/>
      <c r="B311" s="16"/>
      <c r="C311" s="23"/>
      <c r="D311" s="16"/>
      <c r="E311" s="16"/>
    </row>
    <row r="312">
      <c r="A312" s="34" t="s">
        <v>458</v>
      </c>
      <c r="B312" s="34"/>
      <c r="C312" s="34"/>
      <c r="D312" s="34"/>
      <c r="E312" s="34"/>
    </row>
    <row r="313">
      <c r="A313" s="41" t="s">
        <v>459</v>
      </c>
      <c r="B313" s="41"/>
      <c r="C313" s="41"/>
      <c r="D313" s="41"/>
      <c r="E313" s="41"/>
    </row>
    <row r="314">
      <c r="A314" s="16" t="s">
        <v>460</v>
      </c>
      <c r="B314" s="42" t="s">
        <v>299</v>
      </c>
      <c r="C314" s="43">
        <v>0</v>
      </c>
      <c r="D314" s="16"/>
      <c r="E314" s="16"/>
    </row>
    <row r="315">
      <c r="A315" s="16" t="s">
        <v>461</v>
      </c>
      <c r="B315" s="42" t="s">
        <v>299</v>
      </c>
      <c r="C315" s="43">
        <v>938800</v>
      </c>
      <c r="D315" s="16"/>
      <c r="E315" s="16"/>
    </row>
    <row r="316">
      <c r="A316" s="16" t="s">
        <v>462</v>
      </c>
      <c r="B316" s="42" t="s">
        <v>299</v>
      </c>
      <c r="C316" s="43">
        <f>1407984</f>
        <v>1407984</v>
      </c>
      <c r="D316" s="16"/>
      <c r="E316" s="16"/>
    </row>
    <row r="317">
      <c r="A317" s="16" t="s">
        <v>463</v>
      </c>
      <c r="B317" s="42" t="s">
        <v>299</v>
      </c>
      <c r="C317" s="43">
        <f>3567803+29231</f>
        <v>3597034</v>
      </c>
      <c r="D317" s="16"/>
      <c r="E317" s="16"/>
    </row>
    <row r="318">
      <c r="A318" s="16" t="s">
        <v>464</v>
      </c>
      <c r="B318" s="42" t="s">
        <v>299</v>
      </c>
      <c r="C318" s="43">
        <f>0</f>
        <v>0</v>
      </c>
      <c r="D318" s="16"/>
      <c r="E318" s="16"/>
    </row>
    <row r="319">
      <c r="A319" s="16" t="s">
        <v>465</v>
      </c>
      <c r="B319" s="42" t="s">
        <v>299</v>
      </c>
      <c r="C319" s="43">
        <f>344669</f>
        <v>344669</v>
      </c>
      <c r="D319" s="16"/>
      <c r="E319" s="16"/>
    </row>
    <row r="320">
      <c r="A320" s="16" t="s">
        <v>466</v>
      </c>
      <c r="B320" s="42" t="s">
        <v>299</v>
      </c>
      <c r="C320" s="43">
        <v>182912</v>
      </c>
      <c r="D320" s="16"/>
      <c r="E320" s="16"/>
    </row>
    <row r="321">
      <c r="A321" s="16" t="s">
        <v>467</v>
      </c>
      <c r="B321" s="42" t="s">
        <v>299</v>
      </c>
      <c r="C321" s="43">
        <v>0</v>
      </c>
      <c r="D321" s="16"/>
      <c r="E321" s="16"/>
    </row>
    <row r="322">
      <c r="A322" s="16" t="s">
        <v>468</v>
      </c>
      <c r="B322" s="42" t="s">
        <v>299</v>
      </c>
      <c r="C322" s="43">
        <v>4946</v>
      </c>
      <c r="D322" s="16"/>
      <c r="E322" s="16"/>
    </row>
    <row r="323">
      <c r="A323" s="16" t="s">
        <v>469</v>
      </c>
      <c r="B323" s="42" t="s">
        <v>299</v>
      </c>
      <c r="C323" s="43">
        <v>515018</v>
      </c>
      <c r="D323" s="16"/>
      <c r="E323" s="16"/>
    </row>
    <row r="324">
      <c r="A324" s="16" t="s">
        <v>470</v>
      </c>
      <c r="B324" s="16"/>
      <c r="C324" s="23"/>
      <c r="D324" s="28">
        <f>SUM(C314:C323)</f>
        <v>6991363</v>
      </c>
      <c r="E324" s="16"/>
    </row>
    <row r="325">
      <c r="A325" s="41" t="s">
        <v>471</v>
      </c>
      <c r="B325" s="41"/>
      <c r="C325" s="41"/>
      <c r="D325" s="41"/>
      <c r="E325" s="41"/>
    </row>
    <row r="326">
      <c r="A326" s="16" t="s">
        <v>472</v>
      </c>
      <c r="B326" s="42" t="s">
        <v>299</v>
      </c>
      <c r="C326" s="43">
        <v>0</v>
      </c>
      <c r="D326" s="16"/>
      <c r="E326" s="16"/>
    </row>
    <row r="327">
      <c r="A327" s="16" t="s">
        <v>473</v>
      </c>
      <c r="B327" s="42" t="s">
        <v>299</v>
      </c>
      <c r="C327" s="43">
        <v>0</v>
      </c>
      <c r="D327" s="16"/>
      <c r="E327" s="16"/>
    </row>
    <row r="328">
      <c r="A328" s="16" t="s">
        <v>474</v>
      </c>
      <c r="B328" s="42" t="s">
        <v>299</v>
      </c>
      <c r="C328" s="43">
        <v>883237</v>
      </c>
      <c r="D328" s="16"/>
      <c r="E328" s="16"/>
    </row>
    <row r="329">
      <c r="A329" s="16" t="s">
        <v>475</v>
      </c>
      <c r="B329" s="16"/>
      <c r="C329" s="23"/>
      <c r="D329" s="28">
        <f>SUM(C326:C328)</f>
        <v>883237</v>
      </c>
      <c r="E329" s="16"/>
    </row>
    <row r="330">
      <c r="A330" s="41" t="s">
        <v>476</v>
      </c>
      <c r="B330" s="41"/>
      <c r="C330" s="41"/>
      <c r="D330" s="41"/>
      <c r="E330" s="41"/>
    </row>
    <row r="331">
      <c r="A331" s="16" t="s">
        <v>477</v>
      </c>
      <c r="B331" s="42" t="s">
        <v>299</v>
      </c>
      <c r="C331" s="43">
        <v>0</v>
      </c>
      <c r="D331" s="16"/>
      <c r="E331" s="16"/>
    </row>
    <row r="332">
      <c r="A332" s="16" t="s">
        <v>478</v>
      </c>
      <c r="B332" s="42" t="s">
        <v>299</v>
      </c>
      <c r="C332" s="43">
        <v>0</v>
      </c>
      <c r="D332" s="16"/>
      <c r="E332" s="16"/>
    </row>
    <row r="333">
      <c r="A333" s="16" t="s">
        <v>479</v>
      </c>
      <c r="B333" s="42" t="s">
        <v>299</v>
      </c>
      <c r="C333" s="43">
        <v>6753927</v>
      </c>
      <c r="D333" s="16"/>
      <c r="E333" s="16"/>
    </row>
    <row r="334">
      <c r="A334" s="22" t="s">
        <v>480</v>
      </c>
      <c r="B334" s="42" t="s">
        <v>299</v>
      </c>
      <c r="C334" s="43">
        <f>3559333+1179757</f>
        <v>4739090</v>
      </c>
      <c r="D334" s="16"/>
      <c r="E334" s="16"/>
    </row>
    <row r="335">
      <c r="A335" s="16" t="s">
        <v>481</v>
      </c>
      <c r="B335" s="42" t="s">
        <v>299</v>
      </c>
      <c r="C335" s="43">
        <f>100926+1143353</f>
        <v>1244279</v>
      </c>
      <c r="D335" s="16"/>
      <c r="E335" s="16"/>
    </row>
    <row r="336">
      <c r="A336" s="22" t="s">
        <v>482</v>
      </c>
      <c r="B336" s="42" t="s">
        <v>299</v>
      </c>
      <c r="C336" s="43">
        <v>0</v>
      </c>
      <c r="D336" s="16"/>
      <c r="E336" s="16"/>
    </row>
    <row r="337">
      <c r="A337" s="22" t="s">
        <v>483</v>
      </c>
      <c r="B337" s="42" t="s">
        <v>299</v>
      </c>
      <c r="C337" s="240">
        <v>0</v>
      </c>
      <c r="D337" s="16"/>
      <c r="E337" s="16"/>
    </row>
    <row r="338">
      <c r="A338" s="16" t="s">
        <v>484</v>
      </c>
      <c r="B338" s="42" t="s">
        <v>299</v>
      </c>
      <c r="C338" s="43">
        <f>1340361+469328</f>
        <v>1809689</v>
      </c>
      <c r="D338" s="16"/>
      <c r="E338" s="16"/>
    </row>
    <row r="339">
      <c r="A339" s="16" t="s">
        <v>230</v>
      </c>
      <c r="B339" s="16"/>
      <c r="C339" s="23"/>
      <c r="D339" s="28">
        <f>SUM(C331:C338)</f>
        <v>14546985</v>
      </c>
      <c r="E339" s="16"/>
    </row>
    <row r="340">
      <c r="A340" s="16" t="s">
        <v>485</v>
      </c>
      <c r="B340" s="16"/>
      <c r="C340" s="23"/>
      <c r="D340" s="28">
        <f>C323</f>
        <v>515018</v>
      </c>
      <c r="E340" s="16"/>
    </row>
    <row r="341">
      <c r="A341" s="16" t="s">
        <v>486</v>
      </c>
      <c r="B341" s="16"/>
      <c r="C341" s="23"/>
      <c r="D341" s="28">
        <f>D339-D340</f>
        <v>14031967</v>
      </c>
      <c r="E341" s="16"/>
    </row>
    <row r="342">
      <c r="A342" s="16"/>
      <c r="B342" s="16"/>
      <c r="C342" s="23"/>
      <c r="D342" s="16"/>
      <c r="E342" s="16"/>
    </row>
    <row r="343">
      <c r="A343" s="16" t="s">
        <v>487</v>
      </c>
      <c r="B343" s="42" t="s">
        <v>299</v>
      </c>
      <c r="C343" s="292">
        <v>14589559</v>
      </c>
      <c r="D343" s="16"/>
      <c r="E343" s="16"/>
    </row>
    <row r="344">
      <c r="A344" s="16"/>
      <c r="B344" s="42"/>
      <c r="C344" s="53"/>
      <c r="D344" s="16"/>
      <c r="E344" s="16"/>
    </row>
    <row r="345">
      <c r="A345" s="16" t="s">
        <v>488</v>
      </c>
      <c r="B345" s="42" t="s">
        <v>299</v>
      </c>
      <c r="C345" s="214">
        <v>0</v>
      </c>
      <c r="D345" s="16"/>
      <c r="E345" s="16"/>
    </row>
    <row r="346">
      <c r="A346" s="16" t="s">
        <v>489</v>
      </c>
      <c r="B346" s="42" t="s">
        <v>299</v>
      </c>
      <c r="C346" s="214">
        <v>0</v>
      </c>
      <c r="D346" s="16"/>
      <c r="E346" s="16"/>
    </row>
    <row r="347">
      <c r="A347" s="16" t="s">
        <v>490</v>
      </c>
      <c r="B347" s="42" t="s">
        <v>299</v>
      </c>
      <c r="C347" s="214">
        <v>0</v>
      </c>
      <c r="D347" s="16"/>
      <c r="E347" s="16"/>
    </row>
    <row r="348">
      <c r="A348" s="16" t="s">
        <v>491</v>
      </c>
      <c r="B348" s="42" t="s">
        <v>299</v>
      </c>
      <c r="C348" s="214">
        <v>0</v>
      </c>
      <c r="D348" s="16"/>
      <c r="E348" s="16"/>
    </row>
    <row r="349">
      <c r="A349" s="16" t="s">
        <v>492</v>
      </c>
      <c r="B349" s="42" t="s">
        <v>299</v>
      </c>
      <c r="C349" s="214">
        <v>0</v>
      </c>
      <c r="D349" s="16"/>
      <c r="E349" s="16"/>
    </row>
    <row r="350">
      <c r="A350" s="16" t="s">
        <v>493</v>
      </c>
      <c r="B350" s="16"/>
      <c r="C350" s="23"/>
      <c r="D350" s="28">
        <f>D324+D329+D341+C343+C347+C348</f>
        <v>36496126</v>
      </c>
      <c r="E350" s="16"/>
    </row>
    <row r="351">
      <c r="A351" s="16"/>
      <c r="B351" s="16"/>
      <c r="C351" s="23"/>
      <c r="D351" s="16"/>
      <c r="E351" s="16"/>
    </row>
    <row r="352">
      <c r="A352" s="16" t="s">
        <v>494</v>
      </c>
      <c r="B352" s="16"/>
      <c r="C352" s="23"/>
      <c r="D352" s="28">
        <f>D308</f>
        <v>26514700</v>
      </c>
      <c r="E352" s="16"/>
    </row>
    <row r="353">
      <c r="A353" s="16"/>
      <c r="B353" s="16"/>
      <c r="C353" s="23"/>
      <c r="D353" s="16"/>
      <c r="E353" s="16"/>
    </row>
    <row r="354">
      <c r="A354" s="16"/>
      <c r="B354" s="16"/>
      <c r="C354" s="23"/>
      <c r="D354" s="16"/>
      <c r="E354" s="16"/>
    </row>
    <row r="355">
      <c r="A355" s="16"/>
      <c r="B355" s="16"/>
      <c r="C355" s="23"/>
      <c r="D355" s="16"/>
      <c r="E355" s="16"/>
    </row>
    <row r="356">
      <c r="A356" s="34" t="s">
        <v>495</v>
      </c>
      <c r="B356" s="34"/>
      <c r="C356" s="34"/>
      <c r="D356" s="34"/>
      <c r="E356" s="34"/>
    </row>
    <row r="357">
      <c r="A357" s="41" t="s">
        <v>496</v>
      </c>
      <c r="B357" s="41"/>
      <c r="C357" s="41"/>
      <c r="D357" s="41"/>
      <c r="E357" s="41"/>
    </row>
    <row r="358">
      <c r="A358" s="16" t="s">
        <v>497</v>
      </c>
      <c r="B358" s="42" t="s">
        <v>299</v>
      </c>
      <c r="C358" s="43">
        <v>11991060</v>
      </c>
      <c r="D358" s="16"/>
      <c r="E358" s="16"/>
    </row>
    <row r="359">
      <c r="A359" s="16" t="s">
        <v>498</v>
      </c>
      <c r="B359" s="42" t="s">
        <v>299</v>
      </c>
      <c r="C359" s="43">
        <v>38565734</v>
      </c>
      <c r="D359" s="16"/>
      <c r="E359" s="16"/>
    </row>
    <row r="360">
      <c r="A360" s="16" t="s">
        <v>499</v>
      </c>
      <c r="B360" s="16"/>
      <c r="C360" s="23"/>
      <c r="D360" s="28">
        <f>SUM(C358:C359)</f>
        <v>50556794</v>
      </c>
      <c r="E360" s="16"/>
    </row>
    <row r="361">
      <c r="A361" s="41" t="s">
        <v>500</v>
      </c>
      <c r="B361" s="41"/>
      <c r="C361" s="41"/>
      <c r="D361" s="41"/>
      <c r="E361" s="41"/>
    </row>
    <row r="362">
      <c r="A362" s="16" t="s">
        <v>405</v>
      </c>
      <c r="B362" s="41"/>
      <c r="C362" s="43">
        <v>1531049</v>
      </c>
      <c r="D362" s="16"/>
      <c r="E362" s="41"/>
    </row>
    <row r="363">
      <c r="A363" s="16" t="s">
        <v>501</v>
      </c>
      <c r="B363" s="42" t="s">
        <v>299</v>
      </c>
      <c r="C363" s="43">
        <f>D245</f>
        <v>18425014</v>
      </c>
      <c r="D363" s="16"/>
      <c r="E363" s="16"/>
    </row>
    <row r="364">
      <c r="A364" s="16" t="s">
        <v>502</v>
      </c>
      <c r="B364" s="42" t="s">
        <v>299</v>
      </c>
      <c r="C364" s="43">
        <v>469544</v>
      </c>
      <c r="D364" s="16"/>
      <c r="E364" s="16"/>
    </row>
    <row r="365">
      <c r="A365" s="16" t="s">
        <v>503</v>
      </c>
      <c r="B365" s="42" t="s">
        <v>299</v>
      </c>
      <c r="C365" s="43">
        <f>D256</f>
        <v>0</v>
      </c>
      <c r="D365" s="16"/>
      <c r="E365" s="16"/>
    </row>
    <row r="366">
      <c r="A366" s="16" t="s">
        <v>422</v>
      </c>
      <c r="B366" s="16"/>
      <c r="C366" s="23"/>
      <c r="D366" s="28">
        <f>SUM(C362:C365)</f>
        <v>20425607</v>
      </c>
      <c r="E366" s="16"/>
    </row>
    <row r="367">
      <c r="A367" s="16" t="s">
        <v>504</v>
      </c>
      <c r="B367" s="16"/>
      <c r="C367" s="23"/>
      <c r="D367" s="28">
        <f>D360-D366</f>
        <v>30131187</v>
      </c>
      <c r="E367" s="16"/>
    </row>
    <row r="368">
      <c r="A368" s="54" t="s">
        <v>505</v>
      </c>
      <c r="B368" s="41"/>
      <c r="C368" s="41"/>
      <c r="D368" s="41"/>
      <c r="E368" s="41"/>
    </row>
    <row r="369">
      <c r="A369" s="28" t="s">
        <v>506</v>
      </c>
      <c r="B369" s="16"/>
      <c r="C369" s="16"/>
      <c r="D369" s="16"/>
      <c r="E369" s="16"/>
    </row>
    <row r="370">
      <c r="A370" s="55" t="s">
        <v>507</v>
      </c>
      <c r="B370" s="36" t="s">
        <v>299</v>
      </c>
      <c r="C370" s="241">
        <v>0</v>
      </c>
      <c r="D370" s="28">
        <v>0</v>
      </c>
      <c r="E370" s="28"/>
    </row>
    <row r="371">
      <c r="A371" s="55" t="s">
        <v>508</v>
      </c>
      <c r="B371" s="36" t="s">
        <v>299</v>
      </c>
      <c r="C371" s="241">
        <v>0</v>
      </c>
      <c r="D371" s="28">
        <v>0</v>
      </c>
      <c r="E371" s="28"/>
    </row>
    <row r="372">
      <c r="A372" s="55" t="s">
        <v>509</v>
      </c>
      <c r="B372" s="36" t="s">
        <v>299</v>
      </c>
      <c r="C372" s="241">
        <v>0</v>
      </c>
      <c r="D372" s="28">
        <v>0</v>
      </c>
      <c r="E372" s="28"/>
    </row>
    <row r="373">
      <c r="A373" s="55" t="s">
        <v>510</v>
      </c>
      <c r="B373" s="36" t="s">
        <v>299</v>
      </c>
      <c r="C373" s="241">
        <v>0</v>
      </c>
      <c r="D373" s="28">
        <v>0</v>
      </c>
      <c r="E373" s="28"/>
    </row>
    <row r="374">
      <c r="A374" s="55" t="s">
        <v>511</v>
      </c>
      <c r="B374" s="36" t="s">
        <v>299</v>
      </c>
      <c r="C374" s="241">
        <v>0</v>
      </c>
      <c r="D374" s="28">
        <v>0</v>
      </c>
      <c r="E374" s="28"/>
    </row>
    <row r="375">
      <c r="A375" s="55" t="s">
        <v>512</v>
      </c>
      <c r="B375" s="36" t="s">
        <v>299</v>
      </c>
      <c r="C375" s="241">
        <v>0</v>
      </c>
      <c r="D375" s="28">
        <v>0</v>
      </c>
      <c r="E375" s="28"/>
    </row>
    <row r="376">
      <c r="A376" s="55" t="s">
        <v>513</v>
      </c>
      <c r="B376" s="36" t="s">
        <v>299</v>
      </c>
      <c r="C376" s="241">
        <v>0</v>
      </c>
      <c r="D376" s="28">
        <v>0</v>
      </c>
      <c r="E376" s="28"/>
    </row>
    <row r="377">
      <c r="A377" s="55" t="s">
        <v>514</v>
      </c>
      <c r="B377" s="36" t="s">
        <v>299</v>
      </c>
      <c r="C377" s="241">
        <v>0</v>
      </c>
      <c r="D377" s="28">
        <v>0</v>
      </c>
      <c r="E377" s="28"/>
    </row>
    <row r="378">
      <c r="A378" s="55" t="s">
        <v>515</v>
      </c>
      <c r="B378" s="36" t="s">
        <v>299</v>
      </c>
      <c r="C378" s="241">
        <v>0</v>
      </c>
      <c r="D378" s="28">
        <v>0</v>
      </c>
      <c r="E378" s="28"/>
    </row>
    <row r="379">
      <c r="A379" s="55" t="s">
        <v>516</v>
      </c>
      <c r="B379" s="36" t="s">
        <v>299</v>
      </c>
      <c r="C379" s="241">
        <v>0</v>
      </c>
      <c r="D379" s="28">
        <v>0</v>
      </c>
      <c r="E379" s="28"/>
    </row>
    <row r="380">
      <c r="A380" s="55" t="s">
        <v>517</v>
      </c>
      <c r="B380" s="36" t="s">
        <v>299</v>
      </c>
      <c r="C380" s="215">
        <v>1625298</v>
      </c>
      <c r="D380" s="28">
        <v>0</v>
      </c>
      <c r="E380" s="216" t="str">
        <f>IF(OR(C380&gt;999999,C380/(D360+D383)&gt;0.01),"Additional Classification Necessary - See Responses-2 Tab","")</f>
        <v>Additional Classification Necessary - See Responses-2 Tab</v>
      </c>
      <c r="F380" s="56"/>
    </row>
    <row r="381">
      <c r="A381" s="57" t="s">
        <v>518</v>
      </c>
      <c r="B381" s="42"/>
      <c r="C381" s="42"/>
      <c r="D381" s="28">
        <f>SUM(C370:C380)</f>
        <v>1625298</v>
      </c>
      <c r="E381" s="28"/>
      <c r="F381" s="56"/>
    </row>
    <row r="382">
      <c r="A382" s="52" t="s">
        <v>519</v>
      </c>
      <c r="B382" s="42" t="s">
        <v>299</v>
      </c>
      <c r="C382" s="43">
        <v>1309928</v>
      </c>
      <c r="D382" s="28">
        <v>0</v>
      </c>
      <c r="E382" s="16"/>
    </row>
    <row r="383">
      <c r="A383" s="16" t="s">
        <v>520</v>
      </c>
      <c r="B383" s="16"/>
      <c r="C383" s="23"/>
      <c r="D383" s="28">
        <f>D381+C382</f>
        <v>2935226</v>
      </c>
      <c r="E383" s="16"/>
    </row>
    <row r="384">
      <c r="A384" s="16" t="s">
        <v>521</v>
      </c>
      <c r="B384" s="16"/>
      <c r="C384" s="23"/>
      <c r="D384" s="28">
        <f>D367+D383</f>
        <v>33066413</v>
      </c>
      <c r="E384" s="16"/>
    </row>
    <row r="385">
      <c r="A385" s="16"/>
      <c r="B385" s="16"/>
      <c r="C385" s="23"/>
      <c r="D385" s="16"/>
      <c r="E385" s="16"/>
    </row>
    <row r="386">
      <c r="A386" s="16"/>
      <c r="B386" s="16"/>
      <c r="C386" s="23"/>
      <c r="D386" s="16"/>
      <c r="E386" s="16"/>
    </row>
    <row r="387">
      <c r="A387" s="16"/>
      <c r="B387" s="16"/>
      <c r="C387" s="23"/>
      <c r="D387" s="16"/>
      <c r="E387" s="16"/>
    </row>
    <row r="388">
      <c r="A388" s="41" t="s">
        <v>522</v>
      </c>
      <c r="B388" s="41"/>
      <c r="C388" s="41"/>
      <c r="D388" s="41"/>
      <c r="E388" s="41"/>
    </row>
    <row r="389">
      <c r="A389" s="16" t="s">
        <v>523</v>
      </c>
      <c r="B389" s="42" t="s">
        <v>299</v>
      </c>
      <c r="C389" s="43">
        <v>13865241</v>
      </c>
      <c r="D389" s="16"/>
      <c r="E389" s="16"/>
    </row>
    <row r="390">
      <c r="A390" s="16" t="s">
        <v>11</v>
      </c>
      <c r="B390" s="42" t="s">
        <v>299</v>
      </c>
      <c r="C390" s="43">
        <v>3738500</v>
      </c>
      <c r="D390" s="16"/>
      <c r="E390" s="16"/>
    </row>
    <row r="391">
      <c r="A391" s="16" t="s">
        <v>264</v>
      </c>
      <c r="B391" s="42" t="s">
        <v>299</v>
      </c>
      <c r="C391" s="43">
        <v>4161305</v>
      </c>
      <c r="D391" s="16"/>
      <c r="E391" s="16"/>
    </row>
    <row r="392">
      <c r="A392" s="16" t="s">
        <v>524</v>
      </c>
      <c r="B392" s="42" t="s">
        <v>299</v>
      </c>
      <c r="C392" s="43">
        <v>3866271</v>
      </c>
      <c r="D392" s="16"/>
      <c r="E392" s="16"/>
    </row>
    <row r="393">
      <c r="A393" s="16" t="s">
        <v>525</v>
      </c>
      <c r="B393" s="42" t="s">
        <v>299</v>
      </c>
      <c r="C393" s="43">
        <v>479269</v>
      </c>
      <c r="D393" s="16"/>
      <c r="E393" s="16"/>
    </row>
    <row r="394">
      <c r="A394" s="16" t="s">
        <v>526</v>
      </c>
      <c r="B394" s="42" t="s">
        <v>299</v>
      </c>
      <c r="C394" s="43">
        <v>3756141</v>
      </c>
      <c r="D394" s="16"/>
      <c r="E394" s="16"/>
    </row>
    <row r="395">
      <c r="A395" s="16" t="s">
        <v>16</v>
      </c>
      <c r="B395" s="42" t="s">
        <v>299</v>
      </c>
      <c r="C395" s="43">
        <v>1336134</v>
      </c>
      <c r="D395" s="16"/>
      <c r="E395" s="16"/>
    </row>
    <row r="396">
      <c r="A396" s="16" t="s">
        <v>527</v>
      </c>
      <c r="B396" s="42" t="s">
        <v>299</v>
      </c>
      <c r="C396" s="43">
        <v>522560</v>
      </c>
      <c r="D396" s="16"/>
      <c r="E396" s="16"/>
    </row>
    <row r="397">
      <c r="A397" s="16" t="s">
        <v>528</v>
      </c>
      <c r="B397" s="42" t="s">
        <v>299</v>
      </c>
      <c r="C397" s="215">
        <v>334754</v>
      </c>
      <c r="D397" s="16"/>
      <c r="E397" s="16"/>
    </row>
    <row r="398">
      <c r="A398" s="16" t="s">
        <v>529</v>
      </c>
      <c r="B398" s="42" t="s">
        <v>299</v>
      </c>
      <c r="C398" s="215">
        <v>284513</v>
      </c>
      <c r="D398" s="16"/>
      <c r="E398" s="16"/>
    </row>
    <row r="399">
      <c r="A399" s="16" t="s">
        <v>530</v>
      </c>
      <c r="B399" s="42" t="s">
        <v>299</v>
      </c>
      <c r="C399" s="215">
        <v>262347</v>
      </c>
      <c r="D399" s="16"/>
      <c r="E399" s="16"/>
    </row>
    <row r="400">
      <c r="A400" s="28" t="s">
        <v>531</v>
      </c>
      <c r="B400" s="16"/>
      <c r="C400" s="16"/>
      <c r="D400" s="16"/>
      <c r="E400" s="16"/>
    </row>
    <row r="401">
      <c r="A401" s="29" t="s">
        <v>270</v>
      </c>
      <c r="B401" s="36" t="s">
        <v>299</v>
      </c>
      <c r="C401" s="241">
        <v>0</v>
      </c>
      <c r="D401" s="28">
        <v>0</v>
      </c>
      <c r="E401" s="28"/>
    </row>
    <row r="402">
      <c r="A402" s="29" t="s">
        <v>271</v>
      </c>
      <c r="B402" s="36" t="s">
        <v>299</v>
      </c>
      <c r="C402" s="241">
        <v>0</v>
      </c>
      <c r="D402" s="28">
        <v>0</v>
      </c>
      <c r="E402" s="28"/>
    </row>
    <row r="403">
      <c r="A403" s="29" t="s">
        <v>532</v>
      </c>
      <c r="B403" s="36" t="s">
        <v>299</v>
      </c>
      <c r="C403" s="241">
        <v>0</v>
      </c>
      <c r="D403" s="28">
        <v>0</v>
      </c>
      <c r="E403" s="28"/>
    </row>
    <row r="404">
      <c r="A404" s="29" t="s">
        <v>273</v>
      </c>
      <c r="B404" s="36" t="s">
        <v>299</v>
      </c>
      <c r="C404" s="241">
        <v>0</v>
      </c>
      <c r="D404" s="28">
        <v>0</v>
      </c>
      <c r="E404" s="28"/>
    </row>
    <row r="405">
      <c r="A405" s="29" t="s">
        <v>274</v>
      </c>
      <c r="B405" s="36" t="s">
        <v>299</v>
      </c>
      <c r="C405" s="241">
        <v>0</v>
      </c>
      <c r="D405" s="28">
        <v>0</v>
      </c>
      <c r="E405" s="28"/>
    </row>
    <row r="406">
      <c r="A406" s="29" t="s">
        <v>275</v>
      </c>
      <c r="B406" s="36" t="s">
        <v>299</v>
      </c>
      <c r="C406" s="241">
        <v>0</v>
      </c>
      <c r="D406" s="28">
        <v>0</v>
      </c>
      <c r="E406" s="28"/>
    </row>
    <row r="407">
      <c r="A407" s="29" t="s">
        <v>276</v>
      </c>
      <c r="B407" s="36" t="s">
        <v>299</v>
      </c>
      <c r="C407" s="241">
        <v>0</v>
      </c>
      <c r="D407" s="28">
        <v>0</v>
      </c>
      <c r="E407" s="28"/>
    </row>
    <row r="408">
      <c r="A408" s="29" t="s">
        <v>277</v>
      </c>
      <c r="B408" s="36" t="s">
        <v>299</v>
      </c>
      <c r="C408" s="241">
        <v>398264</v>
      </c>
      <c r="D408" s="28">
        <v>0</v>
      </c>
      <c r="E408" s="28"/>
    </row>
    <row r="409">
      <c r="A409" s="29" t="s">
        <v>278</v>
      </c>
      <c r="B409" s="36" t="s">
        <v>299</v>
      </c>
      <c r="C409" s="241">
        <v>0</v>
      </c>
      <c r="D409" s="28">
        <v>0</v>
      </c>
      <c r="E409" s="28"/>
    </row>
    <row r="410">
      <c r="A410" s="29" t="s">
        <v>279</v>
      </c>
      <c r="B410" s="36" t="s">
        <v>299</v>
      </c>
      <c r="C410" s="241">
        <v>42299</v>
      </c>
      <c r="D410" s="28">
        <v>0</v>
      </c>
      <c r="E410" s="28"/>
    </row>
    <row r="411">
      <c r="A411" s="29" t="s">
        <v>280</v>
      </c>
      <c r="B411" s="36" t="s">
        <v>299</v>
      </c>
      <c r="C411" s="241">
        <v>66140</v>
      </c>
      <c r="D411" s="28">
        <v>0</v>
      </c>
      <c r="E411" s="28"/>
    </row>
    <row r="412">
      <c r="A412" s="29" t="s">
        <v>281</v>
      </c>
      <c r="B412" s="36" t="s">
        <v>299</v>
      </c>
      <c r="C412" s="241">
        <v>0</v>
      </c>
      <c r="D412" s="28">
        <v>0</v>
      </c>
      <c r="E412" s="28"/>
    </row>
    <row r="413">
      <c r="A413" s="29" t="s">
        <v>282</v>
      </c>
      <c r="B413" s="36" t="s">
        <v>299</v>
      </c>
      <c r="C413" s="241">
        <v>0</v>
      </c>
      <c r="D413" s="28">
        <v>0</v>
      </c>
      <c r="E413" s="28"/>
    </row>
    <row r="414">
      <c r="A414" s="29" t="s">
        <v>283</v>
      </c>
      <c r="B414" s="36" t="s">
        <v>299</v>
      </c>
      <c r="C414" s="215">
        <v>241009</v>
      </c>
      <c r="D414" s="28">
        <v>0</v>
      </c>
      <c r="E414" s="216">
        <f>IF(OR(C414&gt;999999,C414/(D416)&gt;0.01),"Additional Classification Necessary - See Responses-2 Tab","")</f>
      </c>
      <c r="F414" s="56"/>
      <c r="G414" s="56"/>
      <c r="H414" s="56"/>
      <c r="I414" s="56"/>
    </row>
    <row r="415">
      <c r="A415" s="58" t="s">
        <v>533</v>
      </c>
      <c r="B415" s="42"/>
      <c r="C415" s="42"/>
      <c r="D415" s="28">
        <f>SUM(C401:C414)</f>
        <v>747712</v>
      </c>
      <c r="E415" s="28"/>
      <c r="F415" s="56"/>
      <c r="G415" s="56"/>
      <c r="H415" s="56"/>
      <c r="I415" s="56"/>
    </row>
    <row r="416">
      <c r="A416" s="28" t="s">
        <v>534</v>
      </c>
      <c r="B416" s="16"/>
      <c r="C416" s="23"/>
      <c r="D416" s="28">
        <f>SUM(C389:C399,D415)</f>
        <v>33354747</v>
      </c>
      <c r="E416" s="28"/>
    </row>
    <row r="417">
      <c r="A417" s="28" t="s">
        <v>535</v>
      </c>
      <c r="B417" s="16"/>
      <c r="C417" s="23"/>
      <c r="D417" s="28">
        <f>D384-D416</f>
        <v>-288334</v>
      </c>
      <c r="E417" s="28"/>
    </row>
    <row r="418">
      <c r="A418" s="28" t="s">
        <v>536</v>
      </c>
      <c r="B418" s="16"/>
      <c r="C418" s="215">
        <v>0</v>
      </c>
      <c r="D418" s="28">
        <v>0</v>
      </c>
      <c r="E418" s="28"/>
    </row>
    <row r="419">
      <c r="A419" s="55" t="s">
        <v>537</v>
      </c>
      <c r="B419" s="42" t="s">
        <v>299</v>
      </c>
      <c r="C419" s="241">
        <v>0</v>
      </c>
      <c r="D419" s="28">
        <v>0</v>
      </c>
      <c r="E419" s="28"/>
    </row>
    <row r="420">
      <c r="A420" s="57" t="s">
        <v>538</v>
      </c>
      <c r="B420" s="16"/>
      <c r="C420" s="16"/>
      <c r="D420" s="28">
        <f>SUM(C418:C419)</f>
        <v>0</v>
      </c>
      <c r="E420" s="28"/>
      <c r="F420" s="11">
        <f>D420-C399</f>
        <v>-262347</v>
      </c>
    </row>
    <row r="421">
      <c r="A421" s="28" t="s">
        <v>539</v>
      </c>
      <c r="B421" s="16"/>
      <c r="C421" s="23"/>
      <c r="D421" s="28">
        <f>D417+D420</f>
        <v>-288334</v>
      </c>
      <c r="E421" s="28"/>
      <c r="F421" s="59"/>
    </row>
    <row r="422">
      <c r="A422" s="28" t="s">
        <v>540</v>
      </c>
      <c r="B422" s="42" t="s">
        <v>299</v>
      </c>
      <c r="C422" s="43">
        <v>0</v>
      </c>
      <c r="D422" s="28">
        <v>0</v>
      </c>
      <c r="E422" s="16"/>
    </row>
    <row r="423">
      <c r="A423" s="16" t="s">
        <v>541</v>
      </c>
      <c r="B423" s="42" t="s">
        <v>299</v>
      </c>
      <c r="C423" s="43">
        <v>0</v>
      </c>
      <c r="D423" s="28">
        <v>0</v>
      </c>
      <c r="E423" s="16"/>
    </row>
    <row r="424">
      <c r="A424" s="16" t="s">
        <v>542</v>
      </c>
      <c r="B424" s="16"/>
      <c r="C424" s="23"/>
      <c r="D424" s="28">
        <f>D421+C422-C423</f>
        <v>-288334</v>
      </c>
      <c r="E424" s="16"/>
    </row>
    <row r="427">
      <c r="M427" s="60"/>
    </row>
    <row r="428">
      <c r="M428" s="60"/>
    </row>
    <row r="429">
      <c r="M429" s="60"/>
    </row>
    <row r="433">
      <c r="B433" s="61"/>
      <c r="C433" s="61"/>
      <c r="D433" s="61"/>
      <c r="E433" s="61"/>
      <c r="F433" s="61"/>
      <c r="G433" s="61"/>
    </row>
    <row r="574"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  <c r="AA574" s="62"/>
      <c r="AB574" s="62"/>
      <c r="AC574" s="62"/>
      <c r="AD574" s="62"/>
      <c r="AE574" s="62"/>
      <c r="AF574" s="62"/>
      <c r="AG574" s="62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  <c r="AV574" s="62"/>
      <c r="AW574" s="62"/>
      <c r="AX574" s="62"/>
      <c r="AY574" s="62"/>
      <c r="AZ574" s="62"/>
      <c r="BA574" s="62"/>
      <c r="BB574" s="62"/>
      <c r="BC574" s="62"/>
      <c r="BD574" s="62"/>
      <c r="BE574" s="62"/>
      <c r="BF574" s="62"/>
      <c r="BG574" s="62"/>
      <c r="BH574" s="62"/>
      <c r="BI574" s="62"/>
      <c r="BJ574" s="62"/>
      <c r="BK574" s="62"/>
      <c r="BL574" s="62"/>
      <c r="BM574" s="62"/>
      <c r="BN574" s="62"/>
      <c r="BO574" s="62"/>
      <c r="BP574" s="62"/>
      <c r="BQ574" s="62"/>
      <c r="BR574" s="62"/>
      <c r="BS574" s="62"/>
      <c r="BT574" s="62"/>
      <c r="BU574" s="62"/>
      <c r="BV574" s="62"/>
      <c r="BW574" s="62"/>
      <c r="BX574" s="62"/>
      <c r="BY574" s="62"/>
      <c r="BZ574" s="62"/>
      <c r="CA574" s="62"/>
      <c r="CB574" s="62"/>
      <c r="CC574" s="62"/>
      <c r="CD574" s="62"/>
      <c r="CE574" s="62"/>
    </row>
    <row r="578"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  <c r="AA578" s="62"/>
      <c r="AB578" s="62"/>
      <c r="AC578" s="62"/>
      <c r="AD578" s="62"/>
      <c r="AE578" s="62"/>
      <c r="AF578" s="62"/>
      <c r="AG578" s="62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  <c r="AV578" s="62"/>
      <c r="AW578" s="62"/>
      <c r="AX578" s="62"/>
      <c r="AY578" s="62"/>
      <c r="AZ578" s="62"/>
      <c r="BA578" s="62"/>
      <c r="BB578" s="62"/>
      <c r="BC578" s="62"/>
      <c r="BD578" s="62"/>
      <c r="BE578" s="62"/>
      <c r="BF578" s="62"/>
      <c r="BG578" s="62"/>
      <c r="BH578" s="62"/>
      <c r="BI578" s="62"/>
      <c r="BJ578" s="62"/>
      <c r="BK578" s="62"/>
      <c r="BL578" s="62"/>
      <c r="BM578" s="62"/>
      <c r="BN578" s="62"/>
      <c r="BO578" s="62"/>
      <c r="BP578" s="62"/>
      <c r="BQ578" s="62"/>
      <c r="BR578" s="62"/>
      <c r="BS578" s="62"/>
      <c r="BT578" s="62"/>
      <c r="BU578" s="62"/>
      <c r="BV578" s="62"/>
      <c r="BW578" s="62"/>
      <c r="BX578" s="62"/>
      <c r="BY578" s="62"/>
      <c r="BZ578" s="62"/>
      <c r="CA578" s="62"/>
      <c r="CB578" s="62"/>
      <c r="CC578" s="62"/>
      <c r="CD578" s="62"/>
      <c r="CE578" s="62"/>
    </row>
    <row r="582"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  <c r="AA582" s="62"/>
      <c r="AB582" s="62"/>
      <c r="AC582" s="62"/>
      <c r="AD582" s="62"/>
      <c r="AE582" s="62"/>
      <c r="AF582" s="62"/>
      <c r="AG582" s="62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  <c r="AV582" s="62"/>
      <c r="AW582" s="62"/>
      <c r="AX582" s="62"/>
      <c r="AY582" s="62"/>
      <c r="AZ582" s="62"/>
      <c r="BA582" s="62"/>
      <c r="BB582" s="62"/>
      <c r="BC582" s="62"/>
      <c r="BD582" s="62"/>
      <c r="BE582" s="62"/>
      <c r="BF582" s="62"/>
      <c r="BG582" s="62"/>
      <c r="BH582" s="62"/>
      <c r="BI582" s="62"/>
      <c r="BJ582" s="62"/>
      <c r="BK582" s="62"/>
      <c r="BL582" s="62"/>
      <c r="BM582" s="62"/>
      <c r="BN582" s="62"/>
      <c r="BO582" s="62"/>
      <c r="BP582" s="62"/>
      <c r="BQ582" s="62"/>
      <c r="BR582" s="62"/>
      <c r="BS582" s="62"/>
      <c r="BT582" s="62"/>
      <c r="BU582" s="62"/>
      <c r="BV582" s="62"/>
      <c r="BW582" s="62"/>
      <c r="BX582" s="62"/>
      <c r="BY582" s="62"/>
      <c r="BZ582" s="62"/>
      <c r="CA582" s="62"/>
      <c r="CB582" s="62"/>
      <c r="CC582" s="62"/>
      <c r="CD582" s="62"/>
      <c r="CE582" s="62"/>
    </row>
    <row r="612" ht="12.65" customHeight="1" s="212" customFormat="1">
      <c r="A612" s="224"/>
      <c r="C612" s="222" t="s">
        <v>543</v>
      </c>
      <c r="D612" s="229">
        <f>CE90-(BE90+CD90)</f>
        <v>82872</v>
      </c>
      <c r="E612" s="231">
        <f>SUM(C624:D647)+SUM(C668:D713)</f>
        <v>28994093.625446465</v>
      </c>
      <c r="F612" s="231">
        <f>CE64-(AX64+BD64+BE64+BG64+BJ64+BN64+BP64+BQ64+CB64+CC64+CD64)</f>
        <v>3811533</v>
      </c>
      <c r="G612" s="229">
        <f>CE91-(AX91+AY91+BD91+BE91+BG91+BJ91+BN91+BP91+BQ91+CB91+CC91+CD91)</f>
        <v>10659</v>
      </c>
      <c r="H612" s="234">
        <f>CE60-(AX60+AY60+AZ60+BD60+BE60+BG60+BJ60+BN60+BO60+BP60+BQ60+BR60+CB60+CC60+CD60)</f>
        <v>143.9</v>
      </c>
      <c r="I612" s="229">
        <f>CE92-(AX92+AY92+AZ92+BD92+BE92+BF92+BG92+BJ92+BN92+BO92+BP92+BQ92+BR92+CB92+CC92+CD92)</f>
        <v>5465</v>
      </c>
      <c r="J612" s="229">
        <f>CE93-(AX93+AY93+AZ93+BA93+BD93+BE93+BF93+BG93+BJ93+BN93+BO93+BP93+BQ93+BR93+CB93+CC93+CD93)</f>
        <v>234954</v>
      </c>
      <c r="K612" s="229">
        <f>CE89-(AW89+AX89+AY89+AZ89+BA89+BB89+BC89+BD89+BE89+BF89+BG89+BH89+BI89+BJ89+BK89+BL89+BM89+BN89+BO89+BP89+BQ89+BR89+BS89+BT89+BU89+BV89+BW89+BX89+CB89+CC89+CD89)</f>
        <v>50556794</v>
      </c>
      <c r="L612" s="235">
        <f>CE94-(AW94+AX94+AY94+AZ94+BA94+BB94+BC94+BD94+BE94+BF94+BG94+BH94+BI94+BJ94+BK94+BL94+BM94+BN94+BO94+BP94+BQ94+BR94+BS94+BT94+BU94+BV94+BW94+BX94+BY94+BZ94+CA94+CB94+CC94+CD94)</f>
        <v>46.4</v>
      </c>
    </row>
    <row r="613" ht="12.65" customHeight="1" s="212" customFormat="1">
      <c r="A613" s="224"/>
      <c r="C613" s="222" t="s">
        <v>544</v>
      </c>
      <c r="D613" s="230" t="s">
        <v>545</v>
      </c>
      <c r="E613" s="232" t="s">
        <v>546</v>
      </c>
      <c r="F613" s="233" t="s">
        <v>547</v>
      </c>
      <c r="G613" s="230" t="s">
        <v>548</v>
      </c>
      <c r="H613" s="233" t="s">
        <v>549</v>
      </c>
      <c r="I613" s="230" t="s">
        <v>550</v>
      </c>
      <c r="J613" s="230" t="s">
        <v>551</v>
      </c>
      <c r="K613" s="222" t="s">
        <v>552</v>
      </c>
      <c r="L613" s="223" t="s">
        <v>553</v>
      </c>
    </row>
    <row r="614" ht="12.65" customHeight="1" s="212" customFormat="1">
      <c r="A614" s="224">
        <v>8430</v>
      </c>
      <c r="B614" s="223" t="s">
        <v>167</v>
      </c>
      <c r="C614" s="229">
        <f>BE85</f>
        <v>967586</v>
      </c>
      <c r="D614" s="229"/>
      <c r="E614" s="231"/>
      <c r="F614" s="231"/>
      <c r="G614" s="229"/>
      <c r="H614" s="231"/>
      <c r="I614" s="229"/>
      <c r="J614" s="229"/>
      <c r="N614" s="225" t="s">
        <v>554</v>
      </c>
    </row>
    <row r="615" ht="12.65" customHeight="1" s="212" customFormat="1">
      <c r="A615" s="224"/>
      <c r="B615" s="223" t="s">
        <v>555</v>
      </c>
      <c r="C615" s="229">
        <f>CD69-CD84</f>
        <v>-859494</v>
      </c>
      <c r="D615" s="229">
        <f>SUM(C614:C615)</f>
        <v>108092</v>
      </c>
      <c r="E615" s="231"/>
      <c r="F615" s="231"/>
      <c r="G615" s="229"/>
      <c r="H615" s="231"/>
      <c r="I615" s="229"/>
      <c r="J615" s="229"/>
      <c r="N615" s="225" t="s">
        <v>556</v>
      </c>
    </row>
    <row r="616" ht="12.65" customHeight="1" s="212" customFormat="1">
      <c r="A616" s="224">
        <v>8310</v>
      </c>
      <c r="B616" s="228" t="s">
        <v>557</v>
      </c>
      <c r="C616" s="229">
        <f>AX85</f>
        <v>0</v>
      </c>
      <c r="D616" s="229">
        <f>(D615/D612)*AX90</f>
        <v>0</v>
      </c>
      <c r="E616" s="231"/>
      <c r="F616" s="231"/>
      <c r="G616" s="229"/>
      <c r="H616" s="231"/>
      <c r="I616" s="229"/>
      <c r="J616" s="229"/>
      <c r="N616" s="225" t="s">
        <v>558</v>
      </c>
    </row>
    <row r="617" ht="12.65" customHeight="1" s="212" customFormat="1">
      <c r="A617" s="224">
        <v>8510</v>
      </c>
      <c r="B617" s="228" t="s">
        <v>172</v>
      </c>
      <c r="C617" s="229">
        <f>BJ85</f>
        <v>1420988</v>
      </c>
      <c r="D617" s="229">
        <f>(D615/D612)*BJ90</f>
        <v>3177.3350709527945</v>
      </c>
      <c r="E617" s="231"/>
      <c r="F617" s="231"/>
      <c r="G617" s="229"/>
      <c r="H617" s="231"/>
      <c r="I617" s="229"/>
      <c r="J617" s="229"/>
      <c r="N617" s="225" t="s">
        <v>559</v>
      </c>
    </row>
    <row r="618" ht="12.65" customHeight="1" s="212" customFormat="1">
      <c r="A618" s="224">
        <v>8470</v>
      </c>
      <c r="B618" s="228" t="s">
        <v>560</v>
      </c>
      <c r="C618" s="229">
        <f>BG85</f>
        <v>76965</v>
      </c>
      <c r="D618" s="229">
        <f>(D615/D612)*BG90</f>
        <v>965.20030891012641</v>
      </c>
      <c r="E618" s="231"/>
      <c r="F618" s="231"/>
      <c r="G618" s="229"/>
      <c r="H618" s="231"/>
      <c r="I618" s="229"/>
      <c r="J618" s="229"/>
      <c r="N618" s="225" t="s">
        <v>561</v>
      </c>
    </row>
    <row r="619" ht="12.65" customHeight="1" s="212" customFormat="1">
      <c r="A619" s="224">
        <v>8610</v>
      </c>
      <c r="B619" s="228" t="s">
        <v>562</v>
      </c>
      <c r="C619" s="229">
        <f>BN85</f>
        <v>1113281</v>
      </c>
      <c r="D619" s="229">
        <f>(D615/D612)*BN90</f>
        <v>4173.8391736654112</v>
      </c>
      <c r="E619" s="231"/>
      <c r="F619" s="231"/>
      <c r="G619" s="229"/>
      <c r="H619" s="231"/>
      <c r="I619" s="229"/>
      <c r="J619" s="229"/>
      <c r="N619" s="225" t="s">
        <v>563</v>
      </c>
    </row>
    <row r="620" ht="12.65" customHeight="1" s="212" customFormat="1">
      <c r="A620" s="224">
        <v>8790</v>
      </c>
      <c r="B620" s="228" t="s">
        <v>564</v>
      </c>
      <c r="C620" s="229">
        <f>CC85</f>
        <v>0</v>
      </c>
      <c r="D620" s="229">
        <f>(D615/D612)*CC90</f>
        <v>0</v>
      </c>
      <c r="E620" s="231"/>
      <c r="F620" s="231"/>
      <c r="G620" s="229"/>
      <c r="H620" s="231"/>
      <c r="I620" s="229"/>
      <c r="J620" s="229"/>
      <c r="N620" s="225" t="s">
        <v>565</v>
      </c>
    </row>
    <row r="621" ht="12.65" customHeight="1" s="212" customFormat="1">
      <c r="A621" s="224">
        <v>8630</v>
      </c>
      <c r="B621" s="228" t="s">
        <v>566</v>
      </c>
      <c r="C621" s="229">
        <f>BP85</f>
        <v>0</v>
      </c>
      <c r="D621" s="229">
        <f>(D615/D612)*BP90</f>
        <v>0</v>
      </c>
      <c r="E621" s="231"/>
      <c r="F621" s="231"/>
      <c r="G621" s="229"/>
      <c r="H621" s="231"/>
      <c r="I621" s="229"/>
      <c r="J621" s="229"/>
      <c r="N621" s="225" t="s">
        <v>567</v>
      </c>
    </row>
    <row r="622" ht="12.65" customHeight="1" s="212" customFormat="1">
      <c r="A622" s="224">
        <v>8770</v>
      </c>
      <c r="B622" s="223" t="s">
        <v>568</v>
      </c>
      <c r="C622" s="229">
        <f>CB85</f>
        <v>0</v>
      </c>
      <c r="D622" s="229">
        <f>(D615/D612)*CB90</f>
        <v>0</v>
      </c>
      <c r="E622" s="231"/>
      <c r="F622" s="231"/>
      <c r="G622" s="229"/>
      <c r="H622" s="231"/>
      <c r="I622" s="229"/>
      <c r="J622" s="229"/>
      <c r="N622" s="225" t="s">
        <v>569</v>
      </c>
    </row>
    <row r="623" ht="12.65" customHeight="1" s="212" customFormat="1">
      <c r="A623" s="224">
        <v>8640</v>
      </c>
      <c r="B623" s="228" t="s">
        <v>570</v>
      </c>
      <c r="C623" s="229">
        <f>BQ85</f>
        <v>0</v>
      </c>
      <c r="D623" s="229">
        <f>(D615/D612)*BQ90</f>
        <v>0</v>
      </c>
      <c r="E623" s="231">
        <f>SUM(C616:D623)</f>
        <v>2619550.3745535281</v>
      </c>
      <c r="F623" s="231"/>
      <c r="G623" s="229"/>
      <c r="H623" s="231"/>
      <c r="I623" s="229"/>
      <c r="J623" s="229"/>
      <c r="N623" s="225" t="s">
        <v>571</v>
      </c>
    </row>
    <row r="624" ht="12.65" customHeight="1" s="212" customFormat="1">
      <c r="A624" s="224">
        <v>8420</v>
      </c>
      <c r="B624" s="228" t="s">
        <v>166</v>
      </c>
      <c r="C624" s="229">
        <f>BD85</f>
        <v>0</v>
      </c>
      <c r="D624" s="229">
        <f>(D615/D612)*BD90</f>
        <v>0</v>
      </c>
      <c r="E624" s="231">
        <f>(E623/E612)*SUM(C624:D624)</f>
        <v>0</v>
      </c>
      <c r="F624" s="231">
        <f>SUM(C624:E624)</f>
        <v>0</v>
      </c>
      <c r="G624" s="229"/>
      <c r="H624" s="231"/>
      <c r="I624" s="229"/>
      <c r="J624" s="229"/>
      <c r="N624" s="225" t="s">
        <v>572</v>
      </c>
    </row>
    <row r="625" ht="12.65" customHeight="1" s="212" customFormat="1">
      <c r="A625" s="224">
        <v>8320</v>
      </c>
      <c r="B625" s="228" t="s">
        <v>162</v>
      </c>
      <c r="C625" s="229">
        <f>AY85</f>
        <v>1210696</v>
      </c>
      <c r="D625" s="229">
        <f>(D615/D612)*AY90</f>
        <v>4887.3048074138433</v>
      </c>
      <c r="E625" s="231">
        <f>(E623/E612)*SUM(C625:D625)</f>
        <v>109825.18517545979</v>
      </c>
      <c r="F625" s="231">
        <f>(F624/F612)*AY64</f>
        <v>0</v>
      </c>
      <c r="G625" s="229">
        <f>SUM(C625:F625)</f>
        <v>1325408.4899828737</v>
      </c>
      <c r="H625" s="231"/>
      <c r="I625" s="229"/>
      <c r="J625" s="229"/>
      <c r="N625" s="225" t="s">
        <v>573</v>
      </c>
    </row>
    <row r="626" ht="12.65" customHeight="1" s="212" customFormat="1">
      <c r="A626" s="224">
        <v>8650</v>
      </c>
      <c r="B626" s="228" t="s">
        <v>179</v>
      </c>
      <c r="C626" s="229">
        <f>BR85</f>
        <v>459173</v>
      </c>
      <c r="D626" s="229">
        <f>(D615/D612)*BR90</f>
        <v>3452.5475914663575</v>
      </c>
      <c r="E626" s="231">
        <f>(E623/E612)*SUM(C626:D626)</f>
        <v>41797.16538570002</v>
      </c>
      <c r="F626" s="231">
        <f>(F624/F612)*BR64</f>
        <v>0</v>
      </c>
      <c r="G626" s="229">
        <f>(G625/G612)*BR91</f>
        <v>0</v>
      </c>
      <c r="H626" s="231"/>
      <c r="I626" s="229"/>
      <c r="J626" s="229"/>
      <c r="N626" s="225" t="s">
        <v>574</v>
      </c>
    </row>
    <row r="627" ht="12.65" customHeight="1" s="212" customFormat="1">
      <c r="A627" s="224">
        <v>8620</v>
      </c>
      <c r="B627" s="223" t="s">
        <v>575</v>
      </c>
      <c r="C627" s="229">
        <f>BO85</f>
        <v>0</v>
      </c>
      <c r="D627" s="229">
        <f>(D615/D612)*BO90</f>
        <v>0</v>
      </c>
      <c r="E627" s="231">
        <f>(E623/E612)*SUM(C627:D627)</f>
        <v>0</v>
      </c>
      <c r="F627" s="231">
        <f>(F624/F612)*BO64</f>
        <v>0</v>
      </c>
      <c r="G627" s="229">
        <f>(G625/G612)*BO91</f>
        <v>0</v>
      </c>
      <c r="H627" s="231"/>
      <c r="I627" s="229"/>
      <c r="J627" s="229"/>
      <c r="N627" s="225" t="s">
        <v>576</v>
      </c>
    </row>
    <row r="628" ht="12.65" customHeight="1" s="212" customFormat="1">
      <c r="A628" s="224">
        <v>8330</v>
      </c>
      <c r="B628" s="228" t="s">
        <v>163</v>
      </c>
      <c r="C628" s="229">
        <f>AZ85</f>
        <v>241273</v>
      </c>
      <c r="D628" s="229">
        <f>(D615/D612)*AZ90</f>
        <v>0</v>
      </c>
      <c r="E628" s="231">
        <f>(E623/E612)*SUM(C628:D628)</f>
        <v>21798.466463009536</v>
      </c>
      <c r="F628" s="231">
        <f>(F624/F612)*AZ64</f>
        <v>0</v>
      </c>
      <c r="G628" s="229">
        <f>(G625/G612)*AZ91</f>
        <v>220093.16326763172</v>
      </c>
      <c r="H628" s="231">
        <f>SUM(C626:G628)</f>
        <v>987587.34270780766</v>
      </c>
      <c r="I628" s="229"/>
      <c r="J628" s="229"/>
      <c r="N628" s="225" t="s">
        <v>577</v>
      </c>
    </row>
    <row r="629" ht="12.65" customHeight="1" s="212" customFormat="1">
      <c r="A629" s="224">
        <v>8460</v>
      </c>
      <c r="B629" s="228" t="s">
        <v>168</v>
      </c>
      <c r="C629" s="229">
        <f>BF85</f>
        <v>565590</v>
      </c>
      <c r="D629" s="229">
        <f>(D615/D612)*BF90</f>
        <v>1955.1827879138912</v>
      </c>
      <c r="E629" s="231">
        <f>(E623/E612)*SUM(C629:D629)</f>
        <v>51276.415650507763</v>
      </c>
      <c r="F629" s="231">
        <f>(F624/F612)*BF64</f>
        <v>0</v>
      </c>
      <c r="G629" s="229">
        <f>(G625/G612)*BF91</f>
        <v>0</v>
      </c>
      <c r="H629" s="231">
        <f>(H628/H612)*BF60</f>
        <v>53188.338471059826</v>
      </c>
      <c r="I629" s="229">
        <f>SUM(C629:H629)</f>
        <v>672009.93690948153</v>
      </c>
      <c r="J629" s="229"/>
      <c r="N629" s="225" t="s">
        <v>578</v>
      </c>
    </row>
    <row r="630" ht="12.65" customHeight="1" s="212" customFormat="1">
      <c r="A630" s="224">
        <v>8350</v>
      </c>
      <c r="B630" s="228" t="s">
        <v>579</v>
      </c>
      <c r="C630" s="229">
        <f>BA85</f>
        <v>480626</v>
      </c>
      <c r="D630" s="229">
        <f>(D615/D612)*BA90</f>
        <v>2808.2111690317597</v>
      </c>
      <c r="E630" s="231">
        <f>(E623/E612)*SUM(C630:D630)</f>
        <v>43677.180783757853</v>
      </c>
      <c r="F630" s="231">
        <f>(F624/F612)*BA64</f>
        <v>0</v>
      </c>
      <c r="G630" s="229">
        <f>(G625/G612)*BA91</f>
        <v>0</v>
      </c>
      <c r="H630" s="231">
        <f>(H628/H612)*BA60</f>
        <v>1098.0818264992997</v>
      </c>
      <c r="I630" s="229">
        <f>(I629/I612)*BA92</f>
        <v>0</v>
      </c>
      <c r="J630" s="229">
        <f>SUM(C630:I630)</f>
        <v>528209.47377928894</v>
      </c>
      <c r="N630" s="225" t="s">
        <v>580</v>
      </c>
    </row>
    <row r="631" ht="12.65" customHeight="1" s="212" customFormat="1">
      <c r="A631" s="224">
        <v>8200</v>
      </c>
      <c r="B631" s="228" t="s">
        <v>581</v>
      </c>
      <c r="C631" s="229">
        <f>AW85</f>
        <v>0</v>
      </c>
      <c r="D631" s="229">
        <f>(D615/D612)*AW90</f>
        <v>0</v>
      </c>
      <c r="E631" s="231">
        <f>(E623/E612)*SUM(C631:D631)</f>
        <v>0</v>
      </c>
      <c r="F631" s="231">
        <f>(F624/F612)*AW64</f>
        <v>0</v>
      </c>
      <c r="G631" s="229">
        <f>(G625/G612)*AW91</f>
        <v>0</v>
      </c>
      <c r="H631" s="231">
        <f>(H628/H612)*AW60</f>
        <v>0</v>
      </c>
      <c r="I631" s="229">
        <f>(I629/I612)*AW92</f>
        <v>0</v>
      </c>
      <c r="J631" s="229">
        <f>(J630/J612)*AW93</f>
        <v>0</v>
      </c>
      <c r="N631" s="225" t="s">
        <v>582</v>
      </c>
    </row>
    <row r="632" ht="12.65" customHeight="1" s="212" customFormat="1">
      <c r="A632" s="224">
        <v>8360</v>
      </c>
      <c r="B632" s="228" t="s">
        <v>583</v>
      </c>
      <c r="C632" s="229">
        <f>BB85</f>
        <v>76767</v>
      </c>
      <c r="D632" s="229">
        <f>(D615/D612)*BB90</f>
        <v>0</v>
      </c>
      <c r="E632" s="231">
        <f>(E623/E612)*SUM(C632:D632)</f>
        <v>6935.7237443305021</v>
      </c>
      <c r="F632" s="231">
        <f>(F624/F612)*BB64</f>
        <v>0</v>
      </c>
      <c r="G632" s="229">
        <f>(G625/G612)*BB91</f>
        <v>0</v>
      </c>
      <c r="H632" s="231">
        <f>(H628/H612)*BB60</f>
        <v>0</v>
      </c>
      <c r="I632" s="229">
        <f>(I629/I612)*BB92</f>
        <v>0</v>
      </c>
      <c r="J632" s="229">
        <f>(J630/J612)*BB93</f>
        <v>0</v>
      </c>
      <c r="N632" s="225" t="s">
        <v>584</v>
      </c>
    </row>
    <row r="633" ht="12.65" customHeight="1" s="212" customFormat="1">
      <c r="A633" s="224">
        <v>8370</v>
      </c>
      <c r="B633" s="228" t="s">
        <v>585</v>
      </c>
      <c r="C633" s="229">
        <f>BC85</f>
        <v>0</v>
      </c>
      <c r="D633" s="229">
        <f>(D615/D612)*BC90</f>
        <v>0</v>
      </c>
      <c r="E633" s="231">
        <f>(E623/E612)*SUM(C633:D633)</f>
        <v>0</v>
      </c>
      <c r="F633" s="231">
        <f>(F624/F612)*BC64</f>
        <v>0</v>
      </c>
      <c r="G633" s="229">
        <f>(G625/G612)*BC91</f>
        <v>0</v>
      </c>
      <c r="H633" s="231">
        <f>(H628/H612)*BC60</f>
        <v>0</v>
      </c>
      <c r="I633" s="229">
        <f>(I629/I612)*BC92</f>
        <v>0</v>
      </c>
      <c r="J633" s="229">
        <f>(J630/J612)*BC93</f>
        <v>0</v>
      </c>
      <c r="N633" s="225" t="s">
        <v>586</v>
      </c>
    </row>
    <row r="634" ht="12.65" customHeight="1" s="212" customFormat="1">
      <c r="A634" s="224">
        <v>8490</v>
      </c>
      <c r="B634" s="228" t="s">
        <v>587</v>
      </c>
      <c r="C634" s="229">
        <f>BI85</f>
        <v>0</v>
      </c>
      <c r="D634" s="229">
        <f>(D615/D612)*BI90</f>
        <v>0</v>
      </c>
      <c r="E634" s="231">
        <f>(E623/E612)*SUM(C634:D634)</f>
        <v>0</v>
      </c>
      <c r="F634" s="231">
        <f>(F624/F612)*BI64</f>
        <v>0</v>
      </c>
      <c r="G634" s="229">
        <f>(G625/G612)*BI91</f>
        <v>0</v>
      </c>
      <c r="H634" s="231">
        <f>(H628/H612)*BI60</f>
        <v>0</v>
      </c>
      <c r="I634" s="229">
        <f>(I629/I612)*BI92</f>
        <v>0</v>
      </c>
      <c r="J634" s="229">
        <f>(J630/J612)*BI93</f>
        <v>0</v>
      </c>
      <c r="N634" s="225" t="s">
        <v>588</v>
      </c>
    </row>
    <row r="635" ht="12.65" customHeight="1" s="212" customFormat="1">
      <c r="A635" s="224">
        <v>8530</v>
      </c>
      <c r="B635" s="228" t="s">
        <v>589</v>
      </c>
      <c r="C635" s="229">
        <f>BK85</f>
        <v>0</v>
      </c>
      <c r="D635" s="229">
        <f>(D615/D612)*BK90</f>
        <v>0</v>
      </c>
      <c r="E635" s="231">
        <f>(E623/E612)*SUM(C635:D635)</f>
        <v>0</v>
      </c>
      <c r="F635" s="231">
        <f>(F624/F612)*BK64</f>
        <v>0</v>
      </c>
      <c r="G635" s="229">
        <f>(G625/G612)*BK91</f>
        <v>0</v>
      </c>
      <c r="H635" s="231">
        <f>(H628/H612)*BK60</f>
        <v>0</v>
      </c>
      <c r="I635" s="229">
        <f>(I629/I612)*BK92</f>
        <v>0</v>
      </c>
      <c r="J635" s="229">
        <f>(J630/J612)*BK93</f>
        <v>0</v>
      </c>
      <c r="N635" s="225" t="s">
        <v>590</v>
      </c>
    </row>
    <row r="636" ht="12.65" customHeight="1" s="212" customFormat="1">
      <c r="A636" s="224">
        <v>8480</v>
      </c>
      <c r="B636" s="228" t="s">
        <v>591</v>
      </c>
      <c r="C636" s="229">
        <f>BH85</f>
        <v>921449</v>
      </c>
      <c r="D636" s="229">
        <f>(D615/D612)*BH90</f>
        <v>1897.7924992759918</v>
      </c>
      <c r="E636" s="231">
        <f>(E623/E612)*SUM(C636:D636)</f>
        <v>83422.281357727115</v>
      </c>
      <c r="F636" s="231">
        <f>(F624/F612)*BH64</f>
        <v>0</v>
      </c>
      <c r="G636" s="229">
        <f>(G625/G612)*BH91</f>
        <v>0</v>
      </c>
      <c r="H636" s="231">
        <f>(H628/H612)*BH60</f>
        <v>14892.73477189675</v>
      </c>
      <c r="I636" s="229">
        <f>(I629/I612)*BH92</f>
        <v>8607.6295670015934</v>
      </c>
      <c r="J636" s="229">
        <f>(J630/J612)*BH93</f>
        <v>0</v>
      </c>
      <c r="N636" s="225" t="s">
        <v>592</v>
      </c>
    </row>
    <row r="637" ht="12.65" customHeight="1" s="212" customFormat="1">
      <c r="A637" s="224">
        <v>8560</v>
      </c>
      <c r="B637" s="228" t="s">
        <v>174</v>
      </c>
      <c r="C637" s="229">
        <f>BL85</f>
        <v>575715</v>
      </c>
      <c r="D637" s="229">
        <f>(D615/D612)*BL90</f>
        <v>2969.9474370112944</v>
      </c>
      <c r="E637" s="231">
        <f>(E623/E612)*SUM(C637:D637)</f>
        <v>52282.868034774416</v>
      </c>
      <c r="F637" s="231">
        <f>(F624/F612)*BL64</f>
        <v>0</v>
      </c>
      <c r="G637" s="229">
        <f>(G625/G612)*BL91</f>
        <v>0</v>
      </c>
      <c r="H637" s="231">
        <f>(H628/H612)*BL60</f>
        <v>62796.5544529287</v>
      </c>
      <c r="I637" s="229">
        <f>(I629/I612)*BL92</f>
        <v>32954.92462794896</v>
      </c>
      <c r="J637" s="229">
        <f>(J630/J612)*BL93</f>
        <v>0</v>
      </c>
      <c r="N637" s="225" t="s">
        <v>593</v>
      </c>
    </row>
    <row r="638" ht="12.65" customHeight="1" s="212" customFormat="1">
      <c r="A638" s="224">
        <v>8590</v>
      </c>
      <c r="B638" s="228" t="s">
        <v>594</v>
      </c>
      <c r="C638" s="229">
        <f>BM85</f>
        <v>0</v>
      </c>
      <c r="D638" s="229">
        <f>(D615/D612)*BM90</f>
        <v>0</v>
      </c>
      <c r="E638" s="231">
        <f>(E623/E612)*SUM(C638:D638)</f>
        <v>0</v>
      </c>
      <c r="F638" s="231">
        <f>(F624/F612)*BM64</f>
        <v>0</v>
      </c>
      <c r="G638" s="229">
        <f>(G625/G612)*BM91</f>
        <v>0</v>
      </c>
      <c r="H638" s="231">
        <f>(H628/H612)*BM60</f>
        <v>0</v>
      </c>
      <c r="I638" s="229">
        <f>(I629/I612)*BM92</f>
        <v>0</v>
      </c>
      <c r="J638" s="229">
        <f>(J630/J612)*BM93</f>
        <v>0</v>
      </c>
      <c r="N638" s="225" t="s">
        <v>595</v>
      </c>
    </row>
    <row r="639" ht="12.65" customHeight="1" s="212" customFormat="1">
      <c r="A639" s="224">
        <v>8660</v>
      </c>
      <c r="B639" s="228" t="s">
        <v>596</v>
      </c>
      <c r="C639" s="229">
        <f>BS85</f>
        <v>0</v>
      </c>
      <c r="D639" s="229">
        <f>(D615/D612)*BS90</f>
        <v>0</v>
      </c>
      <c r="E639" s="231">
        <f>(E623/E612)*SUM(C639:D639)</f>
        <v>0</v>
      </c>
      <c r="F639" s="231">
        <f>(F624/F612)*BS64</f>
        <v>0</v>
      </c>
      <c r="G639" s="229">
        <f>(G625/G612)*BS91</f>
        <v>0</v>
      </c>
      <c r="H639" s="231">
        <f>(H628/H612)*BS60</f>
        <v>0</v>
      </c>
      <c r="I639" s="229">
        <f>(I629/I612)*BS92</f>
        <v>0</v>
      </c>
      <c r="J639" s="229">
        <f>(J630/J612)*BS93</f>
        <v>0</v>
      </c>
      <c r="N639" s="225" t="s">
        <v>597</v>
      </c>
    </row>
    <row r="640" ht="12.65" customHeight="1" s="212" customFormat="1">
      <c r="A640" s="224">
        <v>8670</v>
      </c>
      <c r="B640" s="228" t="s">
        <v>598</v>
      </c>
      <c r="C640" s="229">
        <f>BT85</f>
        <v>0</v>
      </c>
      <c r="D640" s="229">
        <f>(D615/D612)*BT90</f>
        <v>0</v>
      </c>
      <c r="E640" s="231">
        <f>(E623/E612)*SUM(C640:D640)</f>
        <v>0</v>
      </c>
      <c r="F640" s="231">
        <f>(F624/F612)*BT64</f>
        <v>0</v>
      </c>
      <c r="G640" s="229">
        <f>(G625/G612)*BT91</f>
        <v>0</v>
      </c>
      <c r="H640" s="231">
        <f>(H628/H612)*BT60</f>
        <v>0</v>
      </c>
      <c r="I640" s="229">
        <f>(I629/I612)*BT92</f>
        <v>0</v>
      </c>
      <c r="J640" s="229">
        <f>(J630/J612)*BT93</f>
        <v>0</v>
      </c>
      <c r="N640" s="225" t="s">
        <v>599</v>
      </c>
    </row>
    <row r="641" ht="12.65" customHeight="1" s="212" customFormat="1">
      <c r="A641" s="224">
        <v>8680</v>
      </c>
      <c r="B641" s="228" t="s">
        <v>600</v>
      </c>
      <c r="C641" s="229">
        <f>BU85</f>
        <v>0</v>
      </c>
      <c r="D641" s="229">
        <f>(D615/D612)*BU90</f>
        <v>0</v>
      </c>
      <c r="E641" s="231">
        <f>(E623/E612)*SUM(C641:D641)</f>
        <v>0</v>
      </c>
      <c r="F641" s="231">
        <f>(F624/F612)*BU64</f>
        <v>0</v>
      </c>
      <c r="G641" s="229">
        <f>(G625/G612)*BU91</f>
        <v>0</v>
      </c>
      <c r="H641" s="231">
        <f>(H628/H612)*BU60</f>
        <v>0</v>
      </c>
      <c r="I641" s="229">
        <f>(I629/I612)*BU92</f>
        <v>0</v>
      </c>
      <c r="J641" s="229">
        <f>(J630/J612)*BU93</f>
        <v>0</v>
      </c>
      <c r="N641" s="225" t="s">
        <v>601</v>
      </c>
    </row>
    <row r="642" ht="12.65" customHeight="1" s="212" customFormat="1">
      <c r="A642" s="224">
        <v>8690</v>
      </c>
      <c r="B642" s="228" t="s">
        <v>602</v>
      </c>
      <c r="C642" s="229">
        <f>BV85</f>
        <v>901891</v>
      </c>
      <c r="D642" s="229">
        <f>(D615/D612)*BV90</f>
        <v>1691.7091900762621</v>
      </c>
      <c r="E642" s="231">
        <f>(E623/E612)*SUM(C642:D642)</f>
        <v>81636.64140966945</v>
      </c>
      <c r="F642" s="231">
        <f>(F624/F612)*BV64</f>
        <v>0</v>
      </c>
      <c r="G642" s="229">
        <f>(G625/G612)*BV91</f>
        <v>0</v>
      </c>
      <c r="H642" s="231">
        <f>(H628/H612)*BV60</f>
        <v>73983.263060390309</v>
      </c>
      <c r="I642" s="229">
        <f>(I629/I612)*BV92</f>
        <v>5533.4761502153106</v>
      </c>
      <c r="J642" s="229">
        <f>(J630/J612)*BV93</f>
        <v>0</v>
      </c>
      <c r="N642" s="225" t="s">
        <v>603</v>
      </c>
    </row>
    <row r="643" ht="12.65" customHeight="1" s="212" customFormat="1">
      <c r="A643" s="224">
        <v>8700</v>
      </c>
      <c r="B643" s="228" t="s">
        <v>604</v>
      </c>
      <c r="C643" s="229">
        <f>BW85</f>
        <v>0</v>
      </c>
      <c r="D643" s="229">
        <f>(D615/D612)*BW90</f>
        <v>0</v>
      </c>
      <c r="E643" s="231">
        <f>(E623/E612)*SUM(C643:D643)</f>
        <v>0</v>
      </c>
      <c r="F643" s="231">
        <f>(F624/F612)*BW64</f>
        <v>0</v>
      </c>
      <c r="G643" s="229">
        <f>(G625/G612)*BW91</f>
        <v>0</v>
      </c>
      <c r="H643" s="231">
        <f>(H628/H612)*BW60</f>
        <v>0</v>
      </c>
      <c r="I643" s="229">
        <f>(I629/I612)*BW92</f>
        <v>0</v>
      </c>
      <c r="J643" s="229">
        <f>(J630/J612)*BW93</f>
        <v>0</v>
      </c>
      <c r="N643" s="225" t="s">
        <v>605</v>
      </c>
    </row>
    <row r="644" ht="12.65" customHeight="1" s="212" customFormat="1">
      <c r="A644" s="224">
        <v>8710</v>
      </c>
      <c r="B644" s="228" t="s">
        <v>606</v>
      </c>
      <c r="C644" s="229">
        <f>BX85</f>
        <v>0</v>
      </c>
      <c r="D644" s="229">
        <f>(D615/D612)*BX90</f>
        <v>0</v>
      </c>
      <c r="E644" s="231">
        <f>(E623/E612)*SUM(C644:D644)</f>
        <v>0</v>
      </c>
      <c r="F644" s="231">
        <f>(F624/F612)*BX64</f>
        <v>0</v>
      </c>
      <c r="G644" s="229">
        <f>(G625/G612)*BX91</f>
        <v>0</v>
      </c>
      <c r="H644" s="231">
        <f>(H628/H612)*BX60</f>
        <v>0</v>
      </c>
      <c r="I644" s="229">
        <f>(I629/I612)*BX92</f>
        <v>0</v>
      </c>
      <c r="J644" s="229">
        <f>(J630/J612)*BX93</f>
        <v>0</v>
      </c>
      <c r="K644" s="231">
        <f>SUM(C631:J644)</f>
        <v>2905427.5463032466</v>
      </c>
      <c r="L644" s="231"/>
      <c r="N644" s="225" t="s">
        <v>607</v>
      </c>
    </row>
    <row r="645" ht="12.65" customHeight="1" s="212" customFormat="1">
      <c r="A645" s="224">
        <v>8720</v>
      </c>
      <c r="B645" s="228" t="s">
        <v>608</v>
      </c>
      <c r="C645" s="229">
        <f>BY85</f>
        <v>704401</v>
      </c>
      <c r="D645" s="229">
        <f>(D615/D612)*BY90</f>
        <v>1640.840525147215</v>
      </c>
      <c r="E645" s="231">
        <f>(E623/E612)*SUM(C645:D645)</f>
        <v>63789.273487580256</v>
      </c>
      <c r="F645" s="231">
        <f>(F624/F612)*BY64</f>
        <v>0</v>
      </c>
      <c r="G645" s="229">
        <f>(G625/G612)*BY91</f>
        <v>0</v>
      </c>
      <c r="H645" s="231">
        <f>(H628/H612)*BY60</f>
        <v>25667.662694421131</v>
      </c>
      <c r="I645" s="229">
        <f>(I629/I612)*BY92</f>
        <v>0</v>
      </c>
      <c r="J645" s="229">
        <f>(J630/J612)*BY93</f>
        <v>0</v>
      </c>
      <c r="K645" s="231">
        <v>0</v>
      </c>
      <c r="L645" s="231"/>
      <c r="N645" s="225" t="s">
        <v>609</v>
      </c>
    </row>
    <row r="646" ht="12.65" customHeight="1" s="212" customFormat="1">
      <c r="A646" s="224">
        <v>8730</v>
      </c>
      <c r="B646" s="228" t="s">
        <v>610</v>
      </c>
      <c r="C646" s="229">
        <f>BZ85</f>
        <v>0</v>
      </c>
      <c r="D646" s="229">
        <f>(D615/D612)*BZ90</f>
        <v>0</v>
      </c>
      <c r="E646" s="231">
        <f>(E623/E612)*SUM(C646:D646)</f>
        <v>0</v>
      </c>
      <c r="F646" s="231">
        <f>(F624/F612)*BZ64</f>
        <v>0</v>
      </c>
      <c r="G646" s="229">
        <f>(G625/G612)*BZ91</f>
        <v>0</v>
      </c>
      <c r="H646" s="231">
        <f>(H628/H612)*BZ60</f>
        <v>0</v>
      </c>
      <c r="I646" s="229">
        <f>(I629/I612)*BZ92</f>
        <v>0</v>
      </c>
      <c r="J646" s="229">
        <f>(J630/J612)*BZ93</f>
        <v>0</v>
      </c>
      <c r="K646" s="231">
        <v>0</v>
      </c>
      <c r="L646" s="231"/>
      <c r="N646" s="225" t="s">
        <v>611</v>
      </c>
    </row>
    <row r="647" ht="12.65" customHeight="1" s="212" customFormat="1">
      <c r="A647" s="224">
        <v>8740</v>
      </c>
      <c r="B647" s="228" t="s">
        <v>612</v>
      </c>
      <c r="C647" s="229">
        <f>CA85</f>
        <v>0</v>
      </c>
      <c r="D647" s="229">
        <f>(D615/D612)*CA90</f>
        <v>0</v>
      </c>
      <c r="E647" s="231">
        <f>(E623/E612)*SUM(C647:D647)</f>
        <v>0</v>
      </c>
      <c r="F647" s="231">
        <f>(F624/F612)*CA64</f>
        <v>0</v>
      </c>
      <c r="G647" s="229">
        <f>(G625/G612)*CA91</f>
        <v>0</v>
      </c>
      <c r="H647" s="231">
        <f>(H628/H612)*CA60</f>
        <v>0</v>
      </c>
      <c r="I647" s="229">
        <f>(I629/I612)*CA92</f>
        <v>0</v>
      </c>
      <c r="J647" s="229">
        <f>(J630/J612)*CA93</f>
        <v>0</v>
      </c>
      <c r="K647" s="231">
        <v>0</v>
      </c>
      <c r="L647" s="231">
        <f>SUM(C645:K647)</f>
        <v>795498.77670714865</v>
      </c>
      <c r="N647" s="225" t="s">
        <v>613</v>
      </c>
    </row>
    <row r="648" ht="12.65" customHeight="1" s="212" customFormat="1">
      <c r="A648" s="224"/>
      <c r="B648" s="224"/>
      <c r="C648" s="212">
        <f>SUM(C614:C647)</f>
        <v>8856907</v>
      </c>
      <c r="L648" s="227"/>
    </row>
    <row r="666" ht="12.65" customHeight="1" s="212" customFormat="1">
      <c r="C666" s="222" t="s">
        <v>614</v>
      </c>
      <c r="M666" s="222" t="s">
        <v>615</v>
      </c>
    </row>
    <row r="667" ht="12.65" customHeight="1" s="212" customFormat="1">
      <c r="C667" s="222" t="s">
        <v>544</v>
      </c>
      <c r="D667" s="222" t="s">
        <v>545</v>
      </c>
      <c r="E667" s="223" t="s">
        <v>546</v>
      </c>
      <c r="F667" s="222" t="s">
        <v>547</v>
      </c>
      <c r="G667" s="222" t="s">
        <v>548</v>
      </c>
      <c r="H667" s="222" t="s">
        <v>549</v>
      </c>
      <c r="I667" s="222" t="s">
        <v>550</v>
      </c>
      <c r="J667" s="222" t="s">
        <v>551</v>
      </c>
      <c r="K667" s="222" t="s">
        <v>552</v>
      </c>
      <c r="L667" s="223" t="s">
        <v>553</v>
      </c>
      <c r="M667" s="222" t="s">
        <v>616</v>
      </c>
    </row>
    <row r="668" ht="12.65" customHeight="1" s="212" customFormat="1">
      <c r="A668" s="224">
        <v>6010</v>
      </c>
      <c r="B668" s="223" t="s">
        <v>343</v>
      </c>
      <c r="C668" s="229">
        <f>C85</f>
        <v>0</v>
      </c>
      <c r="D668" s="229">
        <f>(D615/D612)*C90</f>
        <v>0</v>
      </c>
      <c r="E668" s="231">
        <f>(E623/E612)*SUM(C668:D668)</f>
        <v>0</v>
      </c>
      <c r="F668" s="231">
        <f>(F624/F612)*C64</f>
        <v>0</v>
      </c>
      <c r="G668" s="229">
        <f>(G625/G612)*C91</f>
        <v>0</v>
      </c>
      <c r="H668" s="231">
        <f>(H628/H612)*C60</f>
        <v>0</v>
      </c>
      <c r="I668" s="229">
        <f>(I629/I612)*C92</f>
        <v>0</v>
      </c>
      <c r="J668" s="229">
        <f>(J630/J612)*C93</f>
        <v>0</v>
      </c>
      <c r="K668" s="229">
        <f>(K644/K612)*C89</f>
        <v>0</v>
      </c>
      <c r="L668" s="229">
        <f>(L647/L612)*C94</f>
        <v>0</v>
      </c>
      <c r="M668" s="212">
        <f ref="M668:M713" t="shared" si="18">ROUND(SUM(D668:L668),0)</f>
        <v>0</v>
      </c>
      <c r="N668" s="223" t="s">
        <v>617</v>
      </c>
    </row>
    <row r="669" ht="12.65" customHeight="1" s="212" customFormat="1">
      <c r="A669" s="224">
        <v>6030</v>
      </c>
      <c r="B669" s="223" t="s">
        <v>344</v>
      </c>
      <c r="C669" s="229">
        <f>D85</f>
        <v>0</v>
      </c>
      <c r="D669" s="229">
        <f>(D615/D612)*D90</f>
        <v>0</v>
      </c>
      <c r="E669" s="231">
        <f>(E623/E612)*SUM(C669:D669)</f>
        <v>0</v>
      </c>
      <c r="F669" s="231">
        <f>(F624/F612)*D64</f>
        <v>0</v>
      </c>
      <c r="G669" s="229">
        <f>(G625/G612)*D91</f>
        <v>0</v>
      </c>
      <c r="H669" s="231">
        <f>(H628/H612)*D60</f>
        <v>0</v>
      </c>
      <c r="I669" s="229">
        <f>(I629/I612)*D92</f>
        <v>0</v>
      </c>
      <c r="J669" s="229">
        <f>(J630/J612)*D93</f>
        <v>0</v>
      </c>
      <c r="K669" s="229">
        <f>(K644/K612)*D89</f>
        <v>0</v>
      </c>
      <c r="L669" s="229">
        <f>(L647/L612)*D94</f>
        <v>0</v>
      </c>
      <c r="M669" s="212">
        <f t="shared" si="18"/>
        <v>0</v>
      </c>
      <c r="N669" s="223" t="s">
        <v>618</v>
      </c>
    </row>
    <row r="670" ht="12.65" customHeight="1" s="212" customFormat="1">
      <c r="A670" s="224">
        <v>6070</v>
      </c>
      <c r="B670" s="223" t="s">
        <v>619</v>
      </c>
      <c r="C670" s="229">
        <f>E85</f>
        <v>939057</v>
      </c>
      <c r="D670" s="229">
        <f>(D615/D612)*E90</f>
        <v>3716.0211893039868</v>
      </c>
      <c r="E670" s="231">
        <f>(E623/E612)*SUM(C670:D670)</f>
        <v>85177.3969098292</v>
      </c>
      <c r="F670" s="231">
        <f>(F624/F612)*E64</f>
        <v>0</v>
      </c>
      <c r="G670" s="229">
        <f>(G625/G612)*E91</f>
        <v>461573.91076240054</v>
      </c>
      <c r="H670" s="231">
        <f>(H628/H612)*E60</f>
        <v>46325.3270554392</v>
      </c>
      <c r="I670" s="229">
        <f>(I629/I612)*E92</f>
        <v>97143.247970446551</v>
      </c>
      <c r="J670" s="229">
        <f>(J630/J612)*E93</f>
        <v>35835.350800760432</v>
      </c>
      <c r="K670" s="229">
        <f>(K644/K612)*E89</f>
        <v>103947.62965407898</v>
      </c>
      <c r="L670" s="229">
        <f>(L647/L612)*E94</f>
        <v>91036.605696443075</v>
      </c>
      <c r="M670" s="212">
        <f t="shared" si="18"/>
        <v>924755</v>
      </c>
      <c r="N670" s="223" t="s">
        <v>620</v>
      </c>
    </row>
    <row r="671" ht="12.65" customHeight="1" s="212" customFormat="1">
      <c r="A671" s="224">
        <v>6100</v>
      </c>
      <c r="B671" s="223" t="s">
        <v>621</v>
      </c>
      <c r="C671" s="229">
        <f>F85</f>
        <v>0</v>
      </c>
      <c r="D671" s="229">
        <f>(D615/D612)*F90</f>
        <v>0</v>
      </c>
      <c r="E671" s="231">
        <f>(E623/E612)*SUM(C671:D671)</f>
        <v>0</v>
      </c>
      <c r="F671" s="231">
        <f>(F624/F612)*F64</f>
        <v>0</v>
      </c>
      <c r="G671" s="229">
        <f>(G625/G612)*F91</f>
        <v>0</v>
      </c>
      <c r="H671" s="231">
        <f>(H628/H612)*F60</f>
        <v>0</v>
      </c>
      <c r="I671" s="229">
        <f>(I629/I612)*F92</f>
        <v>0</v>
      </c>
      <c r="J671" s="229">
        <f>(J630/J612)*F93</f>
        <v>0</v>
      </c>
      <c r="K671" s="229">
        <f>(K644/K612)*F89</f>
        <v>0</v>
      </c>
      <c r="L671" s="229">
        <f>(L647/L612)*F94</f>
        <v>0</v>
      </c>
      <c r="M671" s="212">
        <f t="shared" si="18"/>
        <v>0</v>
      </c>
      <c r="N671" s="223" t="s">
        <v>622</v>
      </c>
    </row>
    <row r="672" ht="12.65" customHeight="1" s="212" customFormat="1">
      <c r="A672" s="224">
        <v>6120</v>
      </c>
      <c r="B672" s="223" t="s">
        <v>623</v>
      </c>
      <c r="C672" s="229">
        <f>G85</f>
        <v>0</v>
      </c>
      <c r="D672" s="229">
        <f>(D615/D612)*G90</f>
        <v>0</v>
      </c>
      <c r="E672" s="231">
        <f>(E623/E612)*SUM(C672:D672)</f>
        <v>0</v>
      </c>
      <c r="F672" s="231">
        <f>(F624/F612)*G64</f>
        <v>0</v>
      </c>
      <c r="G672" s="229">
        <f>(G625/G612)*G91</f>
        <v>0</v>
      </c>
      <c r="H672" s="231">
        <f>(H628/H612)*G60</f>
        <v>0</v>
      </c>
      <c r="I672" s="229">
        <f>(I629/I612)*G92</f>
        <v>0</v>
      </c>
      <c r="J672" s="229">
        <f>(J630/J612)*G93</f>
        <v>0</v>
      </c>
      <c r="K672" s="229">
        <f>(K644/K612)*G89</f>
        <v>0</v>
      </c>
      <c r="L672" s="229">
        <f>(L647/L612)*G94</f>
        <v>0</v>
      </c>
      <c r="M672" s="212">
        <f t="shared" si="18"/>
        <v>0</v>
      </c>
      <c r="N672" s="223" t="s">
        <v>624</v>
      </c>
    </row>
    <row r="673" ht="12.65" customHeight="1" s="212" customFormat="1">
      <c r="A673" s="224">
        <v>6140</v>
      </c>
      <c r="B673" s="223" t="s">
        <v>625</v>
      </c>
      <c r="C673" s="229">
        <f>H85</f>
        <v>0</v>
      </c>
      <c r="D673" s="229">
        <f>(D615/D612)*H90</f>
        <v>0</v>
      </c>
      <c r="E673" s="231">
        <f>(E623/E612)*SUM(C673:D673)</f>
        <v>0</v>
      </c>
      <c r="F673" s="231">
        <f>(F624/F612)*H64</f>
        <v>0</v>
      </c>
      <c r="G673" s="229">
        <f>(G625/G612)*H91</f>
        <v>0</v>
      </c>
      <c r="H673" s="231">
        <f>(H628/H612)*H60</f>
        <v>0</v>
      </c>
      <c r="I673" s="229">
        <f>(I629/I612)*H92</f>
        <v>0</v>
      </c>
      <c r="J673" s="229">
        <f>(J630/J612)*H93</f>
        <v>0</v>
      </c>
      <c r="K673" s="229">
        <f>(K644/K612)*H89</f>
        <v>0</v>
      </c>
      <c r="L673" s="229">
        <f>(L647/L612)*H94</f>
        <v>0</v>
      </c>
      <c r="M673" s="212">
        <f t="shared" si="18"/>
        <v>0</v>
      </c>
      <c r="N673" s="223" t="s">
        <v>626</v>
      </c>
    </row>
    <row r="674" ht="12.65" customHeight="1" s="212" customFormat="1">
      <c r="A674" s="224">
        <v>6150</v>
      </c>
      <c r="B674" s="223" t="s">
        <v>627</v>
      </c>
      <c r="C674" s="229">
        <f>I85</f>
        <v>0</v>
      </c>
      <c r="D674" s="229">
        <f>(D615/D612)*I90</f>
        <v>0</v>
      </c>
      <c r="E674" s="231">
        <f>(E623/E612)*SUM(C674:D674)</f>
        <v>0</v>
      </c>
      <c r="F674" s="231">
        <f>(F624/F612)*I64</f>
        <v>0</v>
      </c>
      <c r="G674" s="229">
        <f>(G625/G612)*I91</f>
        <v>0</v>
      </c>
      <c r="H674" s="231">
        <f>(H628/H612)*I60</f>
        <v>0</v>
      </c>
      <c r="I674" s="229">
        <f>(I629/I612)*I92</f>
        <v>0</v>
      </c>
      <c r="J674" s="229">
        <f>(J630/J612)*I93</f>
        <v>0</v>
      </c>
      <c r="K674" s="229">
        <f>(K644/K612)*I89</f>
        <v>0</v>
      </c>
      <c r="L674" s="229">
        <f>(L647/L612)*I94</f>
        <v>0</v>
      </c>
      <c r="M674" s="212">
        <f t="shared" si="18"/>
        <v>0</v>
      </c>
      <c r="N674" s="223" t="s">
        <v>628</v>
      </c>
    </row>
    <row r="675" ht="12.65" customHeight="1" s="212" customFormat="1">
      <c r="A675" s="224">
        <v>6170</v>
      </c>
      <c r="B675" s="223" t="s">
        <v>125</v>
      </c>
      <c r="C675" s="229">
        <f>J85</f>
        <v>0</v>
      </c>
      <c r="D675" s="229">
        <f>(D615/D612)*J90</f>
        <v>0</v>
      </c>
      <c r="E675" s="231">
        <f>(E623/E612)*SUM(C675:D675)</f>
        <v>0</v>
      </c>
      <c r="F675" s="231">
        <f>(F624/F612)*J64</f>
        <v>0</v>
      </c>
      <c r="G675" s="229">
        <f>(G625/G612)*J91</f>
        <v>0</v>
      </c>
      <c r="H675" s="231">
        <f>(H628/H612)*J60</f>
        <v>0</v>
      </c>
      <c r="I675" s="229">
        <f>(I629/I612)*J92</f>
        <v>0</v>
      </c>
      <c r="J675" s="229">
        <f>(J630/J612)*J93</f>
        <v>0</v>
      </c>
      <c r="K675" s="229">
        <f>(K644/K612)*J89</f>
        <v>0</v>
      </c>
      <c r="L675" s="229">
        <f>(L647/L612)*J94</f>
        <v>0</v>
      </c>
      <c r="M675" s="212">
        <f t="shared" si="18"/>
        <v>0</v>
      </c>
      <c r="N675" s="223" t="s">
        <v>629</v>
      </c>
    </row>
    <row r="676" ht="12.65" customHeight="1" s="212" customFormat="1">
      <c r="A676" s="224">
        <v>6200</v>
      </c>
      <c r="B676" s="223" t="s">
        <v>349</v>
      </c>
      <c r="C676" s="229">
        <f>K85</f>
        <v>3333669</v>
      </c>
      <c r="D676" s="229">
        <f>(D615/D612)*K90</f>
        <v>22135.695192586158</v>
      </c>
      <c r="E676" s="231">
        <f>(E623/E612)*SUM(C676:D676)</f>
        <v>303189.31709957408</v>
      </c>
      <c r="F676" s="231">
        <f>(F624/F612)*K64</f>
        <v>0</v>
      </c>
      <c r="G676" s="229">
        <f>(G625/G612)*K91</f>
        <v>0</v>
      </c>
      <c r="H676" s="231">
        <f>(H628/H612)*K60</f>
        <v>197586.09865571771</v>
      </c>
      <c r="I676" s="229">
        <f>(I629/I612)*K92</f>
        <v>0</v>
      </c>
      <c r="J676" s="229">
        <f>(J630/J612)*K93</f>
        <v>323981.69631420239</v>
      </c>
      <c r="K676" s="229">
        <f>(K644/K612)*K89</f>
        <v>265127.76598061493</v>
      </c>
      <c r="L676" s="229">
        <f>(L647/L612)*K94</f>
        <v>265566.29420676146</v>
      </c>
      <c r="M676" s="212">
        <f t="shared" si="18"/>
        <v>1377587</v>
      </c>
      <c r="N676" s="223" t="s">
        <v>630</v>
      </c>
    </row>
    <row r="677" ht="12.65" customHeight="1" s="212" customFormat="1">
      <c r="A677" s="224">
        <v>6210</v>
      </c>
      <c r="B677" s="223" t="s">
        <v>350</v>
      </c>
      <c r="C677" s="229">
        <f>L85</f>
        <v>1953635</v>
      </c>
      <c r="D677" s="229">
        <f>(D615/D612)*L90</f>
        <v>7730.7327444734046</v>
      </c>
      <c r="E677" s="231">
        <f>(E623/E612)*SUM(C677:D677)</f>
        <v>177204.93029442389</v>
      </c>
      <c r="F677" s="231">
        <f>(F624/F612)*L64</f>
        <v>0</v>
      </c>
      <c r="G677" s="229">
        <f>(G625/G612)*L91</f>
        <v>557693.69336459227</v>
      </c>
      <c r="H677" s="231">
        <f>(H628/H612)*L60</f>
        <v>96425.310389469756</v>
      </c>
      <c r="I677" s="229">
        <f>(I629/I612)*L92</f>
        <v>202033.36255119456</v>
      </c>
      <c r="J677" s="229">
        <f>(J630/J612)*L93</f>
        <v>74552.817017240741</v>
      </c>
      <c r="K677" s="229">
        <f>(K644/K612)*L89</f>
        <v>127932.20217023193</v>
      </c>
      <c r="L677" s="229">
        <f>(L647/L612)*L94</f>
        <v>189273.84687170087</v>
      </c>
      <c r="M677" s="212">
        <f t="shared" si="18"/>
        <v>1432847</v>
      </c>
      <c r="N677" s="223" t="s">
        <v>631</v>
      </c>
    </row>
    <row r="678" ht="12.65" customHeight="1" s="212" customFormat="1">
      <c r="A678" s="224">
        <v>6330</v>
      </c>
      <c r="B678" s="223" t="s">
        <v>632</v>
      </c>
      <c r="C678" s="229">
        <f>M85</f>
        <v>0</v>
      </c>
      <c r="D678" s="229">
        <f>(D615/D612)*M90</f>
        <v>0</v>
      </c>
      <c r="E678" s="231">
        <f>(E623/E612)*SUM(C678:D678)</f>
        <v>0</v>
      </c>
      <c r="F678" s="231">
        <f>(F624/F612)*M64</f>
        <v>0</v>
      </c>
      <c r="G678" s="229">
        <f>(G625/G612)*M91</f>
        <v>0</v>
      </c>
      <c r="H678" s="231">
        <f>(H628/H612)*M60</f>
        <v>0</v>
      </c>
      <c r="I678" s="229">
        <f>(I629/I612)*M92</f>
        <v>0</v>
      </c>
      <c r="J678" s="229">
        <f>(J630/J612)*M93</f>
        <v>0</v>
      </c>
      <c r="K678" s="229">
        <f>(K644/K612)*M89</f>
        <v>0</v>
      </c>
      <c r="L678" s="229">
        <f>(L647/L612)*M94</f>
        <v>0</v>
      </c>
      <c r="M678" s="212">
        <f t="shared" si="18"/>
        <v>0</v>
      </c>
      <c r="N678" s="223" t="s">
        <v>633</v>
      </c>
    </row>
    <row r="679" ht="12.65" customHeight="1" s="212" customFormat="1">
      <c r="A679" s="224">
        <v>6400</v>
      </c>
      <c r="B679" s="223" t="s">
        <v>634</v>
      </c>
      <c r="C679" s="229">
        <f>N85</f>
        <v>0</v>
      </c>
      <c r="D679" s="229">
        <f>(D615/D612)*N90</f>
        <v>0</v>
      </c>
      <c r="E679" s="231">
        <f>(E623/E612)*SUM(C679:D679)</f>
        <v>0</v>
      </c>
      <c r="F679" s="231">
        <f>(F624/F612)*N64</f>
        <v>0</v>
      </c>
      <c r="G679" s="229">
        <f>(G625/G612)*N91</f>
        <v>0</v>
      </c>
      <c r="H679" s="231">
        <f>(H628/H612)*N60</f>
        <v>0</v>
      </c>
      <c r="I679" s="229">
        <f>(I629/I612)*N92</f>
        <v>0</v>
      </c>
      <c r="J679" s="229">
        <f>(J630/J612)*N93</f>
        <v>0</v>
      </c>
      <c r="K679" s="229">
        <f>(K644/K612)*N89</f>
        <v>0</v>
      </c>
      <c r="L679" s="229">
        <f>(L647/L612)*N94</f>
        <v>0</v>
      </c>
      <c r="M679" s="212">
        <f t="shared" si="18"/>
        <v>0</v>
      </c>
      <c r="N679" s="223" t="s">
        <v>635</v>
      </c>
    </row>
    <row r="680" ht="12.65" customHeight="1" s="212" customFormat="1">
      <c r="A680" s="224">
        <v>7010</v>
      </c>
      <c r="B680" s="223" t="s">
        <v>636</v>
      </c>
      <c r="C680" s="229">
        <f>O85</f>
        <v>0</v>
      </c>
      <c r="D680" s="229">
        <f>(D615/D612)*O90</f>
        <v>0</v>
      </c>
      <c r="E680" s="231">
        <f>(E623/E612)*SUM(C680:D680)</f>
        <v>0</v>
      </c>
      <c r="F680" s="231">
        <f>(F624/F612)*O64</f>
        <v>0</v>
      </c>
      <c r="G680" s="229">
        <f>(G625/G612)*O91</f>
        <v>0</v>
      </c>
      <c r="H680" s="231">
        <f>(H628/H612)*O60</f>
        <v>0</v>
      </c>
      <c r="I680" s="229">
        <f>(I629/I612)*O92</f>
        <v>0</v>
      </c>
      <c r="J680" s="229">
        <f>(J630/J612)*O93</f>
        <v>0</v>
      </c>
      <c r="K680" s="229">
        <f>(K644/K612)*O89</f>
        <v>0</v>
      </c>
      <c r="L680" s="229">
        <f>(L647/L612)*O94</f>
        <v>0</v>
      </c>
      <c r="M680" s="212">
        <f t="shared" si="18"/>
        <v>0</v>
      </c>
      <c r="N680" s="223" t="s">
        <v>637</v>
      </c>
    </row>
    <row r="681" ht="12.65" customHeight="1" s="212" customFormat="1">
      <c r="A681" s="224">
        <v>7020</v>
      </c>
      <c r="B681" s="223" t="s">
        <v>638</v>
      </c>
      <c r="C681" s="229">
        <f>P85</f>
        <v>756443</v>
      </c>
      <c r="D681" s="229">
        <f>(D615/D612)*P90</f>
        <v>3543.8503233902884</v>
      </c>
      <c r="E681" s="231">
        <f>(E623/E612)*SUM(C681:D681)</f>
        <v>68663.0823552684</v>
      </c>
      <c r="F681" s="231">
        <f>(F624/F612)*P64</f>
        <v>0</v>
      </c>
      <c r="G681" s="229">
        <f>(G625/G612)*P91</f>
        <v>0</v>
      </c>
      <c r="H681" s="231">
        <f>(H628/H612)*P60</f>
        <v>22098.896758298408</v>
      </c>
      <c r="I681" s="229">
        <f>(I629/I612)*P92</f>
        <v>36397.976454749594</v>
      </c>
      <c r="J681" s="229">
        <f>(J630/J612)*P93</f>
        <v>10456.098906796535</v>
      </c>
      <c r="K681" s="229">
        <f>(K644/K612)*P89</f>
        <v>111168.04047255545</v>
      </c>
      <c r="L681" s="229">
        <f>(L647/L612)*P94</f>
        <v>25545.111579604556</v>
      </c>
      <c r="M681" s="212">
        <f t="shared" si="18"/>
        <v>277873</v>
      </c>
      <c r="N681" s="223" t="s">
        <v>639</v>
      </c>
    </row>
    <row r="682" ht="12.65" customHeight="1" s="212" customFormat="1">
      <c r="A682" s="224">
        <v>7030</v>
      </c>
      <c r="B682" s="223" t="s">
        <v>640</v>
      </c>
      <c r="C682" s="229">
        <f>Q85</f>
        <v>25027</v>
      </c>
      <c r="D682" s="229">
        <f>(D615/D612)*Q90</f>
        <v>933.89651510763588</v>
      </c>
      <c r="E682" s="231">
        <f>(E623/E612)*SUM(C682:D682)</f>
        <v>2345.5079185579611</v>
      </c>
      <c r="F682" s="231">
        <f>(F624/F612)*Q64</f>
        <v>0</v>
      </c>
      <c r="G682" s="229">
        <f>(G625/G612)*Q91</f>
        <v>0</v>
      </c>
      <c r="H682" s="231">
        <f>(H628/H612)*Q60</f>
        <v>754.93125571826852</v>
      </c>
      <c r="I682" s="229">
        <f>(I629/I612)*Q92</f>
        <v>6886.1036536012753</v>
      </c>
      <c r="J682" s="229">
        <f>(J630/J612)*Q93</f>
        <v>0</v>
      </c>
      <c r="K682" s="229">
        <f>(K644/K612)*Q89</f>
        <v>0</v>
      </c>
      <c r="L682" s="229">
        <f>(L647/L612)*Q94</f>
        <v>1885.8807206419472</v>
      </c>
      <c r="M682" s="212">
        <f t="shared" si="18"/>
        <v>12806</v>
      </c>
      <c r="N682" s="223" t="s">
        <v>641</v>
      </c>
    </row>
    <row r="683" ht="12.65" customHeight="1" s="212" customFormat="1">
      <c r="A683" s="224">
        <v>7040</v>
      </c>
      <c r="B683" s="223" t="s">
        <v>133</v>
      </c>
      <c r="C683" s="229">
        <f>R85</f>
        <v>533944</v>
      </c>
      <c r="D683" s="229">
        <f>(D615/D612)*R90</f>
        <v>812.59431412298477</v>
      </c>
      <c r="E683" s="231">
        <f>(E623/E612)*SUM(C683:D683)</f>
        <v>48314.041301884616</v>
      </c>
      <c r="F683" s="231">
        <f>(F624/F612)*R64</f>
        <v>0</v>
      </c>
      <c r="G683" s="229">
        <f>(G625/G612)*R91</f>
        <v>0</v>
      </c>
      <c r="H683" s="231">
        <f>(H628/H612)*R60</f>
        <v>0</v>
      </c>
      <c r="I683" s="229">
        <f>(I629/I612)*R92</f>
        <v>0</v>
      </c>
      <c r="J683" s="229">
        <f>(J630/J612)*R93</f>
        <v>0</v>
      </c>
      <c r="K683" s="229">
        <f>(K644/K612)*R89</f>
        <v>12519.704221054864</v>
      </c>
      <c r="L683" s="229">
        <f>(L647/L612)*R94</f>
        <v>0</v>
      </c>
      <c r="M683" s="212">
        <f t="shared" si="18"/>
        <v>61646</v>
      </c>
      <c r="N683" s="223" t="s">
        <v>642</v>
      </c>
    </row>
    <row r="684" ht="12.65" customHeight="1" s="212" customFormat="1">
      <c r="A684" s="224">
        <v>7050</v>
      </c>
      <c r="B684" s="223" t="s">
        <v>643</v>
      </c>
      <c r="C684" s="229">
        <f>S85</f>
        <v>360973</v>
      </c>
      <c r="D684" s="229">
        <f>(D615/D612)*S90</f>
        <v>1022.5905975480258</v>
      </c>
      <c r="E684" s="231">
        <f>(E623/E612)*SUM(C684:D684)</f>
        <v>32705.477784078535</v>
      </c>
      <c r="F684" s="231">
        <f>(F624/F612)*S64</f>
        <v>0</v>
      </c>
      <c r="G684" s="229">
        <f>(G625/G612)*S91</f>
        <v>0</v>
      </c>
      <c r="H684" s="231">
        <f>(H628/H612)*S60</f>
        <v>15029.995000209163</v>
      </c>
      <c r="I684" s="229">
        <f>(I629/I612)*S92</f>
        <v>8484.6634303301416</v>
      </c>
      <c r="J684" s="229">
        <f>(J630/J612)*S93</f>
        <v>0</v>
      </c>
      <c r="K684" s="229">
        <f>(K644/K612)*S89</f>
        <v>58121.890534625716</v>
      </c>
      <c r="L684" s="229">
        <f>(L647/L612)*S94</f>
        <v>0</v>
      </c>
      <c r="M684" s="212">
        <f t="shared" si="18"/>
        <v>115365</v>
      </c>
      <c r="N684" s="223" t="s">
        <v>644</v>
      </c>
    </row>
    <row r="685" ht="12.65" customHeight="1" s="212" customFormat="1">
      <c r="A685" s="224">
        <v>7060</v>
      </c>
      <c r="B685" s="223" t="s">
        <v>645</v>
      </c>
      <c r="C685" s="229">
        <f>T85</f>
        <v>0</v>
      </c>
      <c r="D685" s="229">
        <f>(D615/D612)*T90</f>
        <v>0</v>
      </c>
      <c r="E685" s="231">
        <f>(E623/E612)*SUM(C685:D685)</f>
        <v>0</v>
      </c>
      <c r="F685" s="231">
        <f>(F624/F612)*T64</f>
        <v>0</v>
      </c>
      <c r="G685" s="229">
        <f>(G625/G612)*T91</f>
        <v>0</v>
      </c>
      <c r="H685" s="231">
        <f>(H628/H612)*T60</f>
        <v>0</v>
      </c>
      <c r="I685" s="229">
        <f>(I629/I612)*T92</f>
        <v>0</v>
      </c>
      <c r="J685" s="229">
        <f>(J630/J612)*T93</f>
        <v>0</v>
      </c>
      <c r="K685" s="229">
        <f>(K644/K612)*T89</f>
        <v>0</v>
      </c>
      <c r="L685" s="229">
        <f>(L647/L612)*T94</f>
        <v>0</v>
      </c>
      <c r="M685" s="212">
        <f t="shared" si="18"/>
        <v>0</v>
      </c>
      <c r="N685" s="223" t="s">
        <v>646</v>
      </c>
    </row>
    <row r="686" ht="12.65" customHeight="1" s="212" customFormat="1">
      <c r="A686" s="224">
        <v>7070</v>
      </c>
      <c r="B686" s="223" t="s">
        <v>136</v>
      </c>
      <c r="C686" s="229">
        <f>U85</f>
        <v>1988731</v>
      </c>
      <c r="D686" s="229">
        <f>(D615/D612)*U90</f>
        <v>2797.7765710975964</v>
      </c>
      <c r="E686" s="231">
        <f>(E623/E612)*SUM(C686:D686)</f>
        <v>179930.09265936713</v>
      </c>
      <c r="F686" s="231">
        <f>(F624/F612)*U64</f>
        <v>0</v>
      </c>
      <c r="G686" s="229">
        <f>(G625/G612)*U91</f>
        <v>0</v>
      </c>
      <c r="H686" s="231">
        <f>(H628/H612)*U60</f>
        <v>56482.583950557731</v>
      </c>
      <c r="I686" s="229">
        <f>(I629/I612)*U92</f>
        <v>17830.089817360444</v>
      </c>
      <c r="J686" s="229">
        <f>(J630/J612)*U93</f>
        <v>0</v>
      </c>
      <c r="K686" s="229">
        <f>(K644/K612)*U89</f>
        <v>313063.75163785811</v>
      </c>
      <c r="L686" s="229">
        <f>(L647/L612)*U94</f>
        <v>8572.1850938270327</v>
      </c>
      <c r="M686" s="212">
        <f t="shared" si="18"/>
        <v>578676</v>
      </c>
      <c r="N686" s="223" t="s">
        <v>647</v>
      </c>
    </row>
    <row r="687" ht="12.65" customHeight="1" s="212" customFormat="1">
      <c r="A687" s="224">
        <v>7110</v>
      </c>
      <c r="B687" s="223" t="s">
        <v>648</v>
      </c>
      <c r="C687" s="229">
        <f>V85</f>
        <v>0</v>
      </c>
      <c r="D687" s="229">
        <f>(D615/D612)*V90</f>
        <v>0</v>
      </c>
      <c r="E687" s="231">
        <f>(E623/E612)*SUM(C687:D687)</f>
        <v>0</v>
      </c>
      <c r="F687" s="231">
        <f>(F624/F612)*V64</f>
        <v>0</v>
      </c>
      <c r="G687" s="229">
        <f>(G625/G612)*V91</f>
        <v>0</v>
      </c>
      <c r="H687" s="231">
        <f>(H628/H612)*V60</f>
        <v>0</v>
      </c>
      <c r="I687" s="229">
        <f>(I629/I612)*V92</f>
        <v>0</v>
      </c>
      <c r="J687" s="229">
        <f>(J630/J612)*V93</f>
        <v>0</v>
      </c>
      <c r="K687" s="229">
        <f>(K644/K612)*V89</f>
        <v>18915.325869859218</v>
      </c>
      <c r="L687" s="229">
        <f>(L647/L612)*V94</f>
        <v>0</v>
      </c>
      <c r="M687" s="212">
        <f t="shared" si="18"/>
        <v>18915</v>
      </c>
      <c r="N687" s="223" t="s">
        <v>649</v>
      </c>
    </row>
    <row r="688" ht="12.65" customHeight="1" s="212" customFormat="1">
      <c r="A688" s="224">
        <v>7120</v>
      </c>
      <c r="B688" s="223" t="s">
        <v>650</v>
      </c>
      <c r="C688" s="229">
        <f>W85</f>
        <v>126883</v>
      </c>
      <c r="D688" s="229">
        <f>(D615/D612)*W90</f>
        <v>239.99575248576116</v>
      </c>
      <c r="E688" s="231">
        <f>(E623/E612)*SUM(C688:D688)</f>
        <v>11485.273360831359</v>
      </c>
      <c r="F688" s="231">
        <f>(F624/F612)*W64</f>
        <v>0</v>
      </c>
      <c r="G688" s="229">
        <f>(G625/G612)*W91</f>
        <v>0</v>
      </c>
      <c r="H688" s="231">
        <f>(H628/H612)*W60</f>
        <v>2264.7937671548057</v>
      </c>
      <c r="I688" s="229">
        <f>(I629/I612)*W92</f>
        <v>1721.5259134003188</v>
      </c>
      <c r="J688" s="229">
        <f>(J630/J612)*W93</f>
        <v>1326.4025704171049</v>
      </c>
      <c r="K688" s="229">
        <f>(K644/K612)*W89</f>
        <v>25363.646213520686</v>
      </c>
      <c r="L688" s="229">
        <f>(L647/L612)*W94</f>
        <v>0</v>
      </c>
      <c r="M688" s="212">
        <f t="shared" si="18"/>
        <v>42402</v>
      </c>
      <c r="N688" s="223" t="s">
        <v>651</v>
      </c>
    </row>
    <row r="689" ht="12.65" customHeight="1" s="212" customFormat="1">
      <c r="A689" s="224">
        <v>7130</v>
      </c>
      <c r="B689" s="223" t="s">
        <v>652</v>
      </c>
      <c r="C689" s="229">
        <f>X85</f>
        <v>646747</v>
      </c>
      <c r="D689" s="229">
        <f>(D615/D612)*X90</f>
        <v>1220.8479582971329</v>
      </c>
      <c r="E689" s="231">
        <f>(E623/E612)*SUM(C689:D689)</f>
        <v>58542.420423451455</v>
      </c>
      <c r="F689" s="231">
        <f>(F624/F612)*X64</f>
        <v>0</v>
      </c>
      <c r="G689" s="229">
        <f>(G625/G612)*X91</f>
        <v>0</v>
      </c>
      <c r="H689" s="231">
        <f>(H628/H612)*X60</f>
        <v>11529.859178242647</v>
      </c>
      <c r="I689" s="229">
        <f>(I629/I612)*X92</f>
        <v>8607.6295670015934</v>
      </c>
      <c r="J689" s="229">
        <f>(J630/J612)*X93</f>
        <v>6762.4049691773762</v>
      </c>
      <c r="K689" s="229">
        <f>(K644/K612)*X89</f>
        <v>129288.80564983617</v>
      </c>
      <c r="L689" s="229">
        <f>(L647/L612)*X94</f>
        <v>0</v>
      </c>
      <c r="M689" s="212">
        <f t="shared" si="18"/>
        <v>215952</v>
      </c>
      <c r="N689" s="223" t="s">
        <v>653</v>
      </c>
    </row>
    <row r="690" ht="12.65" customHeight="1" s="212" customFormat="1">
      <c r="A690" s="224">
        <v>7140</v>
      </c>
      <c r="B690" s="223" t="s">
        <v>654</v>
      </c>
      <c r="C690" s="229">
        <f>Y85</f>
        <v>1727120</v>
      </c>
      <c r="D690" s="229">
        <f>(D615/D612)*Y90</f>
        <v>3259.5075296843324</v>
      </c>
      <c r="E690" s="231">
        <f>(E623/E612)*SUM(C690:D690)</f>
        <v>156335.85052270573</v>
      </c>
      <c r="F690" s="231">
        <f>(F624/F612)*Y64</f>
        <v>0</v>
      </c>
      <c r="G690" s="229">
        <f>(G625/G612)*Y91</f>
        <v>0</v>
      </c>
      <c r="H690" s="231">
        <f>(H628/H612)*Y60</f>
        <v>30746.291141980393</v>
      </c>
      <c r="I690" s="229">
        <f>(I629/I612)*Y92</f>
        <v>23486.532104247206</v>
      </c>
      <c r="J690" s="229">
        <f>(J630/J612)*Y93</f>
        <v>18059.308217221365</v>
      </c>
      <c r="K690" s="229">
        <f>(K644/K612)*Y89</f>
        <v>345264.32078459731</v>
      </c>
      <c r="L690" s="229">
        <f>(L647/L612)*Y94</f>
        <v>0</v>
      </c>
      <c r="M690" s="212">
        <f t="shared" si="18"/>
        <v>577152</v>
      </c>
      <c r="N690" s="223" t="s">
        <v>655</v>
      </c>
    </row>
    <row r="691" ht="12.65" customHeight="1" s="212" customFormat="1">
      <c r="A691" s="224">
        <v>7150</v>
      </c>
      <c r="B691" s="223" t="s">
        <v>656</v>
      </c>
      <c r="C691" s="229">
        <f>Z85</f>
        <v>0</v>
      </c>
      <c r="D691" s="229">
        <f>(D615/D612)*Z90</f>
        <v>0</v>
      </c>
      <c r="E691" s="231">
        <f>(E623/E612)*SUM(C691:D691)</f>
        <v>0</v>
      </c>
      <c r="F691" s="231">
        <f>(F624/F612)*Z64</f>
        <v>0</v>
      </c>
      <c r="G691" s="229">
        <f>(G625/G612)*Z91</f>
        <v>0</v>
      </c>
      <c r="H691" s="231">
        <f>(H628/H612)*Z60</f>
        <v>0</v>
      </c>
      <c r="I691" s="229">
        <f>(I629/I612)*Z92</f>
        <v>0</v>
      </c>
      <c r="J691" s="229">
        <f>(J630/J612)*Z93</f>
        <v>0</v>
      </c>
      <c r="K691" s="229">
        <f>(K644/K612)*Z89</f>
        <v>0</v>
      </c>
      <c r="L691" s="229">
        <f>(L647/L612)*Z94</f>
        <v>0</v>
      </c>
      <c r="M691" s="212">
        <f t="shared" si="18"/>
        <v>0</v>
      </c>
      <c r="N691" s="223" t="s">
        <v>657</v>
      </c>
    </row>
    <row r="692" ht="12.65" customHeight="1" s="212" customFormat="1">
      <c r="A692" s="224">
        <v>7160</v>
      </c>
      <c r="B692" s="223" t="s">
        <v>658</v>
      </c>
      <c r="C692" s="229">
        <f>AA85</f>
        <v>0</v>
      </c>
      <c r="D692" s="229">
        <f>(D615/D612)*AA90</f>
        <v>0</v>
      </c>
      <c r="E692" s="231">
        <f>(E623/E612)*SUM(C692:D692)</f>
        <v>0</v>
      </c>
      <c r="F692" s="231">
        <f>(F624/F612)*AA64</f>
        <v>0</v>
      </c>
      <c r="G692" s="229">
        <f>(G625/G612)*AA91</f>
        <v>0</v>
      </c>
      <c r="H692" s="231">
        <f>(H628/H612)*AA60</f>
        <v>0</v>
      </c>
      <c r="I692" s="229">
        <f>(I629/I612)*AA92</f>
        <v>0</v>
      </c>
      <c r="J692" s="229">
        <f>(J630/J612)*AA93</f>
        <v>0</v>
      </c>
      <c r="K692" s="229">
        <f>(K644/K612)*AA89</f>
        <v>0</v>
      </c>
      <c r="L692" s="229">
        <f>(L647/L612)*AA94</f>
        <v>0</v>
      </c>
      <c r="M692" s="212">
        <f t="shared" si="18"/>
        <v>0</v>
      </c>
      <c r="N692" s="223" t="s">
        <v>659</v>
      </c>
    </row>
    <row r="693" ht="12.65" customHeight="1" s="212" customFormat="1">
      <c r="A693" s="224">
        <v>7170</v>
      </c>
      <c r="B693" s="223" t="s">
        <v>142</v>
      </c>
      <c r="C693" s="229">
        <f>AB85</f>
        <v>1891778</v>
      </c>
      <c r="D693" s="229">
        <f>(D615/D612)*AB90</f>
        <v>1228.6739067477556</v>
      </c>
      <c r="E693" s="231">
        <f>(E623/E612)*SUM(C693:D693)</f>
        <v>171028.84489938564</v>
      </c>
      <c r="F693" s="231">
        <f>(F624/F612)*AB64</f>
        <v>0</v>
      </c>
      <c r="G693" s="229">
        <f>(G625/G612)*AB91</f>
        <v>0</v>
      </c>
      <c r="H693" s="231">
        <f>(H628/H612)*AB60</f>
        <v>6176.7102740585606</v>
      </c>
      <c r="I693" s="229">
        <f>(I629/I612)*AB92</f>
        <v>0</v>
      </c>
      <c r="J693" s="229">
        <f>(J630/J612)*AB93</f>
        <v>0</v>
      </c>
      <c r="K693" s="229">
        <f>(K644/K612)*AB89</f>
        <v>250584.07557180352</v>
      </c>
      <c r="L693" s="229">
        <f>(L647/L612)*AB94</f>
        <v>0</v>
      </c>
      <c r="M693" s="212">
        <f t="shared" si="18"/>
        <v>429018</v>
      </c>
      <c r="N693" s="223" t="s">
        <v>660</v>
      </c>
    </row>
    <row r="694" ht="12.65" customHeight="1" s="212" customFormat="1">
      <c r="A694" s="224">
        <v>7180</v>
      </c>
      <c r="B694" s="223" t="s">
        <v>661</v>
      </c>
      <c r="C694" s="229">
        <f>AC85</f>
        <v>151948</v>
      </c>
      <c r="D694" s="229">
        <f>(D615/D612)*AC90</f>
        <v>225.64818032628631</v>
      </c>
      <c r="E694" s="231">
        <f>(E623/E612)*SUM(C694:D694)</f>
        <v>13748.542797630296</v>
      </c>
      <c r="F694" s="231">
        <f>(F624/F612)*AC64</f>
        <v>0</v>
      </c>
      <c r="G694" s="229">
        <f>(G625/G612)*AC91</f>
        <v>0</v>
      </c>
      <c r="H694" s="231">
        <f>(H628/H612)*AC60</f>
        <v>6725.75118730821</v>
      </c>
      <c r="I694" s="229">
        <f>(I629/I612)*AC92</f>
        <v>0</v>
      </c>
      <c r="J694" s="229">
        <f>(J630/J612)*AC93</f>
        <v>0</v>
      </c>
      <c r="K694" s="229">
        <f>(K644/K612)*AC89</f>
        <v>17850.432941067113</v>
      </c>
      <c r="L694" s="229">
        <f>(L647/L612)*AC94</f>
        <v>0</v>
      </c>
      <c r="M694" s="212">
        <f t="shared" si="18"/>
        <v>38550</v>
      </c>
      <c r="N694" s="223" t="s">
        <v>662</v>
      </c>
    </row>
    <row r="695" ht="12.65" customHeight="1" s="212" customFormat="1">
      <c r="A695" s="224">
        <v>7190</v>
      </c>
      <c r="B695" s="223" t="s">
        <v>144</v>
      </c>
      <c r="C695" s="229">
        <f>AD85</f>
        <v>0</v>
      </c>
      <c r="D695" s="229">
        <f>(D615/D612)*AD90</f>
        <v>0</v>
      </c>
      <c r="E695" s="231">
        <f>(E623/E612)*SUM(C695:D695)</f>
        <v>0</v>
      </c>
      <c r="F695" s="231">
        <f>(F624/F612)*AD64</f>
        <v>0</v>
      </c>
      <c r="G695" s="229">
        <f>(G625/G612)*AD91</f>
        <v>0</v>
      </c>
      <c r="H695" s="231">
        <f>(H628/H612)*AD60</f>
        <v>0</v>
      </c>
      <c r="I695" s="229">
        <f>(I629/I612)*AD92</f>
        <v>0</v>
      </c>
      <c r="J695" s="229">
        <f>(J630/J612)*AD93</f>
        <v>0</v>
      </c>
      <c r="K695" s="229">
        <f>(K644/K612)*AD89</f>
        <v>0</v>
      </c>
      <c r="L695" s="229">
        <f>(L647/L612)*AD94</f>
        <v>0</v>
      </c>
      <c r="M695" s="212">
        <f t="shared" si="18"/>
        <v>0</v>
      </c>
      <c r="N695" s="223" t="s">
        <v>663</v>
      </c>
    </row>
    <row r="696" ht="12.65" customHeight="1" s="212" customFormat="1">
      <c r="A696" s="224">
        <v>7200</v>
      </c>
      <c r="B696" s="223" t="s">
        <v>664</v>
      </c>
      <c r="C696" s="229">
        <f>AE85</f>
        <v>1728839</v>
      </c>
      <c r="D696" s="229">
        <f>(D615/D612)*AE90</f>
        <v>10139.82054252341</v>
      </c>
      <c r="E696" s="231">
        <f>(E623/E612)*SUM(C696:D696)</f>
        <v>157112.77888317415</v>
      </c>
      <c r="F696" s="231">
        <f>(F624/F612)*AE64</f>
        <v>0</v>
      </c>
      <c r="G696" s="229">
        <f>(G625/G612)*AE91</f>
        <v>0</v>
      </c>
      <c r="H696" s="231">
        <f>(H628/H612)*AE60</f>
        <v>90042.709772942559</v>
      </c>
      <c r="I696" s="229">
        <f>(I629/I612)*AE92</f>
        <v>26806.617794376391</v>
      </c>
      <c r="J696" s="229">
        <f>(J630/J612)*AE93</f>
        <v>9033.02631853547</v>
      </c>
      <c r="K696" s="229">
        <f>(K644/K612)*AE89</f>
        <v>219892.45913047684</v>
      </c>
      <c r="L696" s="229">
        <f>(L647/L612)*AE94</f>
        <v>0</v>
      </c>
      <c r="M696" s="212">
        <f t="shared" si="18"/>
        <v>513027</v>
      </c>
      <c r="N696" s="223" t="s">
        <v>665</v>
      </c>
    </row>
    <row r="697" ht="12.65" customHeight="1" s="212" customFormat="1">
      <c r="A697" s="224">
        <v>7220</v>
      </c>
      <c r="B697" s="223" t="s">
        <v>666</v>
      </c>
      <c r="C697" s="229">
        <f>AF85</f>
        <v>0</v>
      </c>
      <c r="D697" s="229">
        <f>(D615/D612)*AF90</f>
        <v>0</v>
      </c>
      <c r="E697" s="231">
        <f>(E623/E612)*SUM(C697:D697)</f>
        <v>0</v>
      </c>
      <c r="F697" s="231">
        <f>(F624/F612)*AF64</f>
        <v>0</v>
      </c>
      <c r="G697" s="229">
        <f>(G625/G612)*AF91</f>
        <v>0</v>
      </c>
      <c r="H697" s="231">
        <f>(H628/H612)*AF60</f>
        <v>0</v>
      </c>
      <c r="I697" s="229">
        <f>(I629/I612)*AF92</f>
        <v>0</v>
      </c>
      <c r="J697" s="229">
        <f>(J630/J612)*AF93</f>
        <v>0</v>
      </c>
      <c r="K697" s="229">
        <f>(K644/K612)*AF89</f>
        <v>0</v>
      </c>
      <c r="L697" s="229">
        <f>(L647/L612)*AF94</f>
        <v>0</v>
      </c>
      <c r="M697" s="212">
        <f t="shared" si="18"/>
        <v>0</v>
      </c>
      <c r="N697" s="223" t="s">
        <v>667</v>
      </c>
    </row>
    <row r="698" ht="12.65" customHeight="1" s="212" customFormat="1">
      <c r="A698" s="224">
        <v>7230</v>
      </c>
      <c r="B698" s="223" t="s">
        <v>668</v>
      </c>
      <c r="C698" s="229">
        <f>AG85</f>
        <v>4586659</v>
      </c>
      <c r="D698" s="229">
        <f>(D615/D612)*AG90</f>
        <v>9271.1402645042963</v>
      </c>
      <c r="E698" s="231">
        <f>(E623/E612)*SUM(C698:D698)</f>
        <v>415231.82879514294</v>
      </c>
      <c r="F698" s="231">
        <f>(F624/F612)*AG64</f>
        <v>0</v>
      </c>
      <c r="G698" s="229">
        <f>(G625/G612)*AG91</f>
        <v>0</v>
      </c>
      <c r="H698" s="231">
        <f>(H628/H612)*AG60</f>
        <v>78238.3301380751</v>
      </c>
      <c r="I698" s="229">
        <f>(I629/I612)*AG92</f>
        <v>153953.60311265709</v>
      </c>
      <c r="J698" s="229">
        <f>(J630/J612)*AG93</f>
        <v>39783.084552713713</v>
      </c>
      <c r="K698" s="229">
        <f>(K644/K612)*AG89</f>
        <v>722684.78749769542</v>
      </c>
      <c r="L698" s="229">
        <f>(L647/L612)*AG94</f>
        <v>116238.82987229456</v>
      </c>
      <c r="M698" s="212">
        <f t="shared" si="18"/>
        <v>1535402</v>
      </c>
      <c r="N698" s="223" t="s">
        <v>669</v>
      </c>
    </row>
    <row r="699" ht="12.65" customHeight="1" s="212" customFormat="1">
      <c r="A699" s="224">
        <v>7240</v>
      </c>
      <c r="B699" s="223" t="s">
        <v>146</v>
      </c>
      <c r="C699" s="229">
        <f>AH85</f>
        <v>0</v>
      </c>
      <c r="D699" s="229">
        <f>(D615/D612)*AH90</f>
        <v>0</v>
      </c>
      <c r="E699" s="231">
        <f>(E623/E612)*SUM(C699:D699)</f>
        <v>0</v>
      </c>
      <c r="F699" s="231">
        <f>(F624/F612)*AH64</f>
        <v>0</v>
      </c>
      <c r="G699" s="229">
        <f>(G625/G612)*AH91</f>
        <v>0</v>
      </c>
      <c r="H699" s="231">
        <f>(H628/H612)*AH60</f>
        <v>0</v>
      </c>
      <c r="I699" s="229">
        <f>(I629/I612)*AH92</f>
        <v>0</v>
      </c>
      <c r="J699" s="229">
        <f>(J630/J612)*AH93</f>
        <v>0</v>
      </c>
      <c r="K699" s="229">
        <f>(K644/K612)*AH89</f>
        <v>0</v>
      </c>
      <c r="L699" s="229">
        <f>(L647/L612)*AH94</f>
        <v>0</v>
      </c>
      <c r="M699" s="212">
        <f t="shared" si="18"/>
        <v>0</v>
      </c>
      <c r="N699" s="223" t="s">
        <v>670</v>
      </c>
    </row>
    <row r="700" ht="12.65" customHeight="1" s="212" customFormat="1">
      <c r="A700" s="224">
        <v>7250</v>
      </c>
      <c r="B700" s="223" t="s">
        <v>671</v>
      </c>
      <c r="C700" s="229">
        <f>AI85</f>
        <v>0</v>
      </c>
      <c r="D700" s="229">
        <f>(D615/D612)*AI90</f>
        <v>0</v>
      </c>
      <c r="E700" s="231">
        <f>(E623/E612)*SUM(C700:D700)</f>
        <v>0</v>
      </c>
      <c r="F700" s="231">
        <f>(F624/F612)*AI64</f>
        <v>0</v>
      </c>
      <c r="G700" s="229">
        <f>(G625/G612)*AI91</f>
        <v>0</v>
      </c>
      <c r="H700" s="231">
        <f>(H628/H612)*AI60</f>
        <v>0</v>
      </c>
      <c r="I700" s="229">
        <f>(I629/I612)*AI92</f>
        <v>0</v>
      </c>
      <c r="J700" s="229">
        <f>(J630/J612)*AI93</f>
        <v>0</v>
      </c>
      <c r="K700" s="229">
        <f>(K644/K612)*AI89</f>
        <v>0</v>
      </c>
      <c r="L700" s="229">
        <f>(L647/L612)*AI94</f>
        <v>0</v>
      </c>
      <c r="M700" s="212">
        <f t="shared" si="18"/>
        <v>0</v>
      </c>
      <c r="N700" s="223" t="s">
        <v>672</v>
      </c>
    </row>
    <row r="701" ht="12.65" customHeight="1" s="212" customFormat="1">
      <c r="A701" s="224">
        <v>7260</v>
      </c>
      <c r="B701" s="223" t="s">
        <v>148</v>
      </c>
      <c r="C701" s="229">
        <f>AJ85</f>
        <v>1680908</v>
      </c>
      <c r="D701" s="229">
        <f>(D615/D612)*AJ90</f>
        <v>8299.4183318853175</v>
      </c>
      <c r="E701" s="231">
        <f>(E623/E612)*SUM(C701:D701)</f>
        <v>152616.04596276634</v>
      </c>
      <c r="F701" s="231">
        <f>(F624/F612)*AJ64</f>
        <v>0</v>
      </c>
      <c r="G701" s="229">
        <f>(G625/G612)*AJ91</f>
        <v>0</v>
      </c>
      <c r="H701" s="231">
        <f>(H628/H612)*AJ60</f>
        <v>86405.313722663646</v>
      </c>
      <c r="I701" s="229">
        <f>(I629/I612)*AJ92</f>
        <v>22502.803010875596</v>
      </c>
      <c r="J701" s="229">
        <f>(J630/J612)*AJ93</f>
        <v>1402.8393287123281</v>
      </c>
      <c r="K701" s="229">
        <f>(K644/K612)*AJ89</f>
        <v>135533.62972469823</v>
      </c>
      <c r="L701" s="229">
        <f>(L647/L612)*AJ94</f>
        <v>79549.877670714865</v>
      </c>
      <c r="M701" s="212">
        <f t="shared" si="18"/>
        <v>486310</v>
      </c>
      <c r="N701" s="223" t="s">
        <v>673</v>
      </c>
    </row>
    <row r="702" ht="12.65" customHeight="1" s="212" customFormat="1">
      <c r="A702" s="224">
        <v>7310</v>
      </c>
      <c r="B702" s="223" t="s">
        <v>674</v>
      </c>
      <c r="C702" s="229">
        <f>AK85</f>
        <v>0</v>
      </c>
      <c r="D702" s="229">
        <f>(D615/D612)*AK90</f>
        <v>0</v>
      </c>
      <c r="E702" s="231">
        <f>(E623/E612)*SUM(C702:D702)</f>
        <v>0</v>
      </c>
      <c r="F702" s="231">
        <f>(F624/F612)*AK64</f>
        <v>0</v>
      </c>
      <c r="G702" s="229">
        <f>(G625/G612)*AK91</f>
        <v>0</v>
      </c>
      <c r="H702" s="231">
        <f>(H628/H612)*AK60</f>
        <v>0</v>
      </c>
      <c r="I702" s="229">
        <f>(I629/I612)*AK92</f>
        <v>0</v>
      </c>
      <c r="J702" s="229">
        <f>(J630/J612)*AK93</f>
        <v>0</v>
      </c>
      <c r="K702" s="229">
        <f>(K644/K612)*AK89</f>
        <v>0</v>
      </c>
      <c r="L702" s="229">
        <f>(L647/L612)*AK94</f>
        <v>0</v>
      </c>
      <c r="M702" s="212">
        <f t="shared" si="18"/>
        <v>0</v>
      </c>
      <c r="N702" s="223" t="s">
        <v>675</v>
      </c>
    </row>
    <row r="703" ht="12.65" customHeight="1" s="212" customFormat="1">
      <c r="A703" s="224">
        <v>7320</v>
      </c>
      <c r="B703" s="223" t="s">
        <v>676</v>
      </c>
      <c r="C703" s="229">
        <f>AL85</f>
        <v>0</v>
      </c>
      <c r="D703" s="229">
        <f>(D615/D612)*AL90</f>
        <v>0</v>
      </c>
      <c r="E703" s="231">
        <f>(E623/E612)*SUM(C703:D703)</f>
        <v>0</v>
      </c>
      <c r="F703" s="231">
        <f>(F624/F612)*AL64</f>
        <v>0</v>
      </c>
      <c r="G703" s="229">
        <f>(G625/G612)*AL91</f>
        <v>0</v>
      </c>
      <c r="H703" s="231">
        <f>(H628/H612)*AL60</f>
        <v>0</v>
      </c>
      <c r="I703" s="229">
        <f>(I629/I612)*AL92</f>
        <v>0</v>
      </c>
      <c r="J703" s="229">
        <f>(J630/J612)*AL93</f>
        <v>0</v>
      </c>
      <c r="K703" s="229">
        <f>(K644/K612)*AL89</f>
        <v>0</v>
      </c>
      <c r="L703" s="229">
        <f>(L647/L612)*AL94</f>
        <v>0</v>
      </c>
      <c r="M703" s="212">
        <f t="shared" si="18"/>
        <v>0</v>
      </c>
      <c r="N703" s="223" t="s">
        <v>677</v>
      </c>
    </row>
    <row r="704" ht="12.65" customHeight="1" s="212" customFormat="1">
      <c r="A704" s="224">
        <v>7330</v>
      </c>
      <c r="B704" s="223" t="s">
        <v>678</v>
      </c>
      <c r="C704" s="229">
        <f>AM85</f>
        <v>0</v>
      </c>
      <c r="D704" s="229">
        <f>(D615/D612)*AM90</f>
        <v>0</v>
      </c>
      <c r="E704" s="231">
        <f>(E623/E612)*SUM(C704:D704)</f>
        <v>0</v>
      </c>
      <c r="F704" s="231">
        <f>(F624/F612)*AM64</f>
        <v>0</v>
      </c>
      <c r="G704" s="229">
        <f>(G625/G612)*AM91</f>
        <v>0</v>
      </c>
      <c r="H704" s="231">
        <f>(H628/H612)*AM60</f>
        <v>0</v>
      </c>
      <c r="I704" s="229">
        <f>(I629/I612)*AM92</f>
        <v>0</v>
      </c>
      <c r="J704" s="229">
        <f>(J630/J612)*AM93</f>
        <v>0</v>
      </c>
      <c r="K704" s="229">
        <f>(K644/K612)*AM89</f>
        <v>0</v>
      </c>
      <c r="L704" s="229">
        <f>(L647/L612)*AM94</f>
        <v>0</v>
      </c>
      <c r="M704" s="212">
        <f t="shared" si="18"/>
        <v>0</v>
      </c>
      <c r="N704" s="223" t="s">
        <v>679</v>
      </c>
    </row>
    <row r="705" ht="12.65" customHeight="1" s="212" customFormat="1">
      <c r="A705" s="224">
        <v>7340</v>
      </c>
      <c r="B705" s="223" t="s">
        <v>680</v>
      </c>
      <c r="C705" s="229">
        <f>AN85</f>
        <v>0</v>
      </c>
      <c r="D705" s="229">
        <f>(D615/D612)*AN90</f>
        <v>0</v>
      </c>
      <c r="E705" s="231">
        <f>(E623/E612)*SUM(C705:D705)</f>
        <v>0</v>
      </c>
      <c r="F705" s="231">
        <f>(F624/F612)*AN64</f>
        <v>0</v>
      </c>
      <c r="G705" s="229">
        <f>(G625/G612)*AN91</f>
        <v>0</v>
      </c>
      <c r="H705" s="231">
        <f>(H628/H612)*AN60</f>
        <v>0</v>
      </c>
      <c r="I705" s="229">
        <f>(I629/I612)*AN92</f>
        <v>0</v>
      </c>
      <c r="J705" s="229">
        <f>(J630/J612)*AN93</f>
        <v>0</v>
      </c>
      <c r="K705" s="229">
        <f>(K644/K612)*AN89</f>
        <v>0</v>
      </c>
      <c r="L705" s="229">
        <f>(L647/L612)*AN94</f>
        <v>0</v>
      </c>
      <c r="M705" s="212">
        <f t="shared" si="18"/>
        <v>0</v>
      </c>
      <c r="N705" s="223" t="s">
        <v>681</v>
      </c>
    </row>
    <row r="706" ht="12.65" customHeight="1" s="212" customFormat="1">
      <c r="A706" s="224">
        <v>7350</v>
      </c>
      <c r="B706" s="223" t="s">
        <v>682</v>
      </c>
      <c r="C706" s="229">
        <f>AO85</f>
        <v>183842</v>
      </c>
      <c r="D706" s="229">
        <f>(D615/D612)*AO90</f>
        <v>727.81320590790619</v>
      </c>
      <c r="E706" s="231">
        <f>(E623/E612)*SUM(C706:D706)</f>
        <v>16675.462580781597</v>
      </c>
      <c r="F706" s="231">
        <f>(F624/F612)*AO64</f>
        <v>0</v>
      </c>
      <c r="G706" s="229">
        <f>(G625/G612)*AO91</f>
        <v>86047.722588249235</v>
      </c>
      <c r="H706" s="231">
        <f>(H628/H612)*AO60</f>
        <v>9127.805182775428</v>
      </c>
      <c r="I706" s="229">
        <f>(I629/I612)*AO92</f>
        <v>19059.751184074958</v>
      </c>
      <c r="J706" s="229">
        <f>(J630/J612)*AO93</f>
        <v>7016.4447835115</v>
      </c>
      <c r="K706" s="229">
        <f>(K644/K612)*AO89</f>
        <v>21926.33505016864</v>
      </c>
      <c r="L706" s="229">
        <f>(L647/L612)*AO94</f>
        <v>17830.14499516023</v>
      </c>
      <c r="M706" s="212">
        <f t="shared" si="18"/>
        <v>178411</v>
      </c>
      <c r="N706" s="223" t="s">
        <v>683</v>
      </c>
    </row>
    <row r="707" ht="12.65" customHeight="1" s="212" customFormat="1">
      <c r="A707" s="224">
        <v>7380</v>
      </c>
      <c r="B707" s="223" t="s">
        <v>684</v>
      </c>
      <c r="C707" s="229">
        <f>AP85</f>
        <v>0</v>
      </c>
      <c r="D707" s="229">
        <f>(D615/D612)*AP90</f>
        <v>0</v>
      </c>
      <c r="E707" s="231">
        <f>(E623/E612)*SUM(C707:D707)</f>
        <v>0</v>
      </c>
      <c r="F707" s="231">
        <f>(F624/F612)*AP64</f>
        <v>0</v>
      </c>
      <c r="G707" s="229">
        <f>(G625/G612)*AP91</f>
        <v>0</v>
      </c>
      <c r="H707" s="231">
        <f>(H628/H612)*AP60</f>
        <v>0</v>
      </c>
      <c r="I707" s="229">
        <f>(I629/I612)*AP92</f>
        <v>0</v>
      </c>
      <c r="J707" s="229">
        <f>(J630/J612)*AP93</f>
        <v>0</v>
      </c>
      <c r="K707" s="229">
        <f>(K644/K612)*AP89</f>
        <v>0</v>
      </c>
      <c r="L707" s="229">
        <f>(L647/L612)*AP94</f>
        <v>0</v>
      </c>
      <c r="M707" s="212">
        <f t="shared" si="18"/>
        <v>0</v>
      </c>
      <c r="N707" s="223" t="s">
        <v>685</v>
      </c>
    </row>
    <row r="708" ht="12.65" customHeight="1" s="212" customFormat="1">
      <c r="A708" s="224">
        <v>7390</v>
      </c>
      <c r="B708" s="223" t="s">
        <v>686</v>
      </c>
      <c r="C708" s="229">
        <f>AQ85</f>
        <v>0</v>
      </c>
      <c r="D708" s="229">
        <f>(D615/D612)*AQ90</f>
        <v>0</v>
      </c>
      <c r="E708" s="231">
        <f>(E623/E612)*SUM(C708:D708)</f>
        <v>0</v>
      </c>
      <c r="F708" s="231">
        <f>(F624/F612)*AQ64</f>
        <v>0</v>
      </c>
      <c r="G708" s="229">
        <f>(G625/G612)*AQ91</f>
        <v>0</v>
      </c>
      <c r="H708" s="231">
        <f>(H628/H612)*AQ60</f>
        <v>0</v>
      </c>
      <c r="I708" s="229">
        <f>(I629/I612)*AQ92</f>
        <v>0</v>
      </c>
      <c r="J708" s="229">
        <f>(J630/J612)*AQ93</f>
        <v>0</v>
      </c>
      <c r="K708" s="229">
        <f>(K644/K612)*AQ89</f>
        <v>0</v>
      </c>
      <c r="L708" s="229">
        <f>(L647/L612)*AQ94</f>
        <v>0</v>
      </c>
      <c r="M708" s="212">
        <f t="shared" si="18"/>
        <v>0</v>
      </c>
      <c r="N708" s="223" t="s">
        <v>687</v>
      </c>
    </row>
    <row r="709" ht="12.65" customHeight="1" s="212" customFormat="1">
      <c r="A709" s="224">
        <v>7400</v>
      </c>
      <c r="B709" s="223" t="s">
        <v>688</v>
      </c>
      <c r="C709" s="229">
        <f>AR85</f>
        <v>0</v>
      </c>
      <c r="D709" s="229">
        <f>(D615/D612)*AR90</f>
        <v>0</v>
      </c>
      <c r="E709" s="231">
        <f>(E623/E612)*SUM(C709:D709)</f>
        <v>0</v>
      </c>
      <c r="F709" s="231">
        <f>(F624/F612)*AR64</f>
        <v>0</v>
      </c>
      <c r="G709" s="229">
        <f>(G625/G612)*AR91</f>
        <v>0</v>
      </c>
      <c r="H709" s="231">
        <f>(H628/H612)*AR60</f>
        <v>0</v>
      </c>
      <c r="I709" s="229">
        <f>(I629/I612)*AR92</f>
        <v>0</v>
      </c>
      <c r="J709" s="229">
        <f>(J630/J612)*AR93</f>
        <v>0</v>
      </c>
      <c r="K709" s="229">
        <f>(K644/K612)*AR89</f>
        <v>0</v>
      </c>
      <c r="L709" s="229">
        <f>(L647/L612)*AR94</f>
        <v>0</v>
      </c>
      <c r="M709" s="212">
        <f t="shared" si="18"/>
        <v>0</v>
      </c>
      <c r="N709" s="223" t="s">
        <v>689</v>
      </c>
    </row>
    <row r="710" ht="12.65" customHeight="1" s="212" customFormat="1">
      <c r="A710" s="224">
        <v>7410</v>
      </c>
      <c r="B710" s="223" t="s">
        <v>156</v>
      </c>
      <c r="C710" s="229">
        <f>AS85</f>
        <v>0</v>
      </c>
      <c r="D710" s="229">
        <f>(D615/D612)*AS90</f>
        <v>0</v>
      </c>
      <c r="E710" s="231">
        <f>(E623/E612)*SUM(C710:D710)</f>
        <v>0</v>
      </c>
      <c r="F710" s="231">
        <f>(F624/F612)*AS64</f>
        <v>0</v>
      </c>
      <c r="G710" s="229">
        <f>(G625/G612)*AS91</f>
        <v>0</v>
      </c>
      <c r="H710" s="231">
        <f>(H628/H612)*AS60</f>
        <v>0</v>
      </c>
      <c r="I710" s="229">
        <f>(I629/I612)*AS92</f>
        <v>0</v>
      </c>
      <c r="J710" s="229">
        <f>(J630/J612)*AS93</f>
        <v>0</v>
      </c>
      <c r="K710" s="229">
        <f>(K644/K612)*AS89</f>
        <v>0</v>
      </c>
      <c r="L710" s="229">
        <f>(L647/L612)*AS94</f>
        <v>0</v>
      </c>
      <c r="M710" s="212">
        <f t="shared" si="18"/>
        <v>0</v>
      </c>
      <c r="N710" s="223" t="s">
        <v>690</v>
      </c>
    </row>
    <row r="711" ht="12.65" customHeight="1" s="212" customFormat="1">
      <c r="A711" s="224">
        <v>7420</v>
      </c>
      <c r="B711" s="223" t="s">
        <v>691</v>
      </c>
      <c r="C711" s="229">
        <f>AT85</f>
        <v>0</v>
      </c>
      <c r="D711" s="229">
        <f>(D615/D612)*AT90</f>
        <v>0</v>
      </c>
      <c r="E711" s="231">
        <f>(E623/E612)*SUM(C711:D711)</f>
        <v>0</v>
      </c>
      <c r="F711" s="231">
        <f>(F624/F612)*AT64</f>
        <v>0</v>
      </c>
      <c r="G711" s="229">
        <f>(G625/G612)*AT91</f>
        <v>0</v>
      </c>
      <c r="H711" s="231">
        <f>(H628/H612)*AT60</f>
        <v>0</v>
      </c>
      <c r="I711" s="229">
        <f>(I629/I612)*AT92</f>
        <v>0</v>
      </c>
      <c r="J711" s="229">
        <f>(J630/J612)*AT93</f>
        <v>0</v>
      </c>
      <c r="K711" s="229">
        <f>(K644/K612)*AT89</f>
        <v>0</v>
      </c>
      <c r="L711" s="229">
        <f>(L647/L612)*AT94</f>
        <v>0</v>
      </c>
      <c r="M711" s="212">
        <f t="shared" si="18"/>
        <v>0</v>
      </c>
      <c r="N711" s="223" t="s">
        <v>692</v>
      </c>
    </row>
    <row r="712" ht="12.65" customHeight="1" s="212" customFormat="1">
      <c r="A712" s="224">
        <v>7430</v>
      </c>
      <c r="B712" s="223" t="s">
        <v>693</v>
      </c>
      <c r="C712" s="229">
        <f>AU85</f>
        <v>0</v>
      </c>
      <c r="D712" s="229">
        <f>(D615/D612)*AU90</f>
        <v>0</v>
      </c>
      <c r="E712" s="231">
        <f>(E623/E612)*SUM(C712:D712)</f>
        <v>0</v>
      </c>
      <c r="F712" s="231">
        <f>(F624/F612)*AU64</f>
        <v>0</v>
      </c>
      <c r="G712" s="229">
        <f>(G625/G612)*AU91</f>
        <v>0</v>
      </c>
      <c r="H712" s="231">
        <f>(H628/H612)*AU60</f>
        <v>0</v>
      </c>
      <c r="I712" s="229">
        <f>(I629/I612)*AU92</f>
        <v>0</v>
      </c>
      <c r="J712" s="229">
        <f>(J630/J612)*AU93</f>
        <v>0</v>
      </c>
      <c r="K712" s="229">
        <f>(K644/K612)*AU89</f>
        <v>0</v>
      </c>
      <c r="L712" s="229">
        <f>(L647/L612)*AU94</f>
        <v>0</v>
      </c>
      <c r="M712" s="212">
        <f t="shared" si="18"/>
        <v>0</v>
      </c>
      <c r="N712" s="223" t="s">
        <v>694</v>
      </c>
    </row>
    <row r="713" ht="12.65" customHeight="1" s="212" customFormat="1">
      <c r="A713" s="224">
        <v>7490</v>
      </c>
      <c r="B713" s="223" t="s">
        <v>695</v>
      </c>
      <c r="C713" s="229">
        <f>AV85</f>
        <v>140534</v>
      </c>
      <c r="D713" s="229">
        <f>(D615/D612)*AV90</f>
        <v>1166.0663191427743</v>
      </c>
      <c r="E713" s="231">
        <f>(E623/E612)*SUM(C713:D713)</f>
        <v>12802.27851215868</v>
      </c>
      <c r="F713" s="231">
        <f>(F624/F612)*AV64</f>
        <v>0</v>
      </c>
      <c r="G713" s="229">
        <f>(G625/G612)*AV91</f>
        <v>0</v>
      </c>
      <c r="H713" s="231">
        <f>(H628/H612)*AV60</f>
        <v>0</v>
      </c>
      <c r="I713" s="229">
        <f>(I629/I612)*AV92</f>
        <v>0</v>
      </c>
      <c r="J713" s="229">
        <f>(J630/J612)*AV93</f>
        <v>0</v>
      </c>
      <c r="K713" s="229">
        <f>(K644/K612)*AV89</f>
        <v>26242.743198503569</v>
      </c>
      <c r="L713" s="229">
        <f>(L647/L612)*AV94</f>
        <v>0</v>
      </c>
      <c r="M713" s="212">
        <f t="shared" si="18"/>
        <v>40211</v>
      </c>
      <c r="N713" s="225" t="s">
        <v>696</v>
      </c>
    </row>
    <row r="714" ht="12.65" customHeight="1" s="212" customFormat="1"/>
    <row r="715" ht="12.65" customHeight="1" s="212" customFormat="1">
      <c r="C715" s="226">
        <f>SUM(C614:C647)+SUM(C668:C713)</f>
        <v>31613644</v>
      </c>
      <c r="D715" s="212">
        <f>SUM(D616:D647)+SUM(D668:D713)</f>
        <v>108092</v>
      </c>
      <c r="E715" s="212">
        <f>SUM(E624:E647)+SUM(E668:E713)</f>
        <v>2619550.3745535286</v>
      </c>
      <c r="F715" s="212">
        <f>SUM(F625:F648)+SUM(F668:F713)</f>
        <v>0</v>
      </c>
      <c r="G715" s="212">
        <f>SUM(G626:G647)+SUM(G668:G713)</f>
        <v>1325408.4899828739</v>
      </c>
      <c r="H715" s="212">
        <f>SUM(H629:H647)+SUM(H668:H713)</f>
        <v>987587.34270780766</v>
      </c>
      <c r="I715" s="212">
        <f>SUM(I630:I647)+SUM(I668:I713)</f>
        <v>672009.93690948153</v>
      </c>
      <c r="J715" s="212">
        <f>SUM(J631:J647)+SUM(J668:J713)</f>
        <v>528209.47377928894</v>
      </c>
      <c r="K715" s="212">
        <f>SUM(K668:K713)</f>
        <v>2905427.5463032466</v>
      </c>
      <c r="L715" s="212">
        <f>SUM(L668:L713)</f>
        <v>795498.77670714865</v>
      </c>
      <c r="M715" s="212">
        <f>SUM(M668:M713)</f>
        <v>8856905</v>
      </c>
      <c r="N715" s="223" t="s">
        <v>697</v>
      </c>
    </row>
    <row r="716" ht="12.65" customHeight="1" s="212" customFormat="1">
      <c r="C716" s="226">
        <f>CE85</f>
        <v>31613644</v>
      </c>
      <c r="D716" s="212">
        <f>D615</f>
        <v>108092</v>
      </c>
      <c r="E716" s="212">
        <f>E623</f>
        <v>2619550.3745535281</v>
      </c>
      <c r="F716" s="212">
        <f>F624</f>
        <v>0</v>
      </c>
      <c r="G716" s="212">
        <f>G625</f>
        <v>1325408.4899828737</v>
      </c>
      <c r="H716" s="212">
        <f>H628</f>
        <v>987587.34270780766</v>
      </c>
      <c r="I716" s="212">
        <f>I629</f>
        <v>672009.93690948153</v>
      </c>
      <c r="J716" s="212">
        <f>J630</f>
        <v>528209.47377928894</v>
      </c>
      <c r="K716" s="212">
        <f>K644</f>
        <v>2905427.5463032466</v>
      </c>
      <c r="L716" s="212">
        <f>L647</f>
        <v>795498.77670714865</v>
      </c>
      <c r="M716" s="212">
        <f>C648</f>
        <v>8856907</v>
      </c>
      <c r="N716" s="223" t="s">
        <v>698</v>
      </c>
    </row>
  </sheetData>
  <sheetProtection algorithmName="SHA-512" hashValue="051oX/tvy/Rq6bs5cr/2HQfz/OPbiz9Ni+qZAFJvcDcZovMU+q5u5bwbNl/mWmt8yPnM7XlHS3c0SfdGiZ5Y+g==" saltValue="qhoTbgXujbMG6Ns/apmw0g==" spinCount="100000" sheet="1" objects="1" scenarios="1" password="88b3"/>
  <mergeCells>
    <mergeCell ref="B236:C236"/>
  </mergeCells>
  <hyperlinks>
    <hyperlink ref="C30" r:id="rId1"/>
    <hyperlink ref="F42" r:id="rId2"/>
    <hyperlink ref="A43" r:id="rId3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G40"/>
  <sheetViews>
    <sheetView topLeftCell="A25" workbookViewId="0">
      <selection activeCell="J15" sqref="J15"/>
    </sheetView>
  </sheetViews>
  <sheetFormatPr defaultColWidth="8.75" defaultRowHeight="18" customHeight="1" x14ac:dyDescent="0.35"/>
  <cols>
    <col min="1" max="1" width="4.75" customWidth="1" style="1"/>
    <col min="2" max="2" width="15.4140625" customWidth="1" style="1"/>
    <col min="3" max="3" width="4.75" customWidth="1" style="1"/>
    <col min="4" max="4" width="15.75" customWidth="1" style="1"/>
    <col min="5" max="5" width="4.75" customWidth="1" style="1"/>
    <col min="6" max="7" width="13.75" customWidth="1" style="1"/>
    <col min="8" max="9" width="8.75" customWidth="1" style="1"/>
    <col min="10" max="16384" width="8.75" customWidth="1" style="1"/>
  </cols>
  <sheetData>
    <row r="1" ht="20.15" customHeight="1">
      <c r="G1" s="70" t="s">
        <v>833</v>
      </c>
    </row>
    <row r="2" ht="20.15" customHeight="1">
      <c r="A2" s="71" t="s">
        <v>834</v>
      </c>
      <c r="B2" s="71"/>
      <c r="C2" s="71"/>
      <c r="D2" s="71"/>
      <c r="E2" s="71"/>
      <c r="F2" s="71"/>
    </row>
    <row r="3" ht="20.15" customHeight="1">
      <c r="B3" s="71"/>
      <c r="C3" s="71"/>
      <c r="D3" s="71"/>
      <c r="E3" s="71"/>
      <c r="F3" s="71"/>
      <c r="G3" s="71"/>
    </row>
    <row r="4" ht="20.15" customHeight="1">
      <c r="A4" s="72">
        <v>1</v>
      </c>
      <c r="B4" s="74" t="str">
        <f>"Fiscal Year Ended:  "&amp;data!C96</f>
        <v>Fiscal Year Ended:  12/31/2022</v>
      </c>
      <c r="C4" s="73"/>
      <c r="D4" s="74"/>
      <c r="E4" s="75"/>
      <c r="F4" s="73" t="str">
        <f>"License Number:  "&amp;"H-"&amp;FIXED(data!C97,0)</f>
        <v>License Number:  H-107</v>
      </c>
      <c r="G4" s="76"/>
    </row>
    <row r="5" ht="20.15" customHeight="1">
      <c r="A5" s="72">
        <v>2</v>
      </c>
      <c r="B5" s="73" t="s">
        <v>301</v>
      </c>
      <c r="C5" s="76"/>
      <c r="D5" s="73" t="str">
        <f>"  "&amp;data!C98</f>
        <v>  NORTH VALLEY HOSPITAL OCPHD#4</v>
      </c>
      <c r="E5" s="75"/>
      <c r="F5" s="75"/>
      <c r="G5" s="76"/>
    </row>
    <row r="6" ht="20.15" customHeight="1">
      <c r="A6" s="72">
        <v>3</v>
      </c>
      <c r="B6" s="73" t="s">
        <v>310</v>
      </c>
      <c r="C6" s="76"/>
      <c r="D6" s="73" t="str">
        <f>"  "&amp;data!C103</f>
        <v>  OKANOGAN</v>
      </c>
      <c r="E6" s="75"/>
      <c r="F6" s="75"/>
      <c r="G6" s="76"/>
    </row>
    <row r="7" ht="20.15" customHeight="1">
      <c r="A7" s="72">
        <v>4</v>
      </c>
      <c r="B7" s="73" t="s">
        <v>835</v>
      </c>
      <c r="C7" s="76"/>
      <c r="D7" s="73" t="str">
        <f>"  "&amp;data!C104</f>
        <v>  John McReynolds</v>
      </c>
      <c r="E7" s="75"/>
      <c r="F7" s="75"/>
      <c r="G7" s="76"/>
    </row>
    <row r="8" ht="20.15" customHeight="1">
      <c r="A8" s="72">
        <v>5</v>
      </c>
      <c r="B8" s="73" t="s">
        <v>836</v>
      </c>
      <c r="C8" s="76"/>
      <c r="D8" s="73" t="str">
        <f>"  "&amp;data!C105</f>
        <v>  Matthew Matthiessen</v>
      </c>
      <c r="E8" s="75"/>
      <c r="F8" s="75"/>
      <c r="G8" s="76"/>
    </row>
    <row r="9" ht="20.15" customHeight="1">
      <c r="A9" s="72">
        <v>6</v>
      </c>
      <c r="B9" s="73" t="s">
        <v>837</v>
      </c>
      <c r="C9" s="76"/>
      <c r="D9" s="73" t="str">
        <f>"  "&amp;data!C106</f>
        <v>  Jean Pfeifer</v>
      </c>
      <c r="E9" s="75"/>
      <c r="F9" s="75"/>
      <c r="G9" s="76"/>
    </row>
    <row r="10" ht="20.15" customHeight="1">
      <c r="A10" s="72">
        <v>7</v>
      </c>
      <c r="B10" s="73" t="s">
        <v>838</v>
      </c>
      <c r="C10" s="76"/>
      <c r="D10" s="73" t="str">
        <f>"  "&amp;data!C107</f>
        <v>  509-486-3119</v>
      </c>
      <c r="E10" s="75"/>
      <c r="F10" s="75"/>
      <c r="G10" s="76"/>
    </row>
    <row r="11" ht="20.15" customHeight="1">
      <c r="A11" s="72">
        <v>8</v>
      </c>
      <c r="B11" s="73" t="s">
        <v>839</v>
      </c>
      <c r="C11" s="76"/>
      <c r="D11" s="73" t="str">
        <f>"  "&amp;data!C108</f>
        <v>  509-486-4637</v>
      </c>
      <c r="E11" s="75"/>
      <c r="F11" s="75"/>
      <c r="G11" s="76"/>
    </row>
    <row r="12" ht="20.15" customHeight="1">
      <c r="A12" s="77"/>
      <c r="B12" s="78"/>
      <c r="C12" s="78"/>
      <c r="D12" s="78"/>
      <c r="E12" s="78"/>
      <c r="F12" s="78"/>
      <c r="G12" s="79"/>
    </row>
    <row r="13" ht="20.15" customHeight="1">
      <c r="A13" s="80"/>
      <c r="G13" s="81"/>
    </row>
    <row r="14" ht="20.15" customHeight="1">
      <c r="A14" s="72">
        <v>9</v>
      </c>
      <c r="B14" s="73" t="s">
        <v>840</v>
      </c>
      <c r="C14" s="73"/>
      <c r="D14" s="73"/>
      <c r="E14" s="73"/>
      <c r="F14" s="73"/>
      <c r="G14" s="79"/>
    </row>
    <row r="15" ht="20.15" customHeight="1">
      <c r="A15" s="82" t="s">
        <v>327</v>
      </c>
      <c r="B15" s="83"/>
      <c r="C15" s="84" t="s">
        <v>329</v>
      </c>
      <c r="D15" s="83"/>
      <c r="E15" s="84" t="s">
        <v>331</v>
      </c>
      <c r="F15" s="85"/>
      <c r="G15" s="86"/>
    </row>
    <row r="16" ht="20.15" customHeight="1">
      <c r="A16" s="87">
        <f>IF(data!C113&gt;0," X","")</f>
      </c>
      <c r="B16" s="76" t="s">
        <v>307</v>
      </c>
      <c r="C16" s="88">
        <f>IF(data!C117&gt;0," X","")</f>
      </c>
      <c r="D16" s="89" t="s">
        <v>841</v>
      </c>
      <c r="E16" s="244">
        <f>IF(data!C120&gt;0," X","")</f>
      </c>
      <c r="F16" s="90" t="s">
        <v>332</v>
      </c>
      <c r="G16" s="76"/>
    </row>
    <row r="17" ht="20.15" customHeight="1">
      <c r="A17" s="87">
        <f>IF(data!C114&gt;0," X","")</f>
      </c>
      <c r="B17" s="76" t="s">
        <v>310</v>
      </c>
      <c r="C17" s="88">
        <f>IF(data!C118&gt;0," X","")</f>
      </c>
      <c r="D17" s="89" t="s">
        <v>412</v>
      </c>
      <c r="E17" s="244">
        <f>IF(data!C121&gt;0," X","")</f>
      </c>
      <c r="F17" s="90" t="s">
        <v>333</v>
      </c>
      <c r="G17" s="76"/>
    </row>
    <row r="18" ht="20.15" customHeight="1">
      <c r="A18" s="72"/>
      <c r="B18" s="76" t="s">
        <v>842</v>
      </c>
      <c r="C18" s="76"/>
      <c r="D18" s="76"/>
      <c r="E18" s="244">
        <f>IF(data!C122&gt;0," X","")</f>
      </c>
      <c r="F18" s="90" t="s">
        <v>334</v>
      </c>
      <c r="G18" s="76"/>
    </row>
    <row r="19" ht="20.15" customHeight="1">
      <c r="A19" s="87" t="str">
        <f>IF(data!C115&gt;0," X","")</f>
        <v> X</v>
      </c>
      <c r="B19" s="89" t="s">
        <v>843</v>
      </c>
      <c r="C19" s="76"/>
      <c r="D19" s="76"/>
      <c r="E19" s="76"/>
      <c r="F19" s="90"/>
      <c r="G19" s="76"/>
    </row>
    <row r="20" ht="20.15" customHeight="1">
      <c r="A20" s="77"/>
      <c r="B20" s="78"/>
      <c r="C20" s="78"/>
      <c r="D20" s="78"/>
      <c r="E20" s="78"/>
      <c r="F20" s="78"/>
      <c r="G20" s="79"/>
    </row>
    <row r="21" ht="20.15" customHeight="1">
      <c r="A21" s="80"/>
      <c r="G21" s="91"/>
    </row>
    <row r="22" ht="20.15" customHeight="1">
      <c r="A22" s="72">
        <v>10</v>
      </c>
      <c r="B22" s="73" t="s">
        <v>844</v>
      </c>
      <c r="C22" s="73"/>
      <c r="D22" s="73"/>
      <c r="E22" s="73"/>
      <c r="F22" s="87" t="s">
        <v>337</v>
      </c>
      <c r="G22" s="88" t="s">
        <v>242</v>
      </c>
    </row>
    <row r="23" ht="20.15" customHeight="1">
      <c r="A23" s="72"/>
      <c r="B23" s="73" t="s">
        <v>845</v>
      </c>
      <c r="C23" s="73"/>
      <c r="D23" s="73"/>
      <c r="E23" s="73"/>
      <c r="F23" s="72">
        <f>data!C127</f>
        <v>218</v>
      </c>
      <c r="G23" s="76">
        <f>data!D127</f>
        <v>945</v>
      </c>
    </row>
    <row r="24" ht="20.15" customHeight="1">
      <c r="A24" s="72"/>
      <c r="B24" s="73" t="s">
        <v>846</v>
      </c>
      <c r="C24" s="73"/>
      <c r="D24" s="73"/>
      <c r="E24" s="73"/>
      <c r="F24" s="72">
        <f>data!C128</f>
        <v>102</v>
      </c>
      <c r="G24" s="76">
        <f>data!D128</f>
        <v>15249</v>
      </c>
    </row>
    <row r="25" ht="20.15" customHeight="1">
      <c r="A25" s="72"/>
      <c r="B25" s="73" t="s">
        <v>847</v>
      </c>
      <c r="C25" s="73"/>
      <c r="D25" s="73"/>
      <c r="E25" s="73"/>
      <c r="F25" s="72">
        <f>data!C129</f>
        <v>0</v>
      </c>
      <c r="G25" s="76">
        <f>data!D129</f>
        <v>0</v>
      </c>
    </row>
    <row r="26" ht="20.15" customHeight="1">
      <c r="A26" s="72">
        <v>11</v>
      </c>
      <c r="B26" s="73" t="s">
        <v>341</v>
      </c>
      <c r="C26" s="73"/>
      <c r="D26" s="73"/>
      <c r="E26" s="73"/>
      <c r="F26" s="72">
        <f>data!C130</f>
        <v>0</v>
      </c>
      <c r="G26" s="76">
        <f>data!D130</f>
        <v>0</v>
      </c>
    </row>
    <row r="27" ht="20.15" customHeight="1">
      <c r="A27" s="77"/>
      <c r="B27" s="78"/>
      <c r="C27" s="78"/>
      <c r="D27" s="78"/>
      <c r="E27" s="78"/>
      <c r="F27" s="78"/>
      <c r="G27" s="79"/>
    </row>
    <row r="28" ht="20.15" customHeight="1">
      <c r="A28" s="80"/>
      <c r="G28" s="91"/>
    </row>
    <row r="29" ht="20.15" customHeight="1">
      <c r="A29" s="72">
        <v>12</v>
      </c>
      <c r="B29" s="92" t="s">
        <v>848</v>
      </c>
      <c r="C29" s="76"/>
      <c r="D29" s="88" t="s">
        <v>194</v>
      </c>
      <c r="E29" s="92" t="s">
        <v>848</v>
      </c>
      <c r="F29" s="76"/>
      <c r="G29" s="88" t="s">
        <v>194</v>
      </c>
    </row>
    <row r="30" ht="20.15" customHeight="1">
      <c r="A30" s="72"/>
      <c r="B30" s="73" t="s">
        <v>343</v>
      </c>
      <c r="C30" s="76"/>
      <c r="D30" s="76">
        <f>data!C132</f>
        <v>0</v>
      </c>
      <c r="E30" s="73" t="s">
        <v>349</v>
      </c>
      <c r="F30" s="76"/>
      <c r="G30" s="76">
        <f>data!C139</f>
        <v>42</v>
      </c>
    </row>
    <row r="31" ht="20.15" customHeight="1">
      <c r="A31" s="72"/>
      <c r="B31" s="92" t="s">
        <v>849</v>
      </c>
      <c r="C31" s="76"/>
      <c r="D31" s="76">
        <f>data!C133</f>
        <v>0</v>
      </c>
      <c r="E31" s="73" t="s">
        <v>350</v>
      </c>
      <c r="F31" s="76"/>
      <c r="G31" s="76">
        <f>data!C140</f>
        <v>0</v>
      </c>
    </row>
    <row r="32" ht="20.15" customHeight="1">
      <c r="A32" s="72"/>
      <c r="B32" s="92" t="s">
        <v>850</v>
      </c>
      <c r="C32" s="76"/>
      <c r="D32" s="76">
        <f>data!C134</f>
        <v>18</v>
      </c>
      <c r="E32" s="73" t="s">
        <v>851</v>
      </c>
      <c r="F32" s="76"/>
      <c r="G32" s="76">
        <f>data!C141</f>
        <v>0</v>
      </c>
    </row>
    <row r="33" ht="20.15" customHeight="1">
      <c r="A33" s="72"/>
      <c r="B33" s="92" t="s">
        <v>852</v>
      </c>
      <c r="C33" s="76"/>
      <c r="D33" s="76">
        <f>data!C135</f>
        <v>0</v>
      </c>
      <c r="E33" s="73" t="s">
        <v>853</v>
      </c>
      <c r="F33" s="76"/>
      <c r="G33" s="76">
        <f>data!C142</f>
        <v>0</v>
      </c>
    </row>
    <row r="34" ht="20.15" customHeight="1">
      <c r="A34" s="72"/>
      <c r="B34" s="92" t="s">
        <v>854</v>
      </c>
      <c r="C34" s="76"/>
      <c r="D34" s="76">
        <f>data!C136</f>
        <v>0</v>
      </c>
      <c r="E34" s="73" t="s">
        <v>352</v>
      </c>
      <c r="F34" s="76"/>
      <c r="G34" s="76">
        <f>data!E143</f>
        <v>60</v>
      </c>
    </row>
    <row r="35" ht="20.15" customHeight="1">
      <c r="A35" s="72"/>
      <c r="B35" s="92" t="s">
        <v>855</v>
      </c>
      <c r="C35" s="76"/>
      <c r="D35" s="76">
        <f>data!C137</f>
        <v>0</v>
      </c>
      <c r="E35" s="73" t="s">
        <v>856</v>
      </c>
      <c r="F35" s="93"/>
      <c r="G35" s="76"/>
    </row>
    <row r="36" ht="20.15" customHeight="1">
      <c r="A36" s="72"/>
      <c r="B36" s="73" t="s">
        <v>123</v>
      </c>
      <c r="C36" s="76"/>
      <c r="D36" s="76">
        <f>data!C138</f>
        <v>0</v>
      </c>
      <c r="E36" s="73" t="s">
        <v>353</v>
      </c>
      <c r="F36" s="76"/>
      <c r="G36" s="76">
        <f>data!C144</f>
        <v>67</v>
      </c>
    </row>
    <row r="37" ht="20.15" customHeight="1">
      <c r="A37" s="72"/>
      <c r="E37" s="73" t="s">
        <v>354</v>
      </c>
      <c r="F37" s="76"/>
      <c r="G37" s="76">
        <f>data!C145</f>
        <v>0</v>
      </c>
    </row>
    <row r="38" ht="20.15" customHeight="1">
      <c r="A38" s="72"/>
      <c r="B38" s="73"/>
      <c r="C38" s="73"/>
      <c r="D38" s="73"/>
      <c r="E38" s="73"/>
      <c r="F38" s="73"/>
      <c r="G38" s="76"/>
    </row>
    <row r="39" ht="20.15" customHeight="1">
      <c r="A39" s="94">
        <v>13</v>
      </c>
      <c r="B39" s="95" t="s">
        <v>349</v>
      </c>
      <c r="C39" s="91"/>
      <c r="D39" s="91"/>
      <c r="E39" s="96"/>
      <c r="F39" s="96"/>
      <c r="G39" s="97"/>
    </row>
    <row r="40" ht="20.15" customHeight="1">
      <c r="A40" s="98"/>
      <c r="B40" s="99" t="s">
        <v>857</v>
      </c>
      <c r="C40" s="100" t="s">
        <v>299</v>
      </c>
      <c r="D40" s="81">
        <f>data!C147</f>
        <v>502253</v>
      </c>
      <c r="E40" s="101"/>
      <c r="F40" s="101"/>
      <c r="G40" s="102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G33"/>
  <sheetViews>
    <sheetView topLeftCell="A16" zoomScaleNormal="100" workbookViewId="0">
      <selection activeCell="E9" sqref="E9:F9"/>
    </sheetView>
  </sheetViews>
  <sheetFormatPr defaultColWidth="8.75" defaultRowHeight="20.149999999999999" customHeight="1" x14ac:dyDescent="0.35"/>
  <cols>
    <col min="1" max="1" width="10.33203125" customWidth="1" style="1"/>
    <col min="2" max="2" width="10.75" customWidth="1" style="1"/>
    <col min="3" max="3" width="12.75" customWidth="1" style="1"/>
    <col min="4" max="4" width="11.75" customWidth="1" style="1"/>
    <col min="5" max="6" width="13.75" customWidth="1" style="1"/>
    <col min="7" max="7" width="14.75" customWidth="1" style="1"/>
    <col min="8" max="9" width="8.75" customWidth="1" style="1"/>
    <col min="10" max="16384" width="8.75" customWidth="1" style="1"/>
  </cols>
  <sheetData>
    <row r="1" ht="20.15" customHeight="1">
      <c r="A1" s="129" t="s">
        <v>858</v>
      </c>
      <c r="G1" s="70" t="s">
        <v>859</v>
      </c>
    </row>
    <row r="2" ht="20.15" customHeight="1">
      <c r="A2" s="1" t="str">
        <f>"Hospital: "&amp;data!C98</f>
        <v>Hospital: NORTH VALLEY HOSPITAL OCPHD#4</v>
      </c>
      <c r="G2" s="4" t="s">
        <v>860</v>
      </c>
    </row>
    <row r="3" ht="20.15" customHeight="1">
      <c r="G3" s="4" t="str">
        <f>"FYE: "&amp;data!C96</f>
        <v>FYE: 12/31/2022</v>
      </c>
    </row>
    <row r="4" ht="20.15" customHeight="1">
      <c r="A4" s="130" t="s">
        <v>861</v>
      </c>
      <c r="B4" s="131"/>
      <c r="C4" s="131"/>
      <c r="D4" s="131"/>
      <c r="E4" s="131"/>
      <c r="F4" s="131"/>
      <c r="G4" s="132"/>
    </row>
    <row r="5" ht="20.15" customHeight="1">
      <c r="A5" s="133"/>
      <c r="B5" s="83" t="s">
        <v>862</v>
      </c>
      <c r="C5" s="83"/>
      <c r="D5" s="83"/>
      <c r="E5" s="134" t="s">
        <v>364</v>
      </c>
      <c r="F5" s="83"/>
      <c r="G5" s="83"/>
    </row>
    <row r="6" ht="20.15" customHeight="1">
      <c r="A6" s="135" t="s">
        <v>863</v>
      </c>
      <c r="B6" s="88" t="s">
        <v>337</v>
      </c>
      <c r="C6" s="88" t="s">
        <v>864</v>
      </c>
      <c r="D6" s="88" t="s">
        <v>360</v>
      </c>
      <c r="E6" s="88" t="s">
        <v>195</v>
      </c>
      <c r="F6" s="88" t="s">
        <v>158</v>
      </c>
      <c r="G6" s="88" t="s">
        <v>230</v>
      </c>
    </row>
    <row r="7" ht="20.15" customHeight="1">
      <c r="A7" s="72" t="s">
        <v>358</v>
      </c>
      <c r="B7" s="136">
        <f>data!B154</f>
        <v>134</v>
      </c>
      <c r="C7" s="136">
        <f>data!B155</f>
        <v>405</v>
      </c>
      <c r="D7" s="136">
        <f>data!B156</f>
        <v>0</v>
      </c>
      <c r="E7" s="136">
        <f>data!B157</f>
        <v>2207785</v>
      </c>
      <c r="F7" s="136">
        <f>data!B158</f>
        <v>16528172</v>
      </c>
      <c r="G7" s="136">
        <f>data!B157+data!B158</f>
        <v>18735957</v>
      </c>
    </row>
    <row r="8" ht="20.15" customHeight="1">
      <c r="A8" s="72" t="s">
        <v>359</v>
      </c>
      <c r="B8" s="136">
        <f>data!C154</f>
        <v>31</v>
      </c>
      <c r="C8" s="136">
        <f>data!C155</f>
        <v>176</v>
      </c>
      <c r="D8" s="136">
        <f>data!C156</f>
        <v>0</v>
      </c>
      <c r="E8" s="136">
        <f>data!C157</f>
        <v>959432</v>
      </c>
      <c r="F8" s="136">
        <f>data!C158</f>
        <v>7182613</v>
      </c>
      <c r="G8" s="136">
        <f>data!C157+data!C158</f>
        <v>8142045</v>
      </c>
    </row>
    <row r="9" ht="20.15" customHeight="1">
      <c r="A9" s="72" t="s">
        <v>865</v>
      </c>
      <c r="B9" s="136">
        <f>data!D154</f>
        <v>53</v>
      </c>
      <c r="C9" s="136">
        <f>data!D155</f>
        <v>364</v>
      </c>
      <c r="D9" s="136">
        <f>data!D156</f>
        <v>0</v>
      </c>
      <c r="E9" s="136">
        <f>data!D157</f>
        <v>1984281</v>
      </c>
      <c r="F9" s="136">
        <f>data!D158</f>
        <v>14854949</v>
      </c>
      <c r="G9" s="136">
        <f>data!D157+data!D158</f>
        <v>16839230</v>
      </c>
    </row>
    <row r="10" ht="20.15" customHeight="1">
      <c r="A10" s="87" t="s">
        <v>230</v>
      </c>
      <c r="B10" s="136">
        <f>data!E154</f>
        <v>218</v>
      </c>
      <c r="C10" s="136">
        <f>data!E155</f>
        <v>945</v>
      </c>
      <c r="D10" s="136">
        <f>data!E156</f>
        <v>0</v>
      </c>
      <c r="E10" s="136">
        <f>data!E157</f>
        <v>5151498</v>
      </c>
      <c r="F10" s="136">
        <f>data!E158</f>
        <v>38565734</v>
      </c>
      <c r="G10" s="136">
        <f>E10+F10</f>
        <v>43717232</v>
      </c>
    </row>
    <row r="11" ht="20.15" customHeight="1">
      <c r="A11" s="137"/>
      <c r="B11" s="138"/>
      <c r="C11" s="138"/>
      <c r="D11" s="138"/>
      <c r="E11" s="138"/>
      <c r="F11" s="138"/>
      <c r="G11" s="139"/>
    </row>
    <row r="12" ht="20.15" customHeight="1">
      <c r="A12" s="77"/>
      <c r="B12" s="78"/>
      <c r="C12" s="78"/>
      <c r="D12" s="78"/>
      <c r="E12" s="78"/>
      <c r="F12" s="78"/>
      <c r="G12" s="79"/>
    </row>
    <row r="13" ht="20.15" customHeight="1">
      <c r="A13" s="140" t="s">
        <v>866</v>
      </c>
      <c r="B13" s="71"/>
      <c r="C13" s="71"/>
      <c r="D13" s="71"/>
      <c r="E13" s="71"/>
      <c r="F13" s="71"/>
      <c r="G13" s="141"/>
    </row>
    <row r="14" ht="20.15" customHeight="1">
      <c r="A14" s="133"/>
      <c r="B14" s="142" t="s">
        <v>862</v>
      </c>
      <c r="C14" s="142"/>
      <c r="D14" s="142"/>
      <c r="E14" s="142" t="s">
        <v>364</v>
      </c>
      <c r="F14" s="142"/>
      <c r="G14" s="142"/>
    </row>
    <row r="15" ht="20.15" customHeight="1">
      <c r="A15" s="135" t="s">
        <v>863</v>
      </c>
      <c r="B15" s="88" t="s">
        <v>337</v>
      </c>
      <c r="C15" s="88" t="s">
        <v>864</v>
      </c>
      <c r="D15" s="88" t="s">
        <v>360</v>
      </c>
      <c r="E15" s="88" t="s">
        <v>195</v>
      </c>
      <c r="F15" s="88" t="s">
        <v>158</v>
      </c>
      <c r="G15" s="88" t="s">
        <v>230</v>
      </c>
    </row>
    <row r="16" ht="20.15" customHeight="1">
      <c r="A16" s="72" t="s">
        <v>358</v>
      </c>
      <c r="B16" s="136">
        <f>data!B160</f>
        <v>86</v>
      </c>
      <c r="C16" s="136">
        <f>data!B161</f>
        <v>1626</v>
      </c>
      <c r="D16" s="136">
        <f>data!B162</f>
        <v>0</v>
      </c>
      <c r="E16" s="136">
        <f>data!B163</f>
        <v>2340887</v>
      </c>
      <c r="F16" s="136">
        <f>data!B164</f>
        <v>0</v>
      </c>
      <c r="G16" s="136">
        <f>data!B163+data!B164</f>
        <v>2340887</v>
      </c>
    </row>
    <row r="17" ht="20.15" customHeight="1">
      <c r="A17" s="72" t="s">
        <v>359</v>
      </c>
      <c r="B17" s="136">
        <f>data!C160</f>
        <v>10</v>
      </c>
      <c r="C17" s="136">
        <f>data!C161</f>
        <v>10665</v>
      </c>
      <c r="D17" s="136">
        <f>data!C162</f>
        <v>0</v>
      </c>
      <c r="E17" s="136">
        <f>data!C163</f>
        <v>3285370</v>
      </c>
      <c r="F17" s="136">
        <f>data!C164</f>
        <v>0</v>
      </c>
      <c r="G17" s="136">
        <f>data!C163+data!C164</f>
        <v>3285370</v>
      </c>
    </row>
    <row r="18" ht="20.15" customHeight="1">
      <c r="A18" s="72" t="s">
        <v>865</v>
      </c>
      <c r="B18" s="136">
        <f>data!D160</f>
        <v>6</v>
      </c>
      <c r="C18" s="136">
        <f>data!D161</f>
        <v>2958</v>
      </c>
      <c r="D18" s="136">
        <f>data!D162</f>
        <v>0</v>
      </c>
      <c r="E18" s="136">
        <f>data!D163</f>
        <v>1213305</v>
      </c>
      <c r="F18" s="136">
        <f>data!D164</f>
        <v>0</v>
      </c>
      <c r="G18" s="136">
        <f>data!D163+data!D164</f>
        <v>1213305</v>
      </c>
    </row>
    <row r="19" ht="20.15" customHeight="1">
      <c r="A19" s="87" t="s">
        <v>230</v>
      </c>
      <c r="B19" s="136">
        <f>data!E160</f>
        <v>102</v>
      </c>
      <c r="C19" s="136">
        <f>data!E161</f>
        <v>15249</v>
      </c>
      <c r="D19" s="136">
        <f>data!E162</f>
        <v>0</v>
      </c>
      <c r="E19" s="136">
        <f>data!E163</f>
        <v>6839562</v>
      </c>
      <c r="F19" s="136">
        <f>data!E164</f>
        <v>0</v>
      </c>
      <c r="G19" s="136">
        <f>data!E163+data!E164</f>
        <v>6839562</v>
      </c>
    </row>
    <row r="20" ht="20.15" customHeight="1">
      <c r="A20" s="137"/>
      <c r="B20" s="138"/>
      <c r="C20" s="138"/>
      <c r="D20" s="138"/>
      <c r="E20" s="138"/>
      <c r="F20" s="138"/>
      <c r="G20" s="139"/>
    </row>
    <row r="21" ht="20.15" customHeight="1">
      <c r="A21" s="77"/>
      <c r="B21" s="78"/>
      <c r="C21" s="78"/>
      <c r="D21" s="78"/>
      <c r="E21" s="78"/>
      <c r="F21" s="78"/>
      <c r="G21" s="79"/>
    </row>
    <row r="22" ht="20.15" customHeight="1">
      <c r="A22" s="140" t="s">
        <v>867</v>
      </c>
      <c r="B22" s="71"/>
      <c r="C22" s="71"/>
      <c r="D22" s="71"/>
      <c r="E22" s="71"/>
      <c r="F22" s="71"/>
      <c r="G22" s="141"/>
    </row>
    <row r="23" ht="20.15" customHeight="1">
      <c r="A23" s="133"/>
      <c r="B23" s="83" t="s">
        <v>862</v>
      </c>
      <c r="C23" s="83"/>
      <c r="D23" s="83"/>
      <c r="E23" s="83" t="s">
        <v>364</v>
      </c>
      <c r="F23" s="83"/>
      <c r="G23" s="83"/>
    </row>
    <row r="24" ht="20.15" customHeight="1">
      <c r="A24" s="135" t="s">
        <v>863</v>
      </c>
      <c r="B24" s="88" t="s">
        <v>337</v>
      </c>
      <c r="C24" s="88" t="s">
        <v>864</v>
      </c>
      <c r="D24" s="88" t="s">
        <v>360</v>
      </c>
      <c r="E24" s="88" t="s">
        <v>195</v>
      </c>
      <c r="F24" s="88" t="s">
        <v>158</v>
      </c>
      <c r="G24" s="88" t="s">
        <v>230</v>
      </c>
    </row>
    <row r="25" ht="20.15" customHeight="1">
      <c r="A25" s="72" t="s">
        <v>358</v>
      </c>
      <c r="B25" s="136">
        <f>data!B166</f>
        <v>0</v>
      </c>
      <c r="C25" s="136">
        <f>data!B167</f>
        <v>0</v>
      </c>
      <c r="D25" s="136">
        <f>data!B168</f>
        <v>0</v>
      </c>
      <c r="E25" s="136">
        <f>data!B169</f>
        <v>0</v>
      </c>
      <c r="F25" s="136">
        <f>data!B170</f>
        <v>0</v>
      </c>
      <c r="G25" s="136">
        <f>data!B169+data!B170</f>
        <v>0</v>
      </c>
    </row>
    <row r="26" ht="20.15" customHeight="1">
      <c r="A26" s="72" t="s">
        <v>359</v>
      </c>
      <c r="B26" s="136">
        <f>data!C166</f>
        <v>0</v>
      </c>
      <c r="C26" s="136">
        <f>data!C167</f>
        <v>0</v>
      </c>
      <c r="D26" s="136">
        <f>data!C168</f>
        <v>0</v>
      </c>
      <c r="E26" s="136">
        <f>data!C169</f>
        <v>0</v>
      </c>
      <c r="F26" s="136">
        <f>data!C170</f>
        <v>0</v>
      </c>
      <c r="G26" s="136">
        <f>data!C169+data!C170</f>
        <v>0</v>
      </c>
    </row>
    <row r="27" ht="20.15" customHeight="1">
      <c r="A27" s="72" t="s">
        <v>865</v>
      </c>
      <c r="B27" s="136">
        <f>data!D166</f>
        <v>0</v>
      </c>
      <c r="C27" s="136">
        <f>data!D167</f>
        <v>0</v>
      </c>
      <c r="D27" s="136">
        <f>data!D168</f>
        <v>0</v>
      </c>
      <c r="E27" s="136">
        <f>data!D169</f>
        <v>0</v>
      </c>
      <c r="F27" s="136">
        <f>data!D170</f>
        <v>0</v>
      </c>
      <c r="G27" s="136">
        <f>data!D169+data!D170</f>
        <v>0</v>
      </c>
    </row>
    <row r="28" ht="20.15" customHeight="1">
      <c r="A28" s="87" t="s">
        <v>230</v>
      </c>
      <c r="B28" s="136">
        <f>data!E166</f>
        <v>0</v>
      </c>
      <c r="C28" s="136">
        <f>data!E167</f>
        <v>0</v>
      </c>
      <c r="D28" s="136">
        <f>data!E168</f>
        <v>0</v>
      </c>
      <c r="E28" s="136">
        <f>data!E169</f>
        <v>0</v>
      </c>
      <c r="F28" s="136">
        <f>data!E170</f>
        <v>0</v>
      </c>
      <c r="G28" s="136">
        <f>data!E169+data!E170</f>
        <v>0</v>
      </c>
    </row>
    <row r="29" ht="20.15" customHeight="1">
      <c r="A29" s="137"/>
      <c r="B29" s="138"/>
      <c r="C29" s="138"/>
      <c r="D29" s="138"/>
      <c r="E29" s="138"/>
      <c r="F29" s="138"/>
      <c r="G29" s="139"/>
    </row>
    <row r="30" ht="20.15" customHeight="1">
      <c r="A30" s="77"/>
      <c r="B30" s="90"/>
      <c r="C30" s="78"/>
      <c r="D30" s="78"/>
      <c r="E30" s="78"/>
      <c r="F30" s="78"/>
      <c r="G30" s="79"/>
    </row>
    <row r="31" ht="20.15" customHeight="1">
      <c r="A31" s="143" t="s">
        <v>868</v>
      </c>
      <c r="B31" s="144"/>
      <c r="C31" s="75"/>
      <c r="D31" s="74"/>
      <c r="E31" s="74"/>
      <c r="F31" s="74"/>
      <c r="G31" s="145"/>
    </row>
    <row r="32" ht="20.15" customHeight="1">
      <c r="A32" s="146"/>
      <c r="B32" s="147" t="s">
        <v>869</v>
      </c>
      <c r="C32" s="148">
        <f>data!B173</f>
        <v>5131271</v>
      </c>
      <c r="D32" s="75"/>
      <c r="E32" s="75"/>
      <c r="F32" s="75"/>
      <c r="G32" s="93"/>
    </row>
    <row r="33" ht="20.15" customHeight="1">
      <c r="A33" s="146"/>
      <c r="B33" s="149" t="s">
        <v>870</v>
      </c>
      <c r="C33" s="144">
        <f>data!C173</f>
        <v>1798890</v>
      </c>
      <c r="D33" s="144"/>
      <c r="E33" s="144"/>
      <c r="F33" s="144"/>
      <c r="G33" s="81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C41"/>
  <sheetViews>
    <sheetView topLeftCell="A22" workbookViewId="0">
      <selection activeCell="C18" sqref="C18"/>
    </sheetView>
  </sheetViews>
  <sheetFormatPr defaultColWidth="8.75" defaultRowHeight="14.5" x14ac:dyDescent="0.35"/>
  <cols>
    <col min="1" max="1" width="5.75" customWidth="1" style="1"/>
    <col min="2" max="2" width="54.08203125" customWidth="1" style="1"/>
    <col min="3" max="3" width="13.75" customWidth="1" style="1"/>
    <col min="4" max="5" width="8.75" customWidth="1" style="1"/>
    <col min="6" max="16384" width="8.75" customWidth="1" style="1"/>
  </cols>
  <sheetData>
    <row r="1" ht="20.15" customHeight="1">
      <c r="A1" s="150" t="s">
        <v>367</v>
      </c>
      <c r="B1" s="71"/>
      <c r="C1" s="70" t="s">
        <v>871</v>
      </c>
    </row>
    <row r="2" ht="20.15" customHeight="1">
      <c r="A2" s="95"/>
    </row>
    <row r="3" ht="20.15" customHeight="1">
      <c r="A3" s="129" t="str">
        <f>"Hospital: "&amp;data!C98</f>
        <v>Hospital: NORTH VALLEY HOSPITAL OCPHD#4</v>
      </c>
      <c r="B3" s="78"/>
      <c r="C3" s="151" t="str">
        <f>"FYE: "&amp;data!C96</f>
        <v>FYE: 12/31/2022</v>
      </c>
    </row>
    <row r="4" ht="20.15" customHeight="1">
      <c r="A4" s="78"/>
    </row>
    <row r="5" ht="20.15" customHeight="1">
      <c r="A5" s="72">
        <v>1</v>
      </c>
      <c r="B5" s="84" t="s">
        <v>368</v>
      </c>
      <c r="C5" s="132"/>
    </row>
    <row r="6" ht="20.15" customHeight="1">
      <c r="A6" s="152">
        <v>2</v>
      </c>
      <c r="B6" s="73" t="s">
        <v>872</v>
      </c>
      <c r="C6" s="72">
        <f>data!C181</f>
        <v>1016975</v>
      </c>
    </row>
    <row r="7" ht="20.15" customHeight="1">
      <c r="A7" s="153">
        <v>3</v>
      </c>
      <c r="B7" s="92" t="s">
        <v>370</v>
      </c>
      <c r="C7" s="72">
        <f>data!C182</f>
        <v>172493</v>
      </c>
    </row>
    <row r="8" ht="20.15" customHeight="1">
      <c r="A8" s="153">
        <v>4</v>
      </c>
      <c r="B8" s="73" t="s">
        <v>371</v>
      </c>
      <c r="C8" s="72">
        <f>data!C183</f>
        <v>211810</v>
      </c>
    </row>
    <row r="9" ht="20.15" customHeight="1">
      <c r="A9" s="153">
        <v>5</v>
      </c>
      <c r="B9" s="73" t="s">
        <v>372</v>
      </c>
      <c r="C9" s="72">
        <f>data!C184</f>
        <v>1877181</v>
      </c>
    </row>
    <row r="10" ht="20.15" customHeight="1">
      <c r="A10" s="153">
        <v>6</v>
      </c>
      <c r="B10" s="73" t="s">
        <v>373</v>
      </c>
      <c r="C10" s="72">
        <f>data!C185</f>
        <v>0</v>
      </c>
    </row>
    <row r="11" ht="20.15" customHeight="1">
      <c r="A11" s="153">
        <v>7</v>
      </c>
      <c r="B11" s="73" t="s">
        <v>374</v>
      </c>
      <c r="C11" s="72">
        <f>data!C186</f>
        <v>168160</v>
      </c>
    </row>
    <row r="12" ht="20.15" customHeight="1">
      <c r="A12" s="153">
        <v>8</v>
      </c>
      <c r="B12" s="73" t="s">
        <v>375</v>
      </c>
      <c r="C12" s="72">
        <f>data!C187</f>
        <v>291881</v>
      </c>
    </row>
    <row r="13" ht="20.15" customHeight="1">
      <c r="A13" s="153">
        <v>9</v>
      </c>
      <c r="B13" s="73" t="s">
        <v>375</v>
      </c>
      <c r="C13" s="72">
        <f>data!C188</f>
        <v>0</v>
      </c>
    </row>
    <row r="14" ht="20.15" customHeight="1">
      <c r="A14" s="153">
        <v>10</v>
      </c>
      <c r="B14" s="73" t="s">
        <v>873</v>
      </c>
      <c r="C14" s="72">
        <f>data!D189</f>
        <v>3738500</v>
      </c>
    </row>
    <row r="15" ht="20.15" customHeight="1">
      <c r="A15" s="77"/>
      <c r="B15" s="78"/>
      <c r="C15" s="79"/>
    </row>
    <row r="16" ht="20.15" customHeight="1">
      <c r="A16" s="77"/>
      <c r="B16" s="78"/>
      <c r="C16" s="79"/>
    </row>
    <row r="17" ht="20.15" customHeight="1">
      <c r="A17" s="154">
        <v>11</v>
      </c>
      <c r="B17" s="85" t="s">
        <v>376</v>
      </c>
      <c r="C17" s="86"/>
    </row>
    <row r="18" ht="20.15" customHeight="1">
      <c r="A18" s="72">
        <v>12</v>
      </c>
      <c r="B18" s="73" t="s">
        <v>874</v>
      </c>
      <c r="C18" s="72">
        <f>data!C191</f>
        <v>96648</v>
      </c>
    </row>
    <row r="19" ht="20.15" customHeight="1">
      <c r="A19" s="72">
        <v>13</v>
      </c>
      <c r="B19" s="73" t="s">
        <v>875</v>
      </c>
      <c r="C19" s="72">
        <f>data!C192</f>
        <v>425912</v>
      </c>
    </row>
    <row r="20" ht="20.15" customHeight="1">
      <c r="A20" s="72">
        <v>14</v>
      </c>
      <c r="B20" s="73" t="s">
        <v>876</v>
      </c>
      <c r="C20" s="72">
        <f>data!D193</f>
        <v>522560</v>
      </c>
    </row>
    <row r="21" ht="20.15" customHeight="1">
      <c r="A21" s="77"/>
      <c r="B21" s="78"/>
      <c r="C21" s="79"/>
    </row>
    <row r="22" ht="20.15" customHeight="1">
      <c r="A22" s="77"/>
      <c r="C22" s="155"/>
    </row>
    <row r="23" ht="20.15" customHeight="1">
      <c r="A23" s="133">
        <v>15</v>
      </c>
      <c r="B23" s="156" t="s">
        <v>379</v>
      </c>
      <c r="C23" s="132"/>
    </row>
    <row r="24" ht="20.15" customHeight="1">
      <c r="A24" s="72">
        <v>16</v>
      </c>
      <c r="B24" s="84" t="s">
        <v>877</v>
      </c>
      <c r="C24" s="157"/>
    </row>
    <row r="25" ht="20.15" customHeight="1">
      <c r="A25" s="72">
        <v>17</v>
      </c>
      <c r="B25" s="73" t="s">
        <v>878</v>
      </c>
      <c r="C25" s="72">
        <f>data!C195</f>
        <v>212034</v>
      </c>
    </row>
    <row r="26" ht="20.15" customHeight="1">
      <c r="A26" s="72">
        <v>18</v>
      </c>
      <c r="B26" s="73" t="s">
        <v>381</v>
      </c>
      <c r="C26" s="72">
        <f>data!C196</f>
        <v>122720</v>
      </c>
    </row>
    <row r="27" ht="20.15" customHeight="1">
      <c r="A27" s="72">
        <v>19</v>
      </c>
      <c r="B27" s="73" t="s">
        <v>879</v>
      </c>
      <c r="C27" s="72">
        <f>data!D197</f>
        <v>334754</v>
      </c>
    </row>
    <row r="28" ht="20.15" customHeight="1">
      <c r="A28" s="77"/>
      <c r="B28" s="78"/>
      <c r="C28" s="79"/>
    </row>
    <row r="29" ht="20.15" customHeight="1">
      <c r="A29" s="77"/>
      <c r="B29" s="78"/>
      <c r="C29" s="79"/>
    </row>
    <row r="30" ht="20.15" customHeight="1">
      <c r="A30" s="133">
        <v>20</v>
      </c>
      <c r="B30" s="156" t="s">
        <v>880</v>
      </c>
      <c r="C30" s="142"/>
    </row>
    <row r="31" ht="20.15" customHeight="1">
      <c r="A31" s="72">
        <v>21</v>
      </c>
      <c r="B31" s="73" t="s">
        <v>383</v>
      </c>
      <c r="C31" s="72">
        <f>data!C199</f>
        <v>55058</v>
      </c>
    </row>
    <row r="32" ht="20.15" customHeight="1">
      <c r="A32" s="72">
        <v>22</v>
      </c>
      <c r="B32" s="73" t="s">
        <v>881</v>
      </c>
      <c r="C32" s="72">
        <f>data!C200</f>
        <v>183022</v>
      </c>
    </row>
    <row r="33" ht="20.15" customHeight="1">
      <c r="A33" s="72">
        <v>23</v>
      </c>
      <c r="B33" s="73" t="s">
        <v>159</v>
      </c>
      <c r="C33" s="72">
        <f>data!C201</f>
        <v>46433</v>
      </c>
    </row>
    <row r="34" ht="20.15" customHeight="1">
      <c r="A34" s="72">
        <v>24</v>
      </c>
      <c r="B34" s="73" t="s">
        <v>882</v>
      </c>
      <c r="C34" s="72">
        <f>data!D202</f>
        <v>284513</v>
      </c>
    </row>
    <row r="35" ht="20.15" customHeight="1">
      <c r="A35" s="77"/>
      <c r="B35" s="78"/>
      <c r="C35" s="79"/>
    </row>
    <row r="36" ht="20.15" customHeight="1">
      <c r="A36" s="77"/>
      <c r="B36" s="78"/>
      <c r="C36" s="79"/>
    </row>
    <row r="37" ht="20.15" customHeight="1">
      <c r="A37" s="133">
        <v>25</v>
      </c>
      <c r="B37" s="156" t="s">
        <v>385</v>
      </c>
      <c r="C37" s="132"/>
    </row>
    <row r="38" ht="20.15" customHeight="1">
      <c r="A38" s="72">
        <v>26</v>
      </c>
      <c r="B38" s="73" t="s">
        <v>883</v>
      </c>
      <c r="C38" s="72">
        <f>data!C204</f>
        <v>0</v>
      </c>
    </row>
    <row r="39" ht="20.15" customHeight="1">
      <c r="A39" s="72">
        <v>27</v>
      </c>
      <c r="B39" s="73" t="s">
        <v>387</v>
      </c>
      <c r="C39" s="72">
        <f>data!C205</f>
        <v>262347</v>
      </c>
    </row>
    <row r="40" ht="20.15" customHeight="1">
      <c r="A40" s="72">
        <v>28</v>
      </c>
      <c r="B40" s="73" t="s">
        <v>884</v>
      </c>
      <c r="C40" s="72">
        <f>data!D206</f>
        <v>262347</v>
      </c>
    </row>
    <row r="41">
      <c r="A41" s="78"/>
      <c r="B41" s="78"/>
      <c r="C41" s="78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F32"/>
  <sheetViews>
    <sheetView topLeftCell="A16" workbookViewId="0">
      <selection activeCell="C32" sqref="C32:D32"/>
    </sheetView>
  </sheetViews>
  <sheetFormatPr defaultColWidth="8.75" defaultRowHeight="20.149999999999999" customHeight="1" x14ac:dyDescent="0.35"/>
  <cols>
    <col min="1" max="1" width="5.75" customWidth="1" style="1"/>
    <col min="2" max="2" width="22.58203125" customWidth="1" style="1"/>
    <col min="3" max="5" width="13.75" customWidth="1" style="1"/>
    <col min="6" max="6" width="15.75" customWidth="1" style="1"/>
    <col min="7" max="8" width="8.75" customWidth="1" style="1"/>
    <col min="9" max="16384" width="8.75" customWidth="1" style="1"/>
  </cols>
  <sheetData>
    <row r="1" ht="20.15" customHeight="1">
      <c r="A1" s="150" t="s">
        <v>388</v>
      </c>
      <c r="B1" s="71"/>
      <c r="C1" s="71"/>
      <c r="D1" s="71"/>
      <c r="E1" s="71"/>
      <c r="F1" s="70" t="s">
        <v>885</v>
      </c>
    </row>
    <row r="3" ht="20.15" customHeight="1">
      <c r="A3" s="129" t="str">
        <f>"Hospital: "&amp;data!C98</f>
        <v>Hospital: NORTH VALLEY HOSPITAL OCPHD#4</v>
      </c>
      <c r="F3" s="151" t="str">
        <f>"FYE: "&amp;data!C96</f>
        <v>FYE: 12/31/2022</v>
      </c>
    </row>
    <row r="4" ht="20.15" customHeight="1">
      <c r="A4" s="157" t="s">
        <v>389</v>
      </c>
      <c r="B4" s="83"/>
      <c r="C4" s="83"/>
      <c r="D4" s="84"/>
      <c r="E4" s="84"/>
      <c r="F4" s="83"/>
    </row>
    <row r="5" ht="20.15" customHeight="1">
      <c r="A5" s="133"/>
      <c r="B5" s="159"/>
      <c r="C5" s="160" t="s">
        <v>886</v>
      </c>
      <c r="D5" s="160"/>
      <c r="E5" s="160"/>
      <c r="F5" s="160" t="s">
        <v>887</v>
      </c>
    </row>
    <row r="6" ht="20.15" customHeight="1">
      <c r="A6" s="161"/>
      <c r="B6" s="79"/>
      <c r="C6" s="162" t="s">
        <v>888</v>
      </c>
      <c r="D6" s="162" t="s">
        <v>391</v>
      </c>
      <c r="E6" s="162" t="s">
        <v>889</v>
      </c>
      <c r="F6" s="162" t="s">
        <v>888</v>
      </c>
    </row>
    <row r="7" ht="20.15" customHeight="1">
      <c r="A7" s="72">
        <v>1</v>
      </c>
      <c r="B7" s="76" t="s">
        <v>394</v>
      </c>
      <c r="C7" s="76">
        <f>data!B211</f>
        <v>358540</v>
      </c>
      <c r="D7" s="76">
        <f>data!C211</f>
        <v>0</v>
      </c>
      <c r="E7" s="76">
        <f>data!D211</f>
        <v>0</v>
      </c>
      <c r="F7" s="76">
        <f>data!E211</f>
        <v>358540</v>
      </c>
    </row>
    <row r="8" ht="20.15" customHeight="1">
      <c r="A8" s="72">
        <v>2</v>
      </c>
      <c r="B8" s="76" t="s">
        <v>395</v>
      </c>
      <c r="C8" s="76">
        <f>data!B212</f>
        <v>719936</v>
      </c>
      <c r="D8" s="76">
        <f>data!C212</f>
        <v>0</v>
      </c>
      <c r="E8" s="76">
        <f>data!D212</f>
        <v>0</v>
      </c>
      <c r="F8" s="76">
        <f>data!E212</f>
        <v>719936</v>
      </c>
    </row>
    <row r="9" ht="20.15" customHeight="1">
      <c r="A9" s="72">
        <v>3</v>
      </c>
      <c r="B9" s="76" t="s">
        <v>396</v>
      </c>
      <c r="C9" s="76">
        <f>data!B213</f>
        <v>14372998</v>
      </c>
      <c r="D9" s="76">
        <f>data!C213</f>
        <v>238207</v>
      </c>
      <c r="E9" s="76">
        <f>data!D213</f>
        <v>0</v>
      </c>
      <c r="F9" s="76">
        <f>data!E213</f>
        <v>14611205</v>
      </c>
    </row>
    <row r="10" ht="20.15" customHeight="1">
      <c r="A10" s="72">
        <v>4</v>
      </c>
      <c r="B10" s="76" t="s">
        <v>890</v>
      </c>
      <c r="C10" s="76">
        <f>data!B214</f>
        <v>0</v>
      </c>
      <c r="D10" s="76">
        <f>data!C214</f>
        <v>0</v>
      </c>
      <c r="E10" s="76">
        <f>data!D214</f>
        <v>0</v>
      </c>
      <c r="F10" s="76">
        <f>data!E214</f>
        <v>0</v>
      </c>
    </row>
    <row r="11" ht="20.15" customHeight="1">
      <c r="A11" s="72">
        <v>5</v>
      </c>
      <c r="B11" s="76" t="s">
        <v>891</v>
      </c>
      <c r="C11" s="76">
        <f>data!B215</f>
        <v>7342811</v>
      </c>
      <c r="D11" s="76">
        <f>data!C215</f>
        <v>0</v>
      </c>
      <c r="E11" s="76">
        <f>data!D215</f>
        <v>0</v>
      </c>
      <c r="F11" s="76">
        <f>data!E215</f>
        <v>7342811</v>
      </c>
    </row>
    <row r="12" ht="20.15" customHeight="1">
      <c r="A12" s="72">
        <v>6</v>
      </c>
      <c r="B12" s="76" t="s">
        <v>892</v>
      </c>
      <c r="C12" s="76">
        <f>data!B216</f>
        <v>8321944</v>
      </c>
      <c r="D12" s="76">
        <f>data!C216</f>
        <v>774231</v>
      </c>
      <c r="E12" s="76">
        <f>data!D216</f>
        <v>0</v>
      </c>
      <c r="F12" s="76">
        <f>data!E216</f>
        <v>9096175</v>
      </c>
    </row>
    <row r="13" ht="20.15" customHeight="1">
      <c r="A13" s="72">
        <v>7</v>
      </c>
      <c r="B13" s="76" t="s">
        <v>893</v>
      </c>
      <c r="C13" s="76">
        <f>data!B217</f>
        <v>0</v>
      </c>
      <c r="D13" s="76">
        <f>data!C217</f>
        <v>0</v>
      </c>
      <c r="E13" s="76">
        <f>data!D217</f>
        <v>0</v>
      </c>
      <c r="F13" s="76">
        <f>data!E217</f>
        <v>0</v>
      </c>
    </row>
    <row r="14" ht="20.15" customHeight="1">
      <c r="A14" s="72">
        <v>8</v>
      </c>
      <c r="B14" s="76" t="s">
        <v>401</v>
      </c>
      <c r="C14" s="76">
        <f>data!B218</f>
        <v>0</v>
      </c>
      <c r="D14" s="76">
        <f>data!C218</f>
        <v>0</v>
      </c>
      <c r="E14" s="76">
        <f>data!D218</f>
        <v>0</v>
      </c>
      <c r="F14" s="76">
        <f>data!E218</f>
        <v>0</v>
      </c>
    </row>
    <row r="15" ht="20.15" customHeight="1">
      <c r="A15" s="72">
        <v>9</v>
      </c>
      <c r="B15" s="76" t="s">
        <v>894</v>
      </c>
      <c r="C15" s="76">
        <f>data!B219</f>
        <v>1350297</v>
      </c>
      <c r="D15" s="76">
        <f>data!C219</f>
        <v>8516318</v>
      </c>
      <c r="E15" s="76">
        <f>data!D219</f>
        <v>2783220</v>
      </c>
      <c r="F15" s="76">
        <f>data!E219</f>
        <v>7083395</v>
      </c>
    </row>
    <row r="16" ht="20.15" customHeight="1">
      <c r="A16" s="72">
        <v>10</v>
      </c>
      <c r="B16" s="76" t="s">
        <v>615</v>
      </c>
      <c r="C16" s="76">
        <f>data!B220</f>
        <v>32466526</v>
      </c>
      <c r="D16" s="76">
        <f>data!C220</f>
        <v>9528756</v>
      </c>
      <c r="E16" s="76">
        <f>data!D220</f>
        <v>2783220</v>
      </c>
      <c r="F16" s="76">
        <f>data!E220</f>
        <v>39212062</v>
      </c>
    </row>
    <row r="17" ht="20.15" customHeight="1">
      <c r="A17" s="77"/>
      <c r="B17" s="78"/>
      <c r="C17" s="78"/>
      <c r="D17" s="78"/>
      <c r="E17" s="78"/>
      <c r="F17" s="79"/>
    </row>
    <row r="18" ht="20.15" customHeight="1">
      <c r="A18" s="80"/>
      <c r="F18" s="91"/>
    </row>
    <row r="19" ht="20.15" customHeight="1">
      <c r="A19" s="80"/>
      <c r="F19" s="91"/>
    </row>
    <row r="20" ht="20.15" customHeight="1">
      <c r="A20" s="157" t="s">
        <v>403</v>
      </c>
      <c r="B20" s="83"/>
      <c r="C20" s="83"/>
      <c r="D20" s="83"/>
      <c r="E20" s="83"/>
      <c r="F20" s="83"/>
    </row>
    <row r="21" ht="20.15" customHeight="1">
      <c r="A21" s="163"/>
      <c r="B21" s="155"/>
      <c r="C21" s="162" t="s">
        <v>886</v>
      </c>
      <c r="D21" s="4" t="s">
        <v>230</v>
      </c>
      <c r="E21" s="162"/>
      <c r="F21" s="162" t="s">
        <v>887</v>
      </c>
    </row>
    <row r="22" ht="20.15" customHeight="1">
      <c r="A22" s="163"/>
      <c r="B22" s="155"/>
      <c r="C22" s="162" t="s">
        <v>888</v>
      </c>
      <c r="D22" s="162" t="s">
        <v>895</v>
      </c>
      <c r="E22" s="162" t="s">
        <v>889</v>
      </c>
      <c r="F22" s="162" t="s">
        <v>888</v>
      </c>
    </row>
    <row r="23" ht="20.15" customHeight="1">
      <c r="A23" s="72">
        <v>11</v>
      </c>
      <c r="B23" s="164" t="s">
        <v>394</v>
      </c>
      <c r="C23" s="164"/>
      <c r="D23" s="164"/>
      <c r="E23" s="164"/>
      <c r="F23" s="164"/>
    </row>
    <row r="24" ht="20.15" customHeight="1">
      <c r="A24" s="72">
        <v>12</v>
      </c>
      <c r="B24" s="76" t="s">
        <v>395</v>
      </c>
      <c r="C24" s="76">
        <f>data!B225</f>
        <v>717109</v>
      </c>
      <c r="D24" s="76">
        <f>data!C225</f>
        <v>500</v>
      </c>
      <c r="E24" s="76">
        <f>data!D225</f>
        <v>0</v>
      </c>
      <c r="F24" s="76">
        <f>data!E225</f>
        <v>717609</v>
      </c>
    </row>
    <row r="25" ht="20.15" customHeight="1">
      <c r="A25" s="72">
        <v>13</v>
      </c>
      <c r="B25" s="76" t="s">
        <v>396</v>
      </c>
      <c r="C25" s="76">
        <f>data!B226</f>
        <v>6949346</v>
      </c>
      <c r="D25" s="76">
        <f>data!C226</f>
        <v>447990</v>
      </c>
      <c r="E25" s="76">
        <f>data!D226</f>
        <v>0</v>
      </c>
      <c r="F25" s="76">
        <f>data!E226</f>
        <v>7397336</v>
      </c>
    </row>
    <row r="26" ht="20.15" customHeight="1">
      <c r="A26" s="72">
        <v>14</v>
      </c>
      <c r="B26" s="76" t="s">
        <v>890</v>
      </c>
      <c r="C26" s="76">
        <f>data!B227</f>
        <v>0</v>
      </c>
      <c r="D26" s="76">
        <f>data!C227</f>
        <v>0</v>
      </c>
      <c r="E26" s="76">
        <f>data!D227</f>
        <v>0</v>
      </c>
      <c r="F26" s="76">
        <f>data!E227</f>
        <v>0</v>
      </c>
    </row>
    <row r="27" ht="20.15" customHeight="1">
      <c r="A27" s="72">
        <v>15</v>
      </c>
      <c r="B27" s="76" t="s">
        <v>891</v>
      </c>
      <c r="C27" s="76">
        <f>data!B228</f>
        <v>5283428</v>
      </c>
      <c r="D27" s="76">
        <f>data!C228</f>
        <v>215354</v>
      </c>
      <c r="E27" s="76">
        <f>data!D228</f>
        <v>0</v>
      </c>
      <c r="F27" s="76">
        <f>data!E228</f>
        <v>5498782</v>
      </c>
    </row>
    <row r="28" ht="20.15" customHeight="1">
      <c r="A28" s="72">
        <v>16</v>
      </c>
      <c r="B28" s="76" t="s">
        <v>892</v>
      </c>
      <c r="C28" s="76">
        <f>data!B229</f>
        <v>6453982</v>
      </c>
      <c r="D28" s="76">
        <f>data!C229</f>
        <v>672293</v>
      </c>
      <c r="E28" s="76">
        <f>data!D229</f>
        <v>0</v>
      </c>
      <c r="F28" s="76">
        <f>data!E229</f>
        <v>7126275</v>
      </c>
    </row>
    <row r="29" ht="20.15" customHeight="1">
      <c r="A29" s="72">
        <v>17</v>
      </c>
      <c r="B29" s="76" t="s">
        <v>893</v>
      </c>
      <c r="C29" s="76">
        <f>data!B230</f>
        <v>0</v>
      </c>
      <c r="D29" s="76">
        <f>data!C230</f>
        <v>0</v>
      </c>
      <c r="E29" s="76">
        <f>data!D230</f>
        <v>0</v>
      </c>
      <c r="F29" s="76">
        <f>data!E230</f>
        <v>0</v>
      </c>
    </row>
    <row r="30" ht="20.15" customHeight="1">
      <c r="A30" s="72">
        <v>18</v>
      </c>
      <c r="B30" s="76" t="s">
        <v>401</v>
      </c>
      <c r="C30" s="76">
        <f>data!B231</f>
        <v>0</v>
      </c>
      <c r="D30" s="76">
        <f>data!C231</f>
        <v>0</v>
      </c>
      <c r="E30" s="76">
        <f>data!D231</f>
        <v>0</v>
      </c>
      <c r="F30" s="76">
        <f>data!E231</f>
        <v>0</v>
      </c>
    </row>
    <row r="31" ht="20.15" customHeight="1">
      <c r="A31" s="72">
        <v>19</v>
      </c>
      <c r="B31" s="76" t="s">
        <v>894</v>
      </c>
      <c r="C31" s="76">
        <f>data!B232</f>
        <v>0</v>
      </c>
      <c r="D31" s="76">
        <f>data!C232</f>
        <v>0</v>
      </c>
      <c r="E31" s="76">
        <f>data!D232</f>
        <v>0</v>
      </c>
      <c r="F31" s="76">
        <f>data!E232</f>
        <v>0</v>
      </c>
    </row>
    <row r="32" ht="20.15" customHeight="1">
      <c r="A32" s="72">
        <v>20</v>
      </c>
      <c r="B32" s="76" t="s">
        <v>615</v>
      </c>
      <c r="C32" s="76">
        <f>data!B233</f>
        <v>19403865</v>
      </c>
      <c r="D32" s="76">
        <f>data!C233</f>
        <v>1336137</v>
      </c>
      <c r="E32" s="76">
        <f>data!D233</f>
        <v>0</v>
      </c>
      <c r="F32" s="76">
        <f>data!E233</f>
        <v>20740002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D34"/>
  <sheetViews>
    <sheetView topLeftCell="A10" workbookViewId="0">
      <selection activeCell="N34" sqref="N34"/>
    </sheetView>
  </sheetViews>
  <sheetFormatPr defaultColWidth="8.75" defaultRowHeight="20.149999999999999" customHeight="1" x14ac:dyDescent="0.35"/>
  <cols>
    <col min="1" max="1" width="5.75" customWidth="1" style="1"/>
    <col min="2" max="2" width="7.75" customWidth="1" style="1"/>
    <col min="3" max="3" width="40.75" customWidth="1" style="1"/>
    <col min="4" max="4" width="15.75" customWidth="1" style="1"/>
    <col min="5" max="6" width="8.75" customWidth="1" style="1"/>
    <col min="7" max="16384" width="8.75" customWidth="1" style="1"/>
  </cols>
  <sheetData>
    <row r="1" ht="20.15" customHeight="1">
      <c r="A1" s="71" t="s">
        <v>896</v>
      </c>
      <c r="B1" s="71"/>
      <c r="C1" s="71"/>
      <c r="D1" s="70" t="s">
        <v>897</v>
      </c>
    </row>
    <row r="2" ht="20.15" customHeight="1">
      <c r="A2" s="129" t="str">
        <f>"Hospital: "&amp;data!C98</f>
        <v>Hospital: NORTH VALLEY HOSPITAL OCPHD#4</v>
      </c>
      <c r="B2" s="78"/>
      <c r="C2" s="78"/>
      <c r="D2" s="151" t="str">
        <f>"FYE: "&amp;data!C96</f>
        <v>FYE: 12/31/2022</v>
      </c>
    </row>
    <row r="3" ht="20.15" customHeight="1">
      <c r="A3" s="133"/>
      <c r="B3" s="159"/>
      <c r="C3" s="159"/>
      <c r="D3" s="159"/>
    </row>
    <row r="4" ht="20.15" customHeight="1">
      <c r="A4" s="153"/>
      <c r="B4" s="165" t="s">
        <v>898</v>
      </c>
      <c r="C4" s="165" t="s">
        <v>899</v>
      </c>
      <c r="D4" s="166"/>
    </row>
    <row r="5" ht="20.15" customHeight="1">
      <c r="A5" s="133">
        <v>1</v>
      </c>
      <c r="B5" s="167"/>
      <c r="C5" s="89" t="s">
        <v>405</v>
      </c>
      <c r="D5" s="76">
        <f>data!D237</f>
        <v>1531049</v>
      </c>
    </row>
    <row r="6" ht="20.15" customHeight="1">
      <c r="A6" s="72">
        <v>2</v>
      </c>
      <c r="B6" s="78"/>
      <c r="C6" s="151" t="s">
        <v>501</v>
      </c>
      <c r="D6" s="162"/>
    </row>
    <row r="7" ht="20.15" customHeight="1">
      <c r="A7" s="72">
        <v>3</v>
      </c>
      <c r="B7" s="167">
        <v>5810</v>
      </c>
      <c r="C7" s="76" t="s">
        <v>358</v>
      </c>
      <c r="D7" s="76">
        <f>data!C239</f>
        <v>9761526</v>
      </c>
    </row>
    <row r="8" ht="20.15" customHeight="1">
      <c r="A8" s="72">
        <v>4</v>
      </c>
      <c r="B8" s="167">
        <v>5820</v>
      </c>
      <c r="C8" s="76" t="s">
        <v>359</v>
      </c>
      <c r="D8" s="76">
        <f>data!C240</f>
        <v>5530076</v>
      </c>
    </row>
    <row r="9" ht="20.15" customHeight="1">
      <c r="A9" s="72">
        <v>5</v>
      </c>
      <c r="B9" s="167">
        <v>5830</v>
      </c>
      <c r="C9" s="76" t="s">
        <v>371</v>
      </c>
      <c r="D9" s="76">
        <f>data!C241</f>
        <v>0</v>
      </c>
    </row>
    <row r="10" ht="20.15" customHeight="1">
      <c r="A10" s="72">
        <v>6</v>
      </c>
      <c r="B10" s="167">
        <v>5840</v>
      </c>
      <c r="C10" s="76" t="s">
        <v>410</v>
      </c>
      <c r="D10" s="76">
        <f>data!C242</f>
        <v>0</v>
      </c>
    </row>
    <row r="11" ht="20.15" customHeight="1">
      <c r="A11" s="72">
        <v>7</v>
      </c>
      <c r="B11" s="167">
        <v>5850</v>
      </c>
      <c r="C11" s="76" t="s">
        <v>900</v>
      </c>
      <c r="D11" s="76">
        <f>data!C243</f>
        <v>0</v>
      </c>
    </row>
    <row r="12" ht="20.15" customHeight="1">
      <c r="A12" s="72">
        <v>8</v>
      </c>
      <c r="B12" s="167">
        <v>5860</v>
      </c>
      <c r="C12" s="76" t="s">
        <v>159</v>
      </c>
      <c r="D12" s="76">
        <f>data!C244</f>
        <v>3133412</v>
      </c>
    </row>
    <row r="13" ht="20.15" customHeight="1">
      <c r="A13" s="72">
        <v>9</v>
      </c>
      <c r="B13" s="76"/>
      <c r="C13" s="76" t="s">
        <v>901</v>
      </c>
      <c r="D13" s="76">
        <f>data!D245</f>
        <v>18425014</v>
      </c>
    </row>
    <row r="14" ht="20.15" customHeight="1">
      <c r="A14" s="161">
        <v>10</v>
      </c>
      <c r="B14" s="88"/>
      <c r="C14" s="88"/>
      <c r="D14" s="88"/>
    </row>
    <row r="15" ht="20.15" customHeight="1">
      <c r="A15" s="72">
        <v>11</v>
      </c>
      <c r="B15" s="168"/>
      <c r="C15" s="168" t="s">
        <v>414</v>
      </c>
      <c r="D15" s="162"/>
    </row>
    <row r="16" ht="20.15" customHeight="1">
      <c r="A16" s="161">
        <v>12</v>
      </c>
      <c r="B16" s="88"/>
      <c r="C16" s="73" t="s">
        <v>902</v>
      </c>
      <c r="D16" s="72">
        <f>data!C247</f>
        <v>557</v>
      </c>
    </row>
    <row r="17" ht="20.15" customHeight="1">
      <c r="A17" s="72">
        <v>13</v>
      </c>
      <c r="B17" s="168"/>
      <c r="C17" s="78"/>
      <c r="D17" s="79"/>
    </row>
    <row r="18" ht="20.15" customHeight="1">
      <c r="A18" s="72">
        <v>14</v>
      </c>
      <c r="B18" s="169">
        <v>5900</v>
      </c>
      <c r="C18" s="76" t="s">
        <v>416</v>
      </c>
      <c r="D18" s="76">
        <f>data!C249</f>
        <v>75399.762794167662</v>
      </c>
    </row>
    <row r="19" ht="20.15" customHeight="1">
      <c r="A19" s="170">
        <v>15</v>
      </c>
      <c r="B19" s="167">
        <v>5910</v>
      </c>
      <c r="C19" s="89" t="s">
        <v>903</v>
      </c>
      <c r="D19" s="76">
        <f>data!C250</f>
        <v>394144.23720583232</v>
      </c>
    </row>
    <row r="20" ht="20.15" customHeight="1">
      <c r="A20" s="72">
        <v>16</v>
      </c>
      <c r="B20" s="76"/>
      <c r="C20" s="76"/>
      <c r="D20" s="88"/>
    </row>
    <row r="21" ht="20.15" customHeight="1">
      <c r="A21" s="72">
        <v>17</v>
      </c>
      <c r="B21" s="88"/>
      <c r="C21" s="88"/>
      <c r="D21" s="88"/>
    </row>
    <row r="22" ht="20.15" customHeight="1">
      <c r="A22" s="161">
        <v>18</v>
      </c>
      <c r="B22" s="88"/>
      <c r="C22" s="88" t="s">
        <v>904</v>
      </c>
      <c r="D22" s="76">
        <f>data!D252</f>
        <v>469544</v>
      </c>
    </row>
    <row r="23" ht="20.15" customHeight="1">
      <c r="A23" s="170">
        <v>19</v>
      </c>
      <c r="B23" s="168"/>
      <c r="C23" s="168"/>
      <c r="D23" s="162"/>
    </row>
    <row r="24" ht="20.15" customHeight="1">
      <c r="A24" s="171">
        <v>20</v>
      </c>
      <c r="B24" s="167">
        <v>5970</v>
      </c>
      <c r="C24" s="76" t="s">
        <v>420</v>
      </c>
      <c r="D24" s="76">
        <f>data!C254</f>
        <v>0</v>
      </c>
    </row>
    <row r="25" ht="20.15" customHeight="1">
      <c r="A25" s="170">
        <v>21</v>
      </c>
      <c r="B25" s="78"/>
      <c r="C25" s="78"/>
      <c r="D25" s="162"/>
    </row>
    <row r="26" ht="20.15" customHeight="1">
      <c r="A26" s="72">
        <v>22</v>
      </c>
      <c r="B26" s="167">
        <v>5980</v>
      </c>
      <c r="C26" s="76" t="s">
        <v>905</v>
      </c>
      <c r="D26" s="76">
        <f>data!C255</f>
        <v>0</v>
      </c>
    </row>
    <row r="27" ht="20.15" customHeight="1">
      <c r="A27" s="153">
        <v>23</v>
      </c>
      <c r="B27" s="172" t="s">
        <v>906</v>
      </c>
      <c r="C27" s="88"/>
      <c r="D27" s="76">
        <f>data!D256</f>
        <v>0</v>
      </c>
    </row>
    <row r="28" ht="20.15" customHeight="1">
      <c r="A28" s="81">
        <v>24</v>
      </c>
      <c r="B28" s="147" t="s">
        <v>907</v>
      </c>
      <c r="C28" s="90"/>
      <c r="D28" s="166"/>
    </row>
    <row r="29" ht="20.15" customHeight="1">
      <c r="A29" s="173"/>
      <c r="B29" s="174"/>
      <c r="C29" s="174"/>
      <c r="D29" s="88"/>
    </row>
    <row r="30" ht="20.15" customHeight="1">
      <c r="A30" s="175"/>
      <c r="B30" s="73"/>
      <c r="C30" s="73"/>
      <c r="D30" s="88"/>
    </row>
    <row r="31" ht="20.15" customHeight="1">
      <c r="A31" s="175"/>
      <c r="B31" s="73"/>
      <c r="C31" s="73"/>
      <c r="D31" s="88"/>
    </row>
    <row r="32" ht="20.15" customHeight="1">
      <c r="A32" s="175"/>
      <c r="B32" s="73"/>
      <c r="C32" s="73"/>
      <c r="D32" s="88"/>
    </row>
    <row r="33" ht="20.15" customHeight="1">
      <c r="A33" s="175"/>
      <c r="B33" s="73"/>
      <c r="C33" s="73"/>
      <c r="D33" s="76"/>
    </row>
    <row r="34" ht="20.15" customHeight="1">
      <c r="A34" s="176"/>
      <c r="B34" s="75"/>
      <c r="C34" s="75"/>
      <c r="D34" s="93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2002-06-14T19:29:50Z</cp:lastPrinted>
  <dcterms:created xsi:type="dcterms:W3CDTF">1999-06-02T22:01:56Z</dcterms:created>
  <dcterms:modified xsi:type="dcterms:W3CDTF">2023-08-29T21:41:03Z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DeleteTemporaryFile">
    <vt:lpwstr>000000G97Q20230823221748.xlsx</vt:lpwstr>
  </property>
  <property fmtid="{D5CDD505-2E9C-101B-9397-08002B2CF9AE}" pid="11" name="GFRDocument">
    <vt:lpwstr>1</vt:lpwstr>
  </property>
  <property fmtid="{D5CDD505-2E9C-101B-9397-08002B2CF9AE}" pid="12" name="WebDocument">
    <vt:lpwstr>True</vt:lpwstr>
  </property>
</Properties>
</file>