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33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3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E494DCB7-783B-45E3-A342-D46FD9D964AC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22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23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>'Prior Year'!$DR$772:$DR$817</definedName>
    <definedName name="_xlnm._FilterDatabase" localSheetId="11">#REF!</definedName>
    <definedName name="Cost_Center_Exp_Analysis" localSheetId="11">#REF!</definedName>
    <definedName name="_xlnm.Criteria" localSheetId="11">#REF!</definedName>
    <definedName name="_xlnm.Extract" localSheetId="11">'Prior Year'!$A$433:$H$433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<sst xmlns="http://schemas.openxmlformats.org/spreadsheetml/2006/main" count="1360" uniqueCount="1360">
  <si>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</si>
  <si>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</si>
  <si>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</si>
  <si>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</si>
  <si>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</si>
  <si>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</si>
  <si>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</si>
  <si>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</si>
  <si>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</si>
  <si>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</si>
  <si>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</si>
  <si>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</si>
  <si>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</si>
  <si>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</si>
  <si>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</si>
  <si>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</si>
  <si>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</si>
  <si>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</si>
  <si>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</si>
  <si>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</si>
  <si>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</si>
  <si>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</si>
  <si>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</si>
  <si>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</si>
  <si>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</si>
  <si>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</si>
  <si>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</si>
  <si>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</si>
  <si>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</si>
  <si>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</si>
  <si>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</si>
  <si>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</si>
  <si>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</si>
  <si>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</si>
  <si>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</si>
  <si>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</si>
  <si>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</si>
  <si>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</si>
  <si>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</si>
  <si>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</si>
  <si>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</si>
  <si>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</si>
  <si>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</si>
  <si>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</si>
  <si>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</si>
  <si>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</si>
  <si>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</si>
  <si>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</si>
  <si>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</si>
  <si>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</si>
  <si>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</si>
  <si>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</si>
  <si>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</si>
  <si>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</si>
  <si>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</si>
  <si>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</si>
  <si>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</si>
  <si>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</si>
  <si>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</si>
  <si>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</si>
  <si>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</si>
  <si>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</si>
  <si>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</si>
  <si>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</si>
  <si>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</si>
  <si>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</si>
  <si>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</si>
  <si>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</si>
  <si>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</si>
  <si>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</si>
  <si>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</si>
  <si>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</si>
  <si>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</si>
  <si>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</si>
  <si>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</si>
  <si>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</si>
  <si>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</si>
  <si>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</si>
  <si>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</si>
  <si>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</si>
  <si>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</si>
  <si>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</si>
  <si>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</si>
  <si>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</si>
  <si>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</si>
  <si>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</si>
  <si>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</si>
  <si>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</si>
  <si>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</si>
  <si>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</si>
  <si>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</si>
  <si>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</si>
  <si>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</si>
  <si>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</si>
  <si>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</si>
  <si>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</si>
  <si>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</si>
  <si>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</si>
  <si>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</si>
  <si>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</si>
  <si>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</si>
  <si>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</si>
  <si>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</si>
  <si>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</si>
  <si>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</si>
  <si>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</si>
  <si>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</si>
  <si>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</si>
  <si>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</si>
  <si>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</si>
  <si>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</si>
  <si>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</si>
  <si>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</si>
  <si>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</si>
  <si>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</si>
  <si>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</si>
  <si>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</si>
  <si>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</si>
  <si>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</si>
  <si>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</si>
  <si>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</si>
  <si>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</si>
  <si>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</si>
  <si>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</si>
  <si>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</si>
  <si>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</si>
  <si>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</si>
  <si>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</si>
  <si>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</si>
  <si>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</si>
  <si>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</si>
  <si>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</si>
  <si>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</si>
  <si>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</si>
  <si>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</si>
  <si>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</si>
  <si>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</si>
  <si>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</si>
  <si>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</si>
  <si>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</si>
  <si>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</si>
  <si>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</si>
  <si>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</si>
  <si>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</si>
  <si>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</si>
  <si>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</si>
  <si>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</si>
  <si>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</si>
  <si>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</si>
  <si>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</si>
  <si>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</si>
  <si>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</si>
  <si>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</si>
  <si>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</si>
  <si>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</si>
  <si>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</si>
  <si>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</si>
  <si>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</si>
  <si>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</si>
  <si>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</si>
  <si>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</si>
  <si>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</si>
  <si>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</si>
  <si>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</si>
  <si>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</si>
  <si>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</si>
  <si>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</si>
  <si>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</si>
  <si>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</si>
  <si>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</si>
  <si>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</si>
  <si>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</si>
  <si>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</si>
  <si>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</si>
  <si>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</si>
  <si>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</si>
  <si>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</si>
  <si>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</si>
  <si>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</si>
  <si>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</si>
  <si>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</si>
  <si>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</si>
  <si>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</si>
  <si>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</si>
  <si>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</si>
  <si>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</si>
  <si>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</si>
  <si>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</si>
  <si>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</si>
  <si>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</si>
  <si>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</si>
  <si>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</si>
  <si>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</si>
  <si>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</si>
  <si>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</si>
  <si>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</si>
  <si>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</si>
  <si>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</si>
  <si>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</si>
  <si>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</si>
  <si>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</si>
  <si>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</si>
  <si>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</si>
  <si>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</si>
  <si>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</si>
  <si>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</si>
  <si>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</si>
  <si>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</si>
  <si>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</si>
  <si>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</si>
  <si>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</si>
  <si>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</si>
  <si>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</si>
  <si>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</si>
  <si>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</si>
  <si>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</si>
  <si>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</si>
  <si>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</si>
  <si>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</si>
  <si>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</si>
  <si>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</si>
  <si>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</si>
  <si>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</si>
  <si>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</si>
  <si>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</si>
  <si>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</si>
  <si>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</si>
  <si>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</si>
  <si>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</si>
  <si>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</si>
  <si>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</si>
  <si>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</si>
  <si>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</si>
  <si>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</si>
  <si>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</si>
  <si>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</si>
  <si>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</si>
  <si>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</si>
  <si>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</si>
  <si>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</si>
  <si>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</si>
  <si>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</si>
  <si>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</si>
  <si>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</si>
  <si>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</si>
  <si>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</si>
  <si>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</si>
  <si>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</si>
  <si>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</si>
  <si>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</si>
  <si>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</si>
  <si>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</si>
  <si>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</si>
  <si>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</si>
  <si>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</si>
  <si>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</si>
  <si>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</si>
  <si>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</si>
  <si>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</si>
  <si>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</si>
  <si>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</si>
  <si>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</si>
  <si>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</si>
  <si>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</si>
  <si>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</si>
  <si>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</si>
  <si>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</si>
  <si>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</si>
  <si>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</si>
  <si>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</si>
  <si>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</si>
  <si>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</si>
  <si>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</si>
  <si>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</si>
  <si>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</si>
  <si>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</si>
  <si>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</si>
  <si>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</si>
  <si>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</si>
  <si>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</si>
  <si>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</si>
  <si>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</si>
  <si>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</si>
  <si>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</si>
  <si>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</si>
  <si>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</si>
  <si>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</si>
  <si>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</si>
  <si>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</si>
  <si>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</si>
  <si>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</si>
  <si>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</si>
  <si>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</si>
  <si>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</si>
  <si>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</si>
  <si>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</si>
  <si>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</si>
  <si>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</si>
  <si>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</si>
  <si>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</si>
  <si>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</si>
  <si>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Lake Chelan Health</t>
  </si>
  <si>
    <t>Mailing Address</t>
  </si>
  <si>
    <t>503 E Highland</t>
  </si>
  <si>
    <t>City</t>
  </si>
  <si>
    <t>Chelan</t>
  </si>
  <si>
    <t>State</t>
  </si>
  <si>
    <t>WA</t>
  </si>
  <si>
    <t>Zip</t>
  </si>
  <si>
    <t>County</t>
  </si>
  <si>
    <t>Chief Executive Officer</t>
  </si>
  <si>
    <t>Aaron Edwards</t>
  </si>
  <si>
    <t>Chief Financial Officer</t>
  </si>
  <si>
    <t>Brant Truman</t>
  </si>
  <si>
    <t>Chair of Governing Board</t>
  </si>
  <si>
    <t>Jordana LaPorte</t>
  </si>
  <si>
    <t>Telephone Number</t>
  </si>
  <si>
    <t>Facsimile Number</t>
  </si>
  <si>
    <t>Name of Submitter</t>
  </si>
  <si>
    <t>Vickie Bodle</t>
  </si>
  <si>
    <t>Email of Submitter</t>
  </si>
  <si>
    <t>vbodle@lcch.net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</si>
  <si>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</si>
  <si>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</si>
  <si>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</si>
  <si>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</si>
  <si>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</si>
  <si>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</si>
  <si>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</si>
  <si>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</si>
  <si>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</si>
  <si>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</si>
  <si>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</si>
  <si>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</si>
  <si>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</si>
  <si>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</si>
  <si>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</si>
  <si>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</si>
  <si>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</si>
  <si>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</si>
  <si>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</si>
  <si>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</si>
  <si>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</si>
  <si>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</si>
  <si>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</si>
  <si>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</si>
  <si>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</si>
  <si>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</si>
  <si>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</si>
  <si>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</si>
  <si>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</si>
  <si>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</si>
  <si>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</si>
  <si>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</si>
  <si>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</si>
  <si>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</si>
  <si>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</si>
  <si>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</si>
  <si>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</si>
  <si>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</si>
  <si>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</si>
  <si>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</si>
  <si>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</si>
  <si>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</si>
  <si>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</si>
  <si>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</si>
  <si>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</si>
  <si>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</si>
  <si>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</si>
  <si>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</si>
  <si>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</si>
  <si>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</si>
  <si>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</si>
  <si>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</si>
  <si>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</si>
  <si>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</si>
  <si>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</si>
  <si>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</si>
  <si>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</si>
  <si>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</si>
  <si>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</si>
  <si>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</si>
  <si>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</si>
  <si>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</si>
  <si>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</si>
  <si>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</si>
  <si>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</si>
  <si>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</si>
  <si>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</si>
  <si>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</si>
  <si>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</si>
  <si>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</si>
  <si>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</si>
  <si>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</si>
  <si>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</si>
  <si>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</si>
  <si>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</si>
  <si>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</si>
  <si>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</si>
  <si>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</si>
  <si>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</si>
  <si>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</si>
  <si>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</si>
  <si>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</si>
  <si>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</si>
  <si>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</si>
  <si>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</si>
  <si>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</si>
  <si>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</si>
  <si>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</si>
  <si>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</si>
  <si>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</si>
  <si>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</si>
  <si>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</si>
  <si>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</si>
  <si>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</si>
  <si>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</si>
  <si>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</si>
  <si>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</si>
  <si>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</si>
  <si>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</si>
  <si>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</si>
  <si>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</si>
  <si>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</si>
  <si>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</si>
  <si>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</si>
  <si>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</si>
  <si>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</si>
  <si>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</si>
  <si>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</si>
  <si>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</si>
  <si>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</si>
  <si>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</si>
  <si>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</si>
  <si>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</si>
  <si>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</si>
  <si>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</si>
  <si>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</si>
  <si>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</si>
  <si>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</si>
  <si>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</si>
  <si>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</si>
  <si>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</si>
  <si>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</si>
  <si>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</si>
  <si>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</si>
  <si>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</si>
  <si>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</si>
  <si>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</si>
  <si>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</si>
  <si>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</si>
  <si>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</si>
  <si>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</si>
  <si>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</si>
  <si>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</si>
  <si>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</si>
  <si>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</si>
  <si>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</si>
  <si>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</si>
  <si>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</si>
  <si>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</si>
  <si>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</si>
  <si>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</si>
  <si>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</si>
  <si>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</si>
  <si>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</si>
  <si>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</si>
  <si>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</si>
  <si>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</si>
  <si>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</si>
  <si>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</si>
  <si>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</si>
  <si>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</si>
  <si>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</si>
  <si>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</si>
  <si>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</si>
  <si>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</si>
  <si>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</si>
  <si>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</si>
  <si>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</si>
  <si>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</si>
  <si>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</si>
  <si>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</si>
  <si>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</si>
  <si>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</si>
  <si>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</si>
  <si>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</si>
  <si>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</si>
  <si>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</si>
  <si>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</si>
  <si>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</si>
  <si>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</si>
  <si>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</si>
  <si>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</si>
  <si>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</si>
  <si>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</si>
  <si>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</si>
  <si>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</si>
  <si>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</si>
  <si>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</si>
  <si>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</si>
  <si>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</si>
  <si>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</si>
  <si>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</si>
  <si>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</si>
  <si>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</si>
  <si>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</si>
  <si>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</si>
  <si>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</si>
  <si>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</si>
  <si>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</si>
  <si>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</si>
  <si>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</si>
  <si>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</si>
  <si>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</si>
  <si>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</si>
  <si>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</si>
  <si>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</si>
  <si>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</si>
  <si>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</si>
  <si>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</si>
  <si>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</si>
  <si>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</si>
  <si>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</si>
  <si>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</si>
  <si>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</si>
  <si>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</si>
  <si>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</si>
  <si>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</si>
  <si>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</si>
  <si>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</si>
  <si>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</si>
  <si>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</si>
  <si>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</si>
  <si>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</si>
  <si>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</si>
  <si>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</si>
  <si>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</si>
  <si>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</si>
  <si>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</si>
  <si>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</si>
  <si>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</si>
  <si>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</si>
  <si>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</si>
  <si>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</si>
  <si>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</si>
  <si>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</si>
  <si>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</si>
  <si>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</si>
  <si>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</si>
  <si>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</si>
  <si>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</si>
  <si>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</si>
  <si>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</si>
  <si>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</si>
  <si>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</si>
  <si>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</si>
  <si>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</si>
  <si>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</si>
  <si>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</si>
  <si>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</si>
  <si>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</si>
  <si>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</si>
  <si>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</si>
  <si>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</si>
  <si>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</si>
  <si>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</si>
  <si>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</si>
  <si>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</si>
  <si>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</si>
  <si>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</si>
  <si>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</si>
  <si>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</si>
  <si>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</si>
  <si>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</si>
  <si>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</si>
  <si>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</si>
  <si>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</si>
  <si>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</si>
  <si>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</si>
  <si>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</si>
  <si>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</si>
  <si>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</si>
  <si>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</si>
  <si>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</si>
  <si>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</si>
  <si>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</si>
  <si>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</si>
  <si>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</si>
  <si>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</si>
  <si>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</si>
  <si>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</si>
  <si>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</si>
  <si>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</si>
  <si>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</si>
  <si>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</si>
  <si>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</si>
  <si>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</si>
  <si>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</si>
  <si>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</si>
  <si>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</si>
  <si>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</si>
  <si>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</si>
  <si>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</si>
  <si>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</si>
  <si>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</si>
  <si>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</si>
  <si>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</si>
  <si>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</si>
  <si>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</si>
  <si>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</si>
  <si>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</si>
  <si>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</si>
  <si>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</si>
  <si>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</si>
  <si>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</si>
  <si>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</si>
  <si>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</si>
  <si>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</si>
  <si>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</si>
  <si>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</si>
  <si>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</si>
  <si>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</si>
  <si>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</si>
  <si>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</si>
  <si>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</si>
  <si>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</si>
  <si>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</si>
  <si>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</si>
  <si>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</si>
  <si>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</si>
  <si>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</si>
  <si>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</si>
  <si>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</si>
  <si>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</si>
  <si>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</si>
  <si>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</si>
  <si>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</si>
  <si>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</si>
  <si>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</si>
  <si>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</si>
  <si>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</si>
  <si>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</si>
  <si>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</si>
  <si>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</si>
  <si>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</si>
  <si>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</si>
  <si>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</si>
  <si>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</si>
  <si>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</si>
  <si>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</si>
  <si>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</si>
  <si>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</si>
  <si>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</si>
  <si>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</si>
  <si>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</si>
  <si>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</si>
  <si>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</si>
  <si>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</si>
  <si>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</si>
  <si>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</si>
  <si>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</si>
  <si>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</si>
  <si>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</si>
  <si>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</si>
  <si>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</si>
  <si>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</si>
  <si>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</si>
  <si>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</si>
  <si>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</si>
  <si>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</si>
  <si>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</si>
  <si>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</si>
  <si>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</si>
  <si>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</si>
  <si>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</si>
  <si>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</si>
  <si>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</si>
  <si>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</si>
  <si>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</si>
  <si>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</si>
  <si>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</si>
  <si>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</si>
  <si>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</si>
  <si>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</si>
  <si>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</si>
  <si>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</si>
  <si>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</si>
  <si>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</si>
  <si>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</si>
  <si>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</si>
  <si>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</si>
  <si>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</si>
  <si>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</si>
  <si>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</si>
  <si>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</si>
  <si>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</si>
  <si>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</si>
  <si>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</si>
  <si>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</si>
  <si>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</si>
  <si>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</si>
  <si>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</si>
  <si>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</si>
  <si>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</si>
  <si>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</si>
  <si>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</si>
  <si>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</si>
  <si>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</si>
  <si>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</si>
  <si>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</si>
  <si>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</si>
  <si>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</si>
  <si>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</si>
  <si>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</si>
  <si>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</si>
  <si>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</si>
  <si>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</si>
  <si>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</si>
  <si>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</si>
  <si>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</si>
  <si>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</si>
  <si>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</si>
  <si>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</si>
  <si>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</si>
  <si>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</si>
  <si>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</si>
  <si>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</si>
  <si>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</si>
  <si>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</si>
  <si>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</si>
  <si>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</si>
  <si>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</si>
  <si>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</si>
  <si>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</si>
  <si>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</si>
  <si>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</si>
  <si>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</si>
  <si>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</si>
  <si>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</si>
  <si>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</si>
  <si>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</si>
  <si>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</si>
  <si>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</si>
  <si>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</si>
  <si>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</si>
  <si>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</si>
  <si>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</si>
  <si>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</si>
  <si>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</si>
  <si>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</si>
  <si>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</si>
  <si>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</si>
  <si>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</si>
  <si>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</si>
  <si>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</si>
  <si>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</si>
  <si>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</si>
  <si>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</si>
  <si>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</si>
  <si>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</si>
  <si>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</si>
  <si>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</si>
  <si>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</si>
  <si>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</si>
  <si>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</si>
  <si>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</si>
  <si>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</si>
  <si>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</si>
  <si>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</si>
  <si>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</si>
  <si>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</si>
  <si>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</si>
  <si>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</si>
  <si>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</si>
  <si>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</si>
  <si>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</si>
  <si>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</si>
  <si>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</si>
  <si>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</si>
  <si>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</si>
  <si>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</si>
  <si>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</si>
  <si>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</si>
  <si>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</si>
  <si>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</si>
  <si>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</si>
  <si>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</si>
  <si>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>wage and benefit increases, increase in utility costs (new and old hospital now), increase in repairs and maintenance for vehicles and building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</si>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</sst>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6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00D20000" tint="0"/>
      <name val="Calibri"/>
      <family val="2"/>
      <scheme val="minor"/>
    </font>
    <font>
      <sz val="11"/>
      <name val="Calibri"/>
    </font>
    <font>
      <b/>
      <sz val="11"/>
      <color rgb="00D20000" tint="0"/>
      <name val="Calibri"/>
    </font>
    <font>
      <b/>
      <sz val="11"/>
      <name val="Calibri"/>
    </font>
    <font>
      <b/>
      <u/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/>
      <bottom/>
      <diagonal/>
    </border>
    <border>
      <left/>
      <right/>
      <top/>
      <bottom style="thin"/>
      <diagonal/>
    </border>
    <border>
      <left style="thin"/>
      <right/>
      <top style="thin"/>
      <bottom/>
      <diagonal/>
    </border>
    <border>
      <left style="thin"/>
      <right/>
      <top/>
      <bottom/>
      <diagonal/>
    </border>
    <border>
      <left style="thin"/>
      <right/>
      <top/>
      <bottom style="thin"/>
      <diagonal/>
    </border>
    <border>
      <left/>
      <right style="thin"/>
      <top style="thin"/>
      <bottom/>
      <diagonal/>
    </border>
    <border>
      <left/>
      <right style="thin"/>
      <top/>
      <bottom/>
      <diagonal/>
    </border>
    <border>
      <left/>
      <right style="thin"/>
      <top/>
      <bottom style="thin"/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22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1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2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2" applyFont="1" fillId="0" borderId="1" applyBorder="1" xfId="1" quotePrefix="1" applyProtection="1">
      <protection locked="0"/>
    </xf>
    <xf numFmtId="37" applyNumberFormat="1" fontId="12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2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2" applyFont="1" fillId="4" applyFill="1" borderId="14" applyBorder="1" xfId="0" applyProtection="1">
      <protection locked="0"/>
    </xf>
    <xf numFmtId="38" applyNumberFormat="1" fontId="12" applyFont="1" fillId="4" applyFill="1" borderId="8" applyBorder="1" xfId="0" applyProtection="1">
      <protection locked="0"/>
    </xf>
    <xf numFmtId="38" applyNumberFormat="1" fontId="12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2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2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2" applyFont="1" fillId="4" applyFill="1" borderId="1" applyBorder="1" xfId="0" applyProtection="1">
      <protection locked="0"/>
    </xf>
    <xf numFmtId="37" applyNumberFormat="1" fontId="12" applyFont="1" fillId="3" applyFill="1" borderId="0" xfId="0" quotePrefix="1" applyProtection="1" applyAlignment="1">
      <alignment horizontal="left"/>
    </xf>
    <xf numFmtId="37" applyNumberFormat="1" fontId="12" applyFont="1" fillId="3" applyFill="1" borderId="0" xfId="0" applyProtection="1" applyAlignment="1">
      <alignment horizontal="center"/>
    </xf>
    <xf numFmtId="38" applyNumberFormat="1" fontId="12" applyFont="1" fillId="3" applyFill="1" borderId="0" xfId="0" applyProtection="1" applyAlignment="1">
      <alignment horizontal="center"/>
    </xf>
    <xf numFmtId="38" applyNumberFormat="1" fontId="12" applyFont="1" fillId="3" applyFill="1" borderId="0" xfId="0" applyProtection="1"/>
    <xf numFmtId="37" applyNumberFormat="1" fontId="12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2" applyFont="1" fillId="3" applyFill="1" borderId="8" applyBorder="1" xfId="0" applyProtection="1" applyAlignment="1">
      <alignment horizontal="center"/>
      <protection locked="0"/>
    </xf>
    <xf numFmtId="37" applyNumberFormat="1" fontId="12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3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4" applyFont="1" fillId="0" borderId="0" xfId="0" applyProtection="1" applyAlignment="1">
      <alignment vertical="center" readingOrder="1"/>
    </xf>
    <xf numFmtId="37" applyNumberFormat="1" fontId="16" applyFont="1" fillId="0" borderId="0" xfId="0" applyProtection="1" applyAlignment="1">
      <alignment vertical="center" readingOrder="1"/>
    </xf>
    <xf numFmtId="37" applyNumberFormat="1" fontId="17" applyFont="1" fillId="0" borderId="0" xfId="0" quotePrefix="1" applyProtection="1"/>
    <xf numFmtId="37" applyNumberFormat="1" fontId="17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18" applyFont="1" fillId="0" borderId="1" applyBorder="1" xfId="0" applyProtection="1"/>
    <xf numFmtId="37" applyNumberFormat="1" fontId="18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18" applyFont="1" fillId="0" borderId="2" applyBorder="1" xfId="0" applyProtection="1"/>
    <xf numFmtId="37" applyNumberFormat="1" fontId="18" applyFont="1" fillId="0" borderId="13" applyBorder="1" xfId="0" applyProtection="1"/>
    <xf numFmtId="37" applyNumberFormat="1" fontId="18" applyFont="1" fillId="0" borderId="0" xfId="0" applyProtection="1"/>
    <xf numFmtId="37" applyNumberFormat="1" fontId="18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18" applyFont="1" fillId="0" borderId="14" applyBorder="1" xfId="0" applyProtection="1" applyAlignment="1">
      <alignment horizontal="centerContinuous"/>
    </xf>
    <xf numFmtId="37" applyNumberFormat="1" fontId="18" applyFont="1" fillId="0" borderId="2" applyBorder="1" xfId="0" applyProtection="1" applyAlignment="1">
      <alignment horizontal="centerContinuous"/>
    </xf>
    <xf numFmtId="37" applyNumberFormat="1" fontId="18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18" applyFont="1" fillId="0" borderId="1" applyBorder="1" xfId="0" applyProtection="1" applyAlignment="1">
      <alignment horizontal="center"/>
    </xf>
    <xf numFmtId="37" applyNumberFormat="1" fontId="18" applyFont="1" fillId="0" borderId="2" applyBorder="1" xfId="0" applyProtection="1" applyAlignment="1">
      <alignment horizontal="center"/>
    </xf>
    <xf numFmtId="37" applyNumberFormat="1" fontId="18" applyFont="1" fillId="0" borderId="2" applyBorder="1" xfId="0" quotePrefix="1" applyProtection="1" applyAlignment="1">
      <alignment horizontal="left"/>
    </xf>
    <xf numFmtId="37" applyNumberFormat="1" fontId="18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18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18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18" applyFont="1" fillId="0" borderId="12" applyBorder="1" xfId="0" applyProtection="1" applyAlignment="1">
      <alignment horizontal="left"/>
    </xf>
    <xf numFmtId="37" applyNumberFormat="1" fontId="18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18" applyFont="1" fillId="0" borderId="0" xfId="0" quotePrefix="1" applyProtection="1" applyAlignment="1">
      <alignment horizontal="left"/>
    </xf>
    <xf numFmtId="37" applyNumberFormat="1" fontId="18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18" applyFont="1" fillId="0" borderId="11" applyBorder="1" xfId="0" applyProtection="1"/>
    <xf numFmtId="37" applyNumberFormat="1" fontId="18" applyFont="1" fillId="0" borderId="2" applyBorder="1" xfId="0" quotePrefix="1" applyProtection="1" applyAlignment="1">
      <alignment horizontal="centerContinuous"/>
    </xf>
    <xf numFmtId="37" applyNumberFormat="1" fontId="18" applyFont="1" fillId="0" borderId="3" applyBorder="1" xfId="0" applyProtection="1" applyAlignment="1">
      <alignment horizontal="center"/>
    </xf>
    <xf numFmtId="37" applyNumberFormat="1" fontId="18" applyFont="1" fillId="0" borderId="2" applyBorder="1" xfId="0" quotePrefix="1" applyProtection="1"/>
    <xf numFmtId="37" applyNumberFormat="1" fontId="18" applyFont="1" fillId="0" borderId="13" applyBorder="1" xfId="0" applyProtection="1" applyAlignment="1">
      <alignment horizontal="center"/>
    </xf>
    <xf numFmtId="37" applyNumberFormat="1" fontId="18" applyFont="1" fillId="0" borderId="0" xfId="0" quotePrefix="1" applyProtection="1"/>
    <xf numFmtId="37" applyNumberFormat="1" fontId="18" applyFont="1" fillId="0" borderId="4" applyBorder="1" xfId="0" quotePrefix="1" applyProtection="1"/>
    <xf numFmtId="37" applyNumberFormat="1" fontId="18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18" applyFont="1" fillId="0" borderId="7" applyBorder="1" xfId="0" applyProtection="1" applyAlignment="1">
      <alignment horizontal="centerContinuous"/>
    </xf>
    <xf numFmtId="37" applyNumberFormat="1" fontId="18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18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18" applyFont="1" fillId="0" borderId="0" xfId="0" applyProtection="1" applyAlignment="1">
      <alignment horizontal="centerContinuous"/>
    </xf>
    <xf numFmtId="37" applyNumberFormat="1" fontId="18" applyFont="1" fillId="0" borderId="0" xfId="0" quotePrefix="1" applyProtection="1" applyAlignment="1">
      <alignment horizontal="center"/>
    </xf>
    <xf numFmtId="37" applyNumberFormat="1" fontId="18" applyFont="1" fillId="0" borderId="9" applyBorder="1" xfId="0" quotePrefix="1" applyProtection="1"/>
    <xf numFmtId="37" applyNumberFormat="1" fontId="18" applyFont="1" fillId="0" borderId="9" applyBorder="1" xfId="0" applyProtection="1"/>
    <xf numFmtId="37" applyNumberFormat="1" fontId="6" applyFont="1" fillId="0" borderId="1" applyBorder="1" xfId="0" applyProtection="1"/>
    <xf numFmtId="37" applyNumberFormat="1" fontId="18" applyFont="1" fillId="0" borderId="4" applyBorder="1" xfId="0" applyProtection="1" applyAlignment="1">
      <alignment horizontal="centerContinuous"/>
    </xf>
    <xf numFmtId="37" applyNumberFormat="1" fontId="18" applyFont="1" fillId="0" borderId="6" applyBorder="1" xfId="0" applyProtection="1" applyAlignment="1">
      <alignment horizontal="centerContinuous"/>
    </xf>
    <xf numFmtId="37" applyNumberFormat="1" fontId="18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18" applyFont="1" fillId="0" borderId="7" applyBorder="1" xfId="0" applyProtection="1"/>
    <xf numFmtId="37" applyNumberFormat="1" fontId="18" applyFont="1" fillId="0" borderId="7" applyBorder="1" xfId="0" applyProtection="1" applyAlignment="1">
      <alignment horizontal="center"/>
    </xf>
    <xf numFmtId="37" applyNumberFormat="1" fontId="18" applyFont="1" fillId="0" borderId="3" applyBorder="1" xfId="0" applyProtection="1"/>
    <xf numFmtId="37" applyNumberFormat="1" fontId="18" applyFont="1" fillId="0" borderId="4" applyBorder="1" xfId="0" applyProtection="1" applyAlignment="1">
      <alignment horizontal="center"/>
    </xf>
    <xf numFmtId="37" applyNumberFormat="1" fontId="18" applyFont="1" fillId="0" borderId="3" applyBorder="1" xfId="0" applyProtection="1" applyAlignment="1">
      <alignment horizontal="centerContinuous"/>
    </xf>
    <xf numFmtId="37" applyNumberFormat="1" fontId="18" applyFont="1" fillId="2" applyFill="1" borderId="2" applyBorder="1" xfId="0" applyProtection="1"/>
    <xf numFmtId="37" applyNumberFormat="1" fontId="18" applyFont="1" fillId="0" borderId="10" applyBorder="1" xfId="0" applyProtection="1"/>
    <xf numFmtId="37" applyNumberFormat="1" fontId="18" applyFont="1" fillId="0" borderId="10" applyBorder="1" xfId="0" applyProtection="1" applyAlignment="1">
      <alignment horizontal="center"/>
    </xf>
    <xf numFmtId="164" applyNumberFormat="1" fontId="18" applyFont="1" fillId="0" borderId="2" applyBorder="1" xfId="0" applyProtection="1"/>
    <xf numFmtId="37" applyNumberFormat="1" fontId="18" applyFont="1" fillId="0" borderId="0" xfId="0" applyProtection="1" applyAlignment="1">
      <alignment horizontal="center"/>
    </xf>
    <xf numFmtId="164" applyNumberFormat="1" fontId="18" applyFont="1" fillId="0" borderId="2" applyBorder="1" xfId="0" applyProtection="1" applyAlignment="1">
      <alignment horizontal="right"/>
    </xf>
    <xf numFmtId="164" applyNumberFormat="1" fontId="18" applyFont="1" fillId="0" borderId="1" applyBorder="1" xfId="0" applyProtection="1"/>
    <xf numFmtId="164" applyNumberFormat="1" fontId="18" applyFont="1" fillId="0" borderId="3" applyBorder="1" xfId="0" applyProtection="1"/>
    <xf numFmtId="164" applyNumberFormat="1" fontId="18" applyFont="1" fillId="0" borderId="2" applyBorder="1" xfId="0" quotePrefix="1" applyProtection="1" applyAlignment="1">
      <alignment horizontal="left"/>
    </xf>
    <xf numFmtId="37" applyNumberFormat="1" fontId="18" applyFont="1" fillId="0" borderId="14" applyBorder="1" xfId="0" applyProtection="1" applyAlignment="1">
      <alignment horizontal="center"/>
    </xf>
    <xf numFmtId="37" applyNumberFormat="1" fontId="18" applyFont="1" fillId="0" borderId="8" applyBorder="1" xfId="0" applyProtection="1" applyAlignment="1">
      <alignment horizontal="center"/>
    </xf>
    <xf numFmtId="37" applyNumberFormat="1" fontId="18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19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19" applyFont="1" fillId="0" borderId="0" xfId="0" applyProtection="1"/>
    <xf numFmtId="37" applyNumberFormat="1" fontId="19" applyFont="1" fillId="0" borderId="5" applyBorder="1" xfId="0" applyProtection="1"/>
    <xf numFmtId="37" applyNumberFormat="1" fontId="19" applyFont="1" fillId="0" borderId="6" applyBorder="1" xfId="0" quotePrefix="1" applyProtection="1" applyAlignment="1">
      <alignment horizontal="centerContinuous"/>
    </xf>
    <xf numFmtId="37" applyNumberFormat="1" fontId="19" applyFont="1" fillId="0" borderId="7" applyBorder="1" xfId="0" applyProtection="1" applyAlignment="1">
      <alignment horizontal="centerContinuous"/>
    </xf>
    <xf numFmtId="37" applyNumberFormat="1" fontId="19" applyFont="1" fillId="0" borderId="1" applyBorder="1" xfId="0" applyProtection="1"/>
    <xf numFmtId="37" applyNumberFormat="1" fontId="19" applyFont="1" fillId="0" borderId="2" applyBorder="1" xfId="0" applyProtection="1" applyAlignment="1">
      <alignment horizontal="centerContinuous"/>
    </xf>
    <xf numFmtId="37" applyNumberFormat="1" fontId="19" applyFont="1" fillId="0" borderId="2" applyBorder="1" xfId="0" applyProtection="1"/>
    <xf numFmtId="37" applyNumberFormat="1" fontId="19" applyFont="1" fillId="0" borderId="8" applyBorder="1" xfId="0" applyProtection="1" applyAlignment="1">
      <alignment horizontal="centerContinuous"/>
    </xf>
    <xf numFmtId="37" applyNumberFormat="1" fontId="19" applyFont="1" fillId="0" borderId="8" applyBorder="1" xfId="0" applyProtection="1"/>
    <xf numFmtId="37" applyNumberFormat="1" fontId="19" applyFont="1" fillId="0" borderId="9" applyBorder="1" xfId="0" applyProtection="1"/>
    <xf numFmtId="37" applyNumberFormat="1" fontId="19" applyFont="1" fillId="0" borderId="10" applyBorder="1" xfId="0" applyProtection="1"/>
    <xf numFmtId="37" applyNumberFormat="1" fontId="19" applyFont="1" fillId="0" borderId="11" applyBorder="1" xfId="0" applyProtection="1"/>
    <xf numFmtId="37" applyNumberFormat="1" fontId="19" applyFont="1" fillId="0" borderId="6" applyBorder="1" xfId="0" applyProtection="1" applyAlignment="1">
      <alignment horizontal="centerContinuous"/>
    </xf>
    <xf numFmtId="37" applyNumberFormat="1" fontId="19" applyFont="1" fillId="0" borderId="3" applyBorder="1" xfId="0" applyProtection="1"/>
    <xf numFmtId="37" applyNumberFormat="1" fontId="19" applyFont="1" fillId="0" borderId="4" applyBorder="1" xfId="0" applyProtection="1" applyAlignment="1">
      <alignment horizontal="centerContinuous"/>
    </xf>
    <xf numFmtId="37" applyNumberFormat="1" fontId="19" applyFont="1" fillId="0" borderId="2" applyBorder="1" xfId="0" quotePrefix="1" applyProtection="1" applyAlignment="1">
      <alignment horizontal="center"/>
    </xf>
    <xf numFmtId="37" applyNumberFormat="1" fontId="19" applyFont="1" fillId="0" borderId="6" applyBorder="1" xfId="0" applyProtection="1" applyAlignment="1">
      <alignment horizontal="center"/>
    </xf>
    <xf numFmtId="37" applyNumberFormat="1" fontId="19" applyFont="1" fillId="0" borderId="7" applyBorder="1" xfId="0" applyProtection="1" applyAlignment="1">
      <alignment horizontal="center"/>
    </xf>
    <xf numFmtId="37" applyNumberFormat="1" fontId="19" applyFont="1" fillId="0" borderId="8" applyBorder="1" xfId="0" applyProtection="1" applyAlignment="1">
      <alignment horizontal="left"/>
    </xf>
    <xf numFmtId="37" applyNumberFormat="1" fontId="19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19" applyFont="1" fillId="0" borderId="2" applyBorder="1" xfId="0" applyProtection="1" applyAlignment="1">
      <alignment horizontal="left" indent="1"/>
    </xf>
    <xf numFmtId="37" applyNumberFormat="1" fontId="19" applyFont="1" fillId="0" borderId="12" applyBorder="1" xfId="0" applyProtection="1"/>
    <xf numFmtId="37" applyNumberFormat="1" fontId="19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38" applyNumberFormat="1" fontId="20" applyFont="1" fillId="4" applyFill="1" borderId="1" applyBorder="1" xfId="0" applyProtection="1">
      <protection locked="0"/>
    </xf>
    <xf numFmtId="37" applyNumberFormat="1" fontId="20" applyFont="1" fillId="4" applyFill="1" borderId="1" applyBorder="1" xfId="0" applyProtection="1"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1" applyFont="1" fillId="0" borderId="0" xfId="0" applyProtection="1"/>
    <xf numFmtId="43" applyNumberFormat="1" fontId="10" applyFont="1" fillId="7" applyFill="1" borderId="0" xfId="1" applyProtection="1"/>
    <xf numFmtId="38" applyNumberFormat="1" fontId="12" applyFont="1" fillId="4" applyFill="1" borderId="1" applyBorder="1" xfId="0" applyProtection="1" applyAlignment="1">
      <alignment horizontal="right"/>
      <protection locked="0"/>
    </xf>
    <xf numFmtId="38" applyNumberFormat="1" fontId="12" applyFont="1" fillId="0" borderId="1" applyBorder="1" xfId="0" applyProtection="1">
      <protection locked="0"/>
    </xf>
    <xf numFmtId="37" applyNumberFormat="1" fontId="15" applyFont="1" fillId="7" applyFill="1" borderId="0" xfId="0" applyProtection="1"/>
    <xf numFmtId="2" applyNumberFormat="1" fontId="6" applyFont="1" fillId="0" borderId="0" xfId="0" applyProtection="1"/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10" applyFont="1" fillId="3" applyFill="1" borderId="0" xfId="0" quotePrefix="1" applyProtection="1" applyAlignment="1">
      <alignment horizontal="fill"/>
    </xf>
    <xf numFmtId="37" applyNumberFormat="1" fontId="21" applyFont="1" fillId="0" borderId="0" xfId="0" applyProtection="1" applyAlignment="1">
      <alignment horizontal="center"/>
    </xf>
    <xf numFmtId="37" applyNumberFormat="1" fontId="21" applyFont="1" fillId="0" borderId="0" xfId="0" applyProtection="1" applyAlignment="1">
      <alignment horizontal="left"/>
    </xf>
    <xf numFmtId="164" applyNumberFormat="1" fontId="21" applyFont="1" fillId="0" borderId="0" xfId="0" applyProtection="1"/>
    <xf numFmtId="37" applyNumberFormat="1" fontId="21" applyFont="1" fillId="0" borderId="0" xfId="0" quotePrefix="1" applyProtection="1" applyAlignment="1">
      <alignment horizontal="left"/>
    </xf>
    <xf numFmtId="37" applyNumberFormat="1" fontId="21" applyFont="1" fillId="8" applyFill="1" borderId="0" xfId="0" applyProtection="1"/>
    <xf numFmtId="37" applyNumberFormat="1" fontId="20" applyFont="1" fillId="0" borderId="0" xfId="0" applyProtection="1"/>
    <xf numFmtId="164" applyNumberFormat="1" fontId="21" applyFont="1" fillId="0" borderId="0" xfId="0" applyProtection="1" applyAlignment="1">
      <alignment horizontal="left"/>
    </xf>
    <xf numFmtId="37" applyNumberFormat="1" fontId="21" applyFont="1" fillId="9" applyFill="1" borderId="0" xfId="0" applyProtection="1"/>
    <xf numFmtId="37" applyNumberFormat="1" fontId="21" applyFont="1" fillId="9" applyFill="1" borderId="0" xfId="0" applyProtection="1" applyAlignment="1">
      <alignment horizontal="center"/>
    </xf>
    <xf numFmtId="37" applyNumberFormat="1" fontId="21" applyFont="1" fillId="10" applyFill="1" borderId="0" xfId="0" applyProtection="1"/>
    <xf numFmtId="37" applyNumberFormat="1" fontId="21" applyFont="1" fillId="10" applyFill="1" borderId="0" xfId="0" applyProtection="1" applyAlignment="1">
      <alignment horizontal="left"/>
    </xf>
    <xf numFmtId="37" applyNumberFormat="1" fontId="21" applyFont="1" fillId="10" applyFill="1" borderId="0" xfId="0" applyProtection="1" applyAlignment="1">
      <alignment horizontal="center"/>
    </xf>
    <xf numFmtId="39" applyNumberFormat="1" fontId="21" applyFont="1" fillId="10" applyFill="1" borderId="0" xfId="0" applyProtection="1"/>
    <xf numFmtId="39" applyNumberFormat="1" fontId="21" applyFont="1" fillId="9" applyFill="1" borderId="0" xfId="0" applyProtection="1"/>
    <xf numFmtId="37" applyNumberFormat="1" fontId="10" applyFont="1" fillId="7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8" applyNumberFormat="1" fontId="12" applyFont="1" fillId="11" applyFill="1" borderId="1" applyBorder="1" xfId="0" applyProtection="1">
      <protection locked="0"/>
    </xf>
    <xf numFmtId="37" applyNumberFormat="1" fontId="12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6" applyFont="1" fillId="0" borderId="1" applyBorder="1" xfId="0" applyProtection="1" applyAlignment="1">
      <alignment vertical="center"/>
    </xf>
    <xf numFmtId="37" applyNumberFormat="1" fontId="22" applyFont="1" fillId="0" borderId="1" applyBorder="1" xfId="0" applyProtection="1"/>
    <xf numFmtId="37" applyNumberFormat="1" fontId="22" applyFont="1" fillId="0" borderId="0" xfId="0" applyProtection="1" applyAlignment="1">
      <alignment horizontal="centerContinuous"/>
    </xf>
    <xf numFmtId="37" applyNumberFormat="1" fontId="23" applyFont="1" fillId="0" borderId="0" xfId="0" applyProtection="1" applyAlignment="1">
      <alignment horizontal="centerContinuous"/>
    </xf>
    <xf numFmtId="37" applyNumberFormat="1" fontId="23" applyFont="1" fillId="0" borderId="0" xfId="0" applyProtection="1"/>
    <xf numFmtId="37" applyNumberFormat="1" fontId="22" applyFont="1" fillId="0" borderId="0" xfId="0" applyProtection="1"/>
    <xf numFmtId="37" applyNumberFormat="1" fontId="22" applyFont="1" fillId="0" borderId="0" xfId="0" quotePrefix="1" applyProtection="1" applyAlignment="1">
      <alignment horizontal="right"/>
    </xf>
    <xf numFmtId="37" applyNumberFormat="1" fontId="23" applyFont="1" fillId="0" borderId="0" xfId="0" quotePrefix="1" applyProtection="1"/>
    <xf numFmtId="37" applyNumberFormat="1" fontId="24" applyFont="1" fillId="0" borderId="0" xfId="0" applyProtection="1"/>
    <xf numFmtId="37" applyNumberFormat="1" fontId="22" applyFont="1" fillId="0" borderId="2" applyBorder="1" xfId="0" applyProtection="1"/>
    <xf numFmtId="37" applyNumberFormat="1" fontId="22" applyFont="1" fillId="0" borderId="2" applyBorder="1" xfId="0" quotePrefix="1" applyProtection="1" applyAlignment="1">
      <alignment horizontal="center"/>
    </xf>
    <xf numFmtId="37" applyNumberFormat="1" fontId="22" applyFont="1" fillId="0" borderId="2" applyBorder="1" xfId="0" applyProtection="1" applyAlignment="1">
      <alignment horizontal="center"/>
    </xf>
    <xf numFmtId="37" applyNumberFormat="1" fontId="22" applyFont="1" fillId="0" borderId="3" applyBorder="1" xfId="0" applyProtection="1"/>
    <xf numFmtId="37" applyNumberFormat="1" fontId="22" applyFont="1" fillId="0" borderId="4" applyBorder="1" xfId="0" applyProtection="1"/>
    <xf numFmtId="37" applyNumberFormat="1" fontId="22" applyFont="1" fillId="0" borderId="4" applyBorder="1" xfId="0" quotePrefix="1" applyProtection="1" applyAlignment="1">
      <alignment horizontal="center"/>
    </xf>
    <xf numFmtId="37" applyNumberFormat="1" fontId="22" applyFont="1" fillId="0" borderId="4" applyBorder="1" xfId="0" applyProtection="1" applyAlignment="1">
      <alignment horizontal="center"/>
    </xf>
    <xf numFmtId="39" applyNumberFormat="1" fontId="22" applyFont="1" fillId="0" borderId="2" applyBorder="1" xfId="0" applyProtection="1"/>
    <xf numFmtId="37" applyNumberFormat="1" fontId="22" applyFont="1" fillId="0" borderId="2" applyBorder="1" xfId="0" quotePrefix="1" applyProtection="1"/>
    <xf numFmtId="37" applyNumberFormat="1" fontId="22" applyFont="1" fillId="5" applyFill="1" borderId="2" applyBorder="1" xfId="0" applyProtection="1"/>
    <xf numFmtId="37" applyNumberFormat="1" fontId="22" applyFont="1" fillId="6" applyFill="1" borderId="2" applyBorder="1" xfId="0" applyProtection="1"/>
    <xf numFmtId="37" applyNumberFormat="1" fontId="25" applyFont="1" fillId="0" borderId="0" xfId="0" applyProtection="1"/>
    <xf numFmtId="37" applyNumberFormat="1" fontId="22" applyFont="1" fillId="6" applyFill="1" borderId="2" applyBorder="1" xfId="0" applyProtection="1" applyAlignment="1">
      <alignment horizontal="center"/>
    </xf>
    <xf numFmtId="37" applyNumberFormat="1" fontId="26" applyFont="1" fillId="0" borderId="0" xfId="0" applyProtection="1"/>
    <xf numFmtId="37" applyNumberFormat="1" fontId="22" applyFont="1" fillId="0" borderId="2" applyBorder="1" xfId="0" quotePrefix="1" applyProtection="1" applyAlignment="1">
      <alignment horizontal="left"/>
    </xf>
    <xf numFmtId="37" applyNumberFormat="1" fontId="22" applyFont="1" fillId="6" applyFill="1" borderId="2" applyBorder="1" xfId="0" quotePrefix="1" applyProtection="1" applyAlignment="1">
      <alignment horizontal="center"/>
    </xf>
    <xf numFmtId="37" applyNumberFormat="1" fontId="23" applyFont="1" fillId="0" borderId="10" applyBorder="1" xfId="0" applyProtection="1"/>
    <xf numFmtId="37" applyNumberFormat="1" fontId="22" applyFont="1" fillId="6" applyFill="1" borderId="2" applyBorder="1" xfId="0" quotePrefix="1" applyProtection="1"/>
    <xf numFmtId="39" applyNumberFormat="1" fontId="22" applyFont="1" fillId="6" applyFill="1" borderId="2" applyBorder="1" xfId="0" quotePrefix="1" applyProtection="1" applyAlignment="1">
      <alignment horizontal="center"/>
    </xf>
    <xf numFmtId="3" applyNumberFormat="1" fontId="22" applyFont="1" fillId="0" borderId="2" applyBorder="1" xfId="0" applyProtection="1"/>
    <xf numFmtId="37" applyNumberFormat="1" fontId="23" applyFont="1" fillId="0" borderId="2" applyBorder="1" xfId="0" applyProtection="1" applyAlignment="1">
      <alignment horizontal="center"/>
    </xf>
    <xf numFmtId="37" applyNumberFormat="1" fontId="23" applyFont="1" fillId="0" borderId="4" applyBorder="1" xfId="0" applyProtection="1" applyAlignment="1">
      <alignment horizontal="center"/>
    </xf>
    <xf numFmtId="39" applyNumberFormat="1" fontId="22" applyFont="1" fillId="6" applyFill="1" borderId="2" applyBorder="1" xfId="0" applyProtection="1"/>
    <xf numFmtId="2" applyNumberFormat="1" fontId="22" applyFont="1" fillId="0" borderId="2" applyBorder="1" xfId="0" applyProtection="1"/>
    <xf numFmtId="3" applyNumberFormat="1" fontId="22" applyFont="1" fillId="6" applyFill="1" borderId="2" applyBorder="1" xfId="0" applyProtection="1"/>
    <xf numFmtId="37" applyNumberFormat="1" fontId="12" applyFont="1" fillId="0" borderId="1" applyBorder="1" xfId="0" applyProtection="1">
      <protection locked="0"/>
    </xf>
    <xf numFmtId="37" applyNumberFormat="1" fontId="27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2" applyFont="1" fillId="0" borderId="1" applyBorder="1" xfId="0" quotePrefix="1" applyProtection="1">
      <protection locked="0"/>
    </xf>
    <xf numFmtId="2" applyNumberFormat="1" fontId="12" applyFont="1" fillId="0" borderId="1" applyBorder="1" xfId="1" quotePrefix="1" applyProtection="1">
      <protection locked="0"/>
    </xf>
    <xf numFmtId="2" applyNumberFormat="1" fontId="12" applyFont="1" fillId="0" borderId="1" applyBorder="1" xfId="4" quotePrefix="1" applyProtection="1">
      <protection locked="0"/>
    </xf>
    <xf numFmtId="2" applyNumberFormat="1" fontId="12" applyFont="1" fillId="0" borderId="1" applyBorder="1" xfId="1" applyProtection="1">
      <protection locked="0"/>
    </xf>
    <xf numFmtId="37" applyNumberFormat="1" fontId="12" applyFont="1" fillId="0" borderId="1" applyBorder="1" xfId="4" quotePrefix="1" applyProtection="1">
      <protection locked="0"/>
    </xf>
    <xf numFmtId="1" applyNumberFormat="1" fontId="12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2" applyFont="1" fillId="4" applyFill="1" borderId="1" applyBorder="1" xfId="0" quotePrefix="1" applyProtection="1">
      <protection locked="0"/>
    </xf>
    <xf numFmtId="38" applyNumberFormat="1" fontId="12" applyFont="1" fillId="4" applyFill="1" borderId="1" applyBorder="1" xfId="0" quotePrefix="1" applyProtection="1" applyAlignment="1">
      <alignment horizontal="left"/>
      <protection locked="0"/>
    </xf>
    <xf numFmtId="166" applyNumberFormat="1" fontId="12" applyFont="1" fillId="4" applyFill="1" borderId="14" applyBorder="1" xfId="0" applyProtection="1" applyAlignment="1">
      <alignment horizontal="left"/>
      <protection locked="0"/>
    </xf>
    <xf numFmtId="49" applyNumberFormat="1" fontId="12" applyFont="1" fillId="4" applyFill="1" borderId="1" applyBorder="1" xfId="0" quotePrefix="1" applyProtection="1">
      <protection locked="0"/>
    </xf>
    <xf numFmtId="38" applyNumberFormat="1" fontId="12" applyFont="1" fillId="4" applyFill="1" borderId="1" applyBorder="1" xfId="0" applyProtection="1" applyAlignment="1">
      <alignment horizontal="center"/>
      <protection locked="0"/>
    </xf>
    <xf numFmtId="0" fontId="11" applyFont="1" fillId="0" borderId="0" xfId="2" applyProtection="1" applyAlignment="1">
      <alignment vertical="top"/>
      <protection locked="0"/>
    </xf>
    <xf numFmtId="168" applyNumberFormat="1" fontId="12" applyFont="1" fillId="4" applyFill="1" borderId="1" applyBorder="1" xfId="0" quotePrefix="1" applyProtection="1" applyAlignment="1">
      <alignment horizontal="left"/>
      <protection locked="0"/>
    </xf>
    <xf numFmtId="0" fontId="29" applyFont="1" fillId="0" borderId="0" xfId="2" applyProtection="1" applyAlignment="1">
      <alignment vertical="top"/>
      <protection locked="0"/>
    </xf>
    <xf numFmtId="9" applyNumberFormat="1" fontId="4" applyFont="1" fillId="0" borderId="0" xfId="4" applyProtection="1"/>
    <xf numFmtId="10" applyNumberFormat="1" fontId="30" applyFont="1" fillId="0" borderId="0" xfId="0" applyProtection="1"/>
    <xf numFmtId="37" applyNumberFormat="1" fontId="6" applyFont="1" fillId="0" borderId="0" xfId="0" applyProtection="1" applyAlignment="1">
      <alignment vertical="center" wrapText="1"/>
    </xf>
    <xf numFmtId="37" applyNumberFormat="1" fontId="12" applyFont="1" fillId="3" applyFill="1" borderId="0" xfId="0" applyProtection="1" applyAlignment="1">
      <alignment horizontal="center" vertical="center"/>
    </xf>
    <xf numFmtId="37" applyNumberFormat="1" fontId="32" applyFont="1" fillId="0" borderId="0" applyProtection="1"/>
    <xf numFmtId="37" applyNumberFormat="1" fontId="33" applyFont="1" fillId="0" borderId="0" applyProtection="1"/>
    <xf numFmtId="37" applyNumberFormat="1" fontId="34" applyFont="1" fillId="0" borderId="0" applyProtection="1"/>
    <xf numFmtId="37" applyNumberFormat="1" fontId="35" applyFont="1" fillId="0" borderId="0" applyProtection="1"/>
    <xf numFmtId="37" applyNumberFormat="1" fontId="28" applyFont="1" fillId="12" applyFill="1" borderId="35" applyBorder="1" xfId="0" quotePrefix="1" applyProtection="1" applyAlignment="1">
      <alignment horizontal="left"/>
    </xf>
    <xf numFmtId="37" applyNumberFormat="1" fontId="2" applyFont="1" fillId="12" applyFill="1" borderId="33" applyBorder="1" xfId="0" applyProtection="1"/>
    <xf numFmtId="38" applyNumberFormat="1" fontId="2" applyFont="1" fillId="12" applyFill="1" borderId="33" applyBorder="1" xfId="0" applyProtection="1"/>
    <xf numFmtId="37" applyNumberFormat="1" fontId="2" applyFont="1" fillId="12" applyFill="1" borderId="38" applyBorder="1" xfId="0" applyProtection="1"/>
    <xf numFmtId="37" applyNumberFormat="1" fontId="2" applyFont="1" fillId="12" applyFill="1" borderId="36" applyBorder="1" xfId="0" quotePrefix="1" applyProtection="1" applyAlignment="1">
      <alignment vertical="center" readingOrder="1"/>
    </xf>
    <xf numFmtId="37" applyNumberFormat="1" fontId="2" applyFont="1" fillId="12" applyFill="1" borderId="0" xfId="0" quotePrefix="1" applyProtection="1" applyAlignment="1">
      <alignment horizontal="left"/>
    </xf>
    <xf numFmtId="38" applyNumberFormat="1" fontId="2" applyFont="1" fillId="12" applyFill="1" borderId="0" xfId="0" applyProtection="1"/>
    <xf numFmtId="37" applyNumberFormat="1" fontId="2" applyFont="1" fillId="12" applyFill="1" borderId="0" xfId="0" applyProtection="1"/>
    <xf numFmtId="37" applyNumberFormat="1" fontId="2" applyFont="1" fillId="12" applyFill="1" borderId="39" applyBorder="1" xfId="0" applyProtection="1"/>
    <xf numFmtId="37" applyNumberFormat="1" fontId="1" applyFont="1" fillId="12" applyFill="1" borderId="36" applyBorder="1" xfId="0" quotePrefix="1" applyProtection="1"/>
    <xf numFmtId="37" applyNumberFormat="1" fontId="2" applyFont="1" fillId="12" applyFill="1" borderId="36" applyBorder="1" xfId="0" applyProtection="1" applyAlignment="1">
      <alignment vertical="center" readingOrder="1"/>
    </xf>
    <xf numFmtId="37" applyNumberFormat="1" fontId="1" applyFont="1" fillId="12" applyFill="1" borderId="37" applyBorder="1" xfId="0" quotePrefix="1" applyProtection="1"/>
    <xf numFmtId="37" applyNumberFormat="1" fontId="2" applyFont="1" fillId="12" applyFill="1" borderId="34" applyBorder="1" xfId="0" applyProtection="1"/>
    <xf numFmtId="38" applyNumberFormat="1" fontId="2" applyFont="1" fillId="12" applyFill="1" borderId="34" applyBorder="1" xfId="0" applyProtection="1"/>
    <xf numFmtId="37" applyNumberFormat="1" fontId="2" applyFont="1" fillId="12" applyFill="1" borderId="40" applyBorder="1" xfId="0" applyProtection="1"/>
    <xf numFmtId="37" applyNumberFormat="1" fontId="31" applyFont="1" fillId="0" borderId="0" xfId="0" applyProtection="1"/>
    <xf numFmtId="1" applyNumberFormat="1" fontId="10" applyFont="1" fillId="0" borderId="0" xfId="0" applyProtection="1" applyAlignment="1">
      <alignment horizontal="right"/>
    </xf>
    <xf numFmtId="2" applyNumberFormat="1" fontId="10" applyFont="1" fillId="0" borderId="0" xfId="0" applyProtection="1" applyAlignment="1">
      <alignment horizontal="right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3" Type="http://schemas.openxmlformats.org/officeDocument/2006/relationships/worksheet" Target="worksheets/sheet34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22" Type="http://schemas.openxmlformats.org/officeDocument/2006/relationships/worksheet" Target="worksheets/sheet33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9" Type="http://schemas.openxmlformats.org/officeDocument/2006/relationships/hyperlink" Target="mailto:hos@doh.wa.gov" TargetMode="External"/><Relationship Id="rId10" Type="http://schemas.openxmlformats.org/officeDocument/2006/relationships/hyperlink" Target="https://mft.wa.gov/" TargetMode="External"/><Relationship Id="rId8" Type="http://schemas.openxmlformats.org/officeDocument/2006/relationships/hyperlink" Target="https://mft.wa.gov/" TargetMode="External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3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75" transitionEvaluation="1" transitionEntry="1" codeName="Sheet1">
    <tabColor rgb="FF92D050"/>
    <pageSetUpPr autoPageBreaks="0" fitToPage="1"/>
  </sheetPr>
  <dimension ref="A1:CF716"/>
  <sheetViews>
    <sheetView tabSelected="1" topLeftCell="A75" zoomScaleNormal="100" workbookViewId="0">
      <selection activeCell="G189" sqref="G189"/>
    </sheetView>
  </sheetViews>
  <sheetFormatPr defaultColWidth="11.77734375" defaultRowHeight="15" x14ac:dyDescent="0.25"/>
  <cols>
    <col min="1" max="1" width="44.44140625" customWidth="1" style="11"/>
    <col min="2" max="84" width="13.5546875" customWidth="1" style="11"/>
    <col min="85" max="86" width="11.77734375" customWidth="1" style="11"/>
    <col min="87" max="16384" width="11.77734375" customWidth="1" style="11"/>
  </cols>
  <sheetData>
    <row r="1">
      <c r="A1" s="65" t="s">
        <v>0</v>
      </c>
      <c r="C1" s="13"/>
    </row>
    <row r="2">
      <c r="A2" s="65" t="s">
        <v>1</v>
      </c>
      <c r="C2" s="13"/>
    </row>
    <row r="3">
      <c r="A3" s="11" t="s">
        <v>2</v>
      </c>
      <c r="C3" s="13"/>
    </row>
    <row r="4">
      <c r="C4" s="13"/>
    </row>
    <row r="5">
      <c r="A5" s="319" t="s">
        <v>3</v>
      </c>
    </row>
    <row r="6">
      <c r="A6" s="11" t="s">
        <v>4</v>
      </c>
    </row>
    <row r="7">
      <c r="A7" s="11" t="s">
        <v>5</v>
      </c>
    </row>
    <row r="8">
      <c r="C8" s="13"/>
    </row>
    <row r="9">
      <c r="A9" s="65" t="s">
        <v>6</v>
      </c>
      <c r="C9" s="13"/>
    </row>
    <row r="10">
      <c r="A10" s="11" t="s">
        <v>7</v>
      </c>
      <c r="C10" s="13"/>
    </row>
    <row r="11">
      <c r="A11" s="14" t="s">
        <v>8</v>
      </c>
      <c r="C11" s="13"/>
    </row>
    <row r="12">
      <c r="A12" s="12" t="s">
        <v>9</v>
      </c>
      <c r="C12" s="13"/>
    </row>
    <row r="13">
      <c r="A13" s="11" t="s">
        <v>10</v>
      </c>
      <c r="C13" s="13"/>
    </row>
    <row r="14">
      <c r="C14" s="13"/>
    </row>
    <row r="15">
      <c r="A15" s="68" t="s">
        <v>11</v>
      </c>
    </row>
    <row r="16">
      <c r="A16" s="12" t="s">
        <v>12</v>
      </c>
    </row>
    <row r="17">
      <c r="A17" s="14" t="s">
        <v>13</v>
      </c>
    </row>
    <row r="18" ht="14.45" customHeight="1">
      <c r="A18" s="14" t="s">
        <v>14</v>
      </c>
    </row>
    <row r="19" ht="14.45" customHeight="1">
      <c r="A19" s="14" t="s">
        <v>15</v>
      </c>
    </row>
    <row r="20" ht="14.45" customHeight="1">
      <c r="A20" s="12"/>
      <c r="E20" s="67"/>
      <c r="F20" s="67"/>
      <c r="G20" s="67"/>
    </row>
    <row r="21" ht="14.45" customHeight="1">
      <c r="A21" s="69" t="s">
        <v>16</v>
      </c>
      <c r="E21" s="67"/>
      <c r="F21" s="67"/>
      <c r="G21" s="67"/>
      <c r="I21" s="67"/>
      <c r="J21" s="67"/>
    </row>
    <row r="22" ht="16.5">
      <c r="A22" s="14" t="s">
        <v>17</v>
      </c>
      <c r="E22" s="66"/>
      <c r="F22" s="66"/>
      <c r="G22" s="66"/>
      <c r="I22" s="66"/>
      <c r="J22" s="66"/>
    </row>
    <row r="23" ht="16.5">
      <c r="A23" s="14" t="s">
        <v>18</v>
      </c>
      <c r="E23" s="66"/>
      <c r="F23" s="66"/>
      <c r="G23" s="66"/>
      <c r="I23" s="66"/>
      <c r="J23" s="66"/>
    </row>
    <row r="24">
      <c r="A24" s="14" t="s">
        <v>19</v>
      </c>
    </row>
    <row r="25">
      <c r="A25" s="14" t="s">
        <v>20</v>
      </c>
    </row>
    <row r="26">
      <c r="A26" s="14"/>
    </row>
    <row r="27">
      <c r="A27" s="12" t="s">
        <v>21</v>
      </c>
      <c r="C27" s="13"/>
    </row>
    <row r="28">
      <c r="A28" s="14" t="s">
        <v>22</v>
      </c>
      <c r="C28" s="13"/>
    </row>
    <row r="29">
      <c r="C29" s="13"/>
    </row>
    <row r="30">
      <c r="A30" s="11" t="s">
        <v>23</v>
      </c>
      <c r="C30" s="293" t="s">
        <v>24</v>
      </c>
      <c r="F30" s="15"/>
    </row>
    <row r="31">
      <c r="C31" s="13"/>
    </row>
    <row r="32">
      <c r="A32" s="65" t="s">
        <v>25</v>
      </c>
      <c r="B32" s="67"/>
      <c r="C32" s="67"/>
      <c r="D32" s="67"/>
    </row>
    <row r="33">
      <c r="A33" s="14" t="s">
        <v>26</v>
      </c>
      <c r="B33" s="67"/>
      <c r="C33" s="67"/>
      <c r="D33" s="67"/>
    </row>
    <row r="34" ht="16.5">
      <c r="A34" s="14" t="s">
        <v>27</v>
      </c>
      <c r="B34" s="66"/>
      <c r="C34" s="66"/>
      <c r="D34" s="66"/>
    </row>
    <row r="35" ht="16.5">
      <c r="B35" s="66"/>
      <c r="C35" s="66"/>
      <c r="D35" s="66"/>
    </row>
    <row r="36">
      <c r="A36" s="304" t="s">
        <v>28</v>
      </c>
      <c r="B36" s="305"/>
      <c r="C36" s="306"/>
      <c r="D36" s="305"/>
      <c r="E36" s="305"/>
      <c r="F36" s="305"/>
      <c r="G36" s="307"/>
    </row>
    <row r="37">
      <c r="A37" s="308" t="s">
        <v>29</v>
      </c>
      <c r="B37" s="309"/>
      <c r="C37" s="310"/>
      <c r="D37" s="311"/>
      <c r="E37" s="311"/>
      <c r="F37" s="311"/>
      <c r="G37" s="312"/>
    </row>
    <row r="38">
      <c r="A38" s="313" t="s">
        <v>30</v>
      </c>
      <c r="B38" s="309"/>
      <c r="C38" s="310"/>
      <c r="D38" s="311"/>
      <c r="E38" s="311"/>
      <c r="F38" s="311"/>
      <c r="G38" s="312"/>
    </row>
    <row r="39">
      <c r="A39" s="314" t="s">
        <v>31</v>
      </c>
      <c r="B39" s="311"/>
      <c r="C39" s="310"/>
      <c r="D39" s="311"/>
      <c r="E39" s="311"/>
      <c r="F39" s="311"/>
      <c r="G39" s="312"/>
    </row>
    <row r="40">
      <c r="A40" s="315" t="s">
        <v>32</v>
      </c>
      <c r="B40" s="316"/>
      <c r="C40" s="317"/>
      <c r="D40" s="316"/>
      <c r="E40" s="316"/>
      <c r="F40" s="316"/>
      <c r="G40" s="318"/>
    </row>
    <row r="41">
      <c r="C41" s="13"/>
    </row>
    <row r="42">
      <c r="A42" s="11" t="s">
        <v>33</v>
      </c>
      <c r="C42" s="13"/>
      <c r="F42" s="15" t="s">
        <v>34</v>
      </c>
    </row>
    <row r="43" ht="15.75">
      <c r="A43" s="295" t="s">
        <v>35</v>
      </c>
      <c r="C43" s="13"/>
    </row>
    <row r="44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>
      <c r="A47" s="16" t="s">
        <v>231</v>
      </c>
      <c r="B47" s="277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0</v>
      </c>
    </row>
    <row r="48">
      <c r="A48" s="28" t="s">
        <v>232</v>
      </c>
      <c r="B48" s="277">
        <v>3564574</v>
      </c>
      <c r="C48" s="28">
        <f>IF($B$48,(ROUND((($B$48/$CE$61)*C61),0)))</f>
        <v>0</v>
      </c>
      <c r="D48" s="28">
        <f>IF($B$48,(ROUND((($B$48/$CE$61)*D61),0)))</f>
        <v>0</v>
      </c>
      <c r="E48" s="28">
        <f>IF($B$48,(ROUND((($B$48/$CE$61)*E61),0)))</f>
        <v>175269</v>
      </c>
      <c r="F48" s="28">
        <f>IF($B$48,(ROUND((($B$48/$CE$61)*F61),0)))</f>
        <v>0</v>
      </c>
      <c r="G48" s="28">
        <f>IF($B$48,(ROUND((($B$48/$CE$61)*G61),0)))</f>
        <v>0</v>
      </c>
      <c r="H48" s="28">
        <f>IF($B$48,(ROUND((($B$48/$CE$61)*H61),0)))</f>
        <v>0</v>
      </c>
      <c r="I48" s="28">
        <f>IF($B$48,(ROUND((($B$48/$CE$61)*I61),0)))</f>
        <v>0</v>
      </c>
      <c r="J48" s="28">
        <f>IF($B$48,(ROUND((($B$48/$CE$61)*J61),0)))</f>
        <v>0</v>
      </c>
      <c r="K48" s="28">
        <f>IF($B$48,(ROUND((($B$48/$CE$61)*K61),0)))</f>
        <v>0</v>
      </c>
      <c r="L48" s="28">
        <f>IF($B$48,(ROUND((($B$48/$CE$61)*L61),0)))</f>
        <v>255687</v>
      </c>
      <c r="M48" s="28">
        <f>IF($B$48,(ROUND((($B$48/$CE$61)*M61),0)))</f>
        <v>0</v>
      </c>
      <c r="N48" s="28">
        <f>IF($B$48,(ROUND((($B$48/$CE$61)*N61),0)))</f>
        <v>0</v>
      </c>
      <c r="O48" s="28">
        <f>IF($B$48,(ROUND((($B$48/$CE$61)*O61),0)))</f>
        <v>147121</v>
      </c>
      <c r="P48" s="28">
        <f>IF($B$48,(ROUND((($B$48/$CE$61)*P61),0)))</f>
        <v>127517</v>
      </c>
      <c r="Q48" s="28">
        <f>IF($B$48,(ROUND((($B$48/$CE$61)*Q61),0)))</f>
        <v>29794</v>
      </c>
      <c r="R48" s="28">
        <f>IF($B$48,(ROUND((($B$48/$CE$61)*R61),0)))</f>
        <v>6744</v>
      </c>
      <c r="S48" s="28">
        <f>IF($B$48,(ROUND((($B$48/$CE$61)*S61),0)))</f>
        <v>78647</v>
      </c>
      <c r="T48" s="28">
        <f>IF($B$48,(ROUND((($B$48/$CE$61)*T61),0)))</f>
        <v>0</v>
      </c>
      <c r="U48" s="28">
        <f>IF($B$48,(ROUND((($B$48/$CE$61)*U61),0)))</f>
        <v>117559</v>
      </c>
      <c r="V48" s="28">
        <f>IF($B$48,(ROUND((($B$48/$CE$61)*V61),0)))</f>
        <v>0</v>
      </c>
      <c r="W48" s="28">
        <f>IF($B$48,(ROUND((($B$48/$CE$61)*W61),0)))</f>
        <v>0</v>
      </c>
      <c r="X48" s="28">
        <f>IF($B$48,(ROUND((($B$48/$CE$61)*X61),0)))</f>
        <v>0</v>
      </c>
      <c r="Y48" s="28">
        <f>IF($B$48,(ROUND((($B$48/$CE$61)*Y61),0)))</f>
        <v>162591</v>
      </c>
      <c r="Z48" s="28">
        <f>IF($B$48,(ROUND((($B$48/$CE$61)*Z61),0)))</f>
        <v>0</v>
      </c>
      <c r="AA48" s="28">
        <f>IF($B$48,(ROUND((($B$48/$CE$61)*AA61),0)))</f>
        <v>0</v>
      </c>
      <c r="AB48" s="28">
        <f>IF($B$48,(ROUND((($B$48/$CE$61)*AB61),0)))</f>
        <v>49905</v>
      </c>
      <c r="AC48" s="28">
        <f>IF($B$48,(ROUND((($B$48/$CE$61)*AC61),0)))</f>
        <v>0</v>
      </c>
      <c r="AD48" s="28">
        <f>IF($B$48,(ROUND((($B$48/$CE$61)*AD61),0)))</f>
        <v>0</v>
      </c>
      <c r="AE48" s="28">
        <f>IF($B$48,(ROUND((($B$48/$CE$61)*AE61),0)))</f>
        <v>168663</v>
      </c>
      <c r="AF48" s="28">
        <f>IF($B$48,(ROUND((($B$48/$CE$61)*AF61),0)))</f>
        <v>0</v>
      </c>
      <c r="AG48" s="28">
        <f>IF($B$48,(ROUND((($B$48/$CE$61)*AG61),0)))</f>
        <v>442961</v>
      </c>
      <c r="AH48" s="28">
        <f>IF($B$48,(ROUND((($B$48/$CE$61)*AH61),0)))</f>
        <v>155439</v>
      </c>
      <c r="AI48" s="28">
        <f>IF($B$48,(ROUND((($B$48/$CE$61)*AI61),0)))</f>
        <v>0</v>
      </c>
      <c r="AJ48" s="28">
        <f>IF($B$48,(ROUND((($B$48/$CE$61)*AJ61),0)))</f>
        <v>386577</v>
      </c>
      <c r="AK48" s="28">
        <f>IF($B$48,(ROUND((($B$48/$CE$61)*AK61),0)))</f>
        <v>0</v>
      </c>
      <c r="AL48" s="28">
        <f>IF($B$48,(ROUND((($B$48/$CE$61)*AL61),0)))</f>
        <v>0</v>
      </c>
      <c r="AM48" s="28">
        <f>IF($B$48,(ROUND((($B$48/$CE$61)*AM61),0)))</f>
        <v>0</v>
      </c>
      <c r="AN48" s="28">
        <f>IF($B$48,(ROUND((($B$48/$CE$61)*AN61),0)))</f>
        <v>0</v>
      </c>
      <c r="AO48" s="28">
        <f>IF($B$48,(ROUND((($B$48/$CE$61)*AO61),0)))</f>
        <v>0</v>
      </c>
      <c r="AP48" s="28">
        <f>IF($B$48,(ROUND((($B$48/$CE$61)*AP61),0)))</f>
        <v>0</v>
      </c>
      <c r="AQ48" s="28">
        <f>IF($B$48,(ROUND((($B$48/$CE$61)*AQ61),0)))</f>
        <v>0</v>
      </c>
      <c r="AR48" s="28">
        <f>IF($B$48,(ROUND((($B$48/$CE$61)*AR61),0)))</f>
        <v>0</v>
      </c>
      <c r="AS48" s="28">
        <f>IF($B$48,(ROUND((($B$48/$CE$61)*AS61),0)))</f>
        <v>0</v>
      </c>
      <c r="AT48" s="28">
        <f>IF($B$48,(ROUND((($B$48/$CE$61)*AT61),0)))</f>
        <v>0</v>
      </c>
      <c r="AU48" s="28">
        <f>IF($B$48,(ROUND((($B$48/$CE$61)*AU61),0)))</f>
        <v>0</v>
      </c>
      <c r="AV48" s="28">
        <f>IF($B$48,(ROUND((($B$48/$CE$61)*AV61),0)))</f>
        <v>0</v>
      </c>
      <c r="AW48" s="28">
        <f>IF($B$48,(ROUND((($B$48/$CE$61)*AW61),0)))</f>
        <v>0</v>
      </c>
      <c r="AX48" s="28">
        <f>IF($B$48,(ROUND((($B$48/$CE$61)*AX61),0)))</f>
        <v>0</v>
      </c>
      <c r="AY48" s="28">
        <f>IF($B$48,(ROUND((($B$48/$CE$61)*AY61),0)))</f>
        <v>98072</v>
      </c>
      <c r="AZ48" s="28">
        <f>IF($B$48,(ROUND((($B$48/$CE$61)*AZ61),0)))</f>
        <v>0</v>
      </c>
      <c r="BA48" s="28">
        <f>IF($B$48,(ROUND((($B$48/$CE$61)*BA61),0)))</f>
        <v>0</v>
      </c>
      <c r="BB48" s="28">
        <f>IF($B$48,(ROUND((($B$48/$CE$61)*BB61),0)))</f>
        <v>86163</v>
      </c>
      <c r="BC48" s="28">
        <f>IF($B$48,(ROUND((($B$48/$CE$61)*BC61),0)))</f>
        <v>0</v>
      </c>
      <c r="BD48" s="28">
        <f>IF($B$48,(ROUND((($B$48/$CE$61)*BD61),0)))</f>
        <v>0</v>
      </c>
      <c r="BE48" s="28">
        <f>IF($B$48,(ROUND((($B$48/$CE$61)*BE61),0)))</f>
        <v>69080</v>
      </c>
      <c r="BF48" s="28">
        <f>IF($B$48,(ROUND((($B$48/$CE$61)*BF61),0)))</f>
        <v>59954</v>
      </c>
      <c r="BG48" s="28">
        <f>IF($B$48,(ROUND((($B$48/$CE$61)*BG61),0)))</f>
        <v>0</v>
      </c>
      <c r="BH48" s="28">
        <f>IF($B$48,(ROUND((($B$48/$CE$61)*BH61),0)))</f>
        <v>0</v>
      </c>
      <c r="BI48" s="28">
        <f>IF($B$48,(ROUND((($B$48/$CE$61)*BI61),0)))</f>
        <v>0</v>
      </c>
      <c r="BJ48" s="28">
        <f>IF($B$48,(ROUND((($B$48/$CE$61)*BJ61),0)))</f>
        <v>130844</v>
      </c>
      <c r="BK48" s="28">
        <f>IF($B$48,(ROUND((($B$48/$CE$61)*BK61),0)))</f>
        <v>0</v>
      </c>
      <c r="BL48" s="28">
        <f>IF($B$48,(ROUND((($B$48/$CE$61)*BL61),0)))</f>
        <v>83704</v>
      </c>
      <c r="BM48" s="28">
        <f>IF($B$48,(ROUND((($B$48/$CE$61)*BM61),0)))</f>
        <v>0</v>
      </c>
      <c r="BN48" s="28">
        <f>IF($B$48,(ROUND((($B$48/$CE$61)*BN61),0)))</f>
        <v>469320</v>
      </c>
      <c r="BO48" s="28">
        <f>IF($B$48,(ROUND((($B$48/$CE$61)*BO61),0)))</f>
        <v>0</v>
      </c>
      <c r="BP48" s="28">
        <f>IF($B$48,(ROUND((($B$48/$CE$61)*BP61),0)))</f>
        <v>0</v>
      </c>
      <c r="BQ48" s="28">
        <f>IF($B$48,(ROUND((($B$48/$CE$61)*BQ61),0)))</f>
        <v>0</v>
      </c>
      <c r="BR48" s="28">
        <f>IF($B$48,(ROUND((($B$48/$CE$61)*BR61),0)))</f>
        <v>63449</v>
      </c>
      <c r="BS48" s="28">
        <f>IF($B$48,(ROUND((($B$48/$CE$61)*BS61),0)))</f>
        <v>0</v>
      </c>
      <c r="BT48" s="28">
        <f>IF($B$48,(ROUND((($B$48/$CE$61)*BT61),0)))</f>
        <v>0</v>
      </c>
      <c r="BU48" s="28">
        <f>IF($B$48,(ROUND((($B$48/$CE$61)*BU61),0)))</f>
        <v>0</v>
      </c>
      <c r="BV48" s="28">
        <f>IF($B$48,(ROUND((($B$48/$CE$61)*BV61),0)))</f>
        <v>43662</v>
      </c>
      <c r="BW48" s="28">
        <f>IF($B$48,(ROUND((($B$48/$CE$61)*BW61),0)))</f>
        <v>0</v>
      </c>
      <c r="BX48" s="28">
        <f>IF($B$48,(ROUND((($B$48/$CE$61)*BX61),0)))</f>
        <v>111763</v>
      </c>
      <c r="BY48" s="28">
        <f>IF($B$48,(ROUND((($B$48/$CE$61)*BY61),0)))</f>
        <v>26163</v>
      </c>
      <c r="BZ48" s="28">
        <f>IF($B$48,(ROUND((($B$48/$CE$61)*BZ61),0)))</f>
        <v>0</v>
      </c>
      <c r="CA48" s="28">
        <f>IF($B$48,(ROUND((($B$48/$CE$61)*CA61),0)))</f>
        <v>0</v>
      </c>
      <c r="CB48" s="28">
        <f>IF($B$48,(ROUND((($B$48/$CE$61)*CB61),0)))</f>
        <v>17926</v>
      </c>
      <c r="CC48" s="28">
        <f>IF($B$48,(ROUND((($B$48/$CE$61)*CC61),0)))</f>
        <v>0</v>
      </c>
      <c r="CD48" s="28" t="e">
        <f>IF($B$48,(ROUND((($B$48/$CE$61)*CD61),0)))</f>
        <v>#VALUE!</v>
      </c>
      <c r="CE48" s="28" t="e">
        <f>SUM(C48:CD48)</f>
        <v>#VALUE!</v>
      </c>
    </row>
    <row r="49">
      <c r="A49" s="16" t="s">
        <v>233</v>
      </c>
      <c r="B49" s="28">
        <f>B47+B48</f>
        <v>3564574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0</v>
      </c>
    </row>
    <row r="52">
      <c r="A52" s="35" t="s">
        <v>235</v>
      </c>
      <c r="B52" s="278">
        <v>1159747</v>
      </c>
      <c r="C52" s="28">
        <f>IF($B$52,ROUND(($B$52/($CE$90+$CF$90)*C90),0))</f>
        <v>0</v>
      </c>
      <c r="D52" s="28">
        <f>IF($B$52,ROUND(($B$52/($CE$90+$CF$90)*D90),0))</f>
        <v>0</v>
      </c>
      <c r="E52" s="28">
        <f>IF($B$52,ROUND(($B$52/($CE$90+$CF$90)*E90),0))</f>
        <v>110675</v>
      </c>
      <c r="F52" s="28">
        <f>IF($B$52,ROUND(($B$52/($CE$90+$CF$90)*F90),0))</f>
        <v>0</v>
      </c>
      <c r="G52" s="28">
        <f>IF($B$52,ROUND(($B$52/($CE$90+$CF$90)*G90),0))</f>
        <v>0</v>
      </c>
      <c r="H52" s="28">
        <f>IF($B$52,ROUND(($B$52/($CE$90+$CF$90)*H90),0))</f>
        <v>0</v>
      </c>
      <c r="I52" s="28">
        <f>IF($B$52,ROUND(($B$52/($CE$90+$CF$90)*I90),0))</f>
        <v>49727</v>
      </c>
      <c r="J52" s="28">
        <f>IF($B$52,ROUND(($B$52/($CE$90+$CF$90)*J90),0))</f>
        <v>0</v>
      </c>
      <c r="K52" s="28">
        <f>IF($B$52,ROUND(($B$52/($CE$90+$CF$90)*K90),0))</f>
        <v>0</v>
      </c>
      <c r="L52" s="28">
        <f>IF($B$52,ROUND(($B$52/($CE$90+$CF$90)*L90),0))</f>
        <v>0</v>
      </c>
      <c r="M52" s="28">
        <f>IF($B$52,ROUND(($B$52/($CE$90+$CF$90)*M90),0))</f>
        <v>0</v>
      </c>
      <c r="N52" s="28">
        <f>IF($B$52,ROUND(($B$52/($CE$90+$CF$90)*N90),0))</f>
        <v>0</v>
      </c>
      <c r="O52" s="28">
        <f>IF($B$52,ROUND(($B$52/($CE$90+$CF$90)*O90),0))</f>
        <v>9350</v>
      </c>
      <c r="P52" s="28">
        <f>IF($B$52,ROUND(($B$52/($CE$90+$CF$90)*P90),0))</f>
        <v>58270</v>
      </c>
      <c r="Q52" s="28">
        <f>IF($B$52,ROUND(($B$52/($CE$90+$CF$90)*Q90),0))</f>
        <v>15938</v>
      </c>
      <c r="R52" s="28">
        <f>IF($B$52,ROUND(($B$52/($CE$90+$CF$90)*R90),0))</f>
        <v>0</v>
      </c>
      <c r="S52" s="28">
        <f>IF($B$52,ROUND(($B$52/($CE$90+$CF$90)*S90),0))</f>
        <v>0</v>
      </c>
      <c r="T52" s="28">
        <f>IF($B$52,ROUND(($B$52/($CE$90+$CF$90)*T90),0))</f>
        <v>0</v>
      </c>
      <c r="U52" s="28">
        <f>IF($B$52,ROUND(($B$52/($CE$90+$CF$90)*U90),0))</f>
        <v>38507</v>
      </c>
      <c r="V52" s="28">
        <f>IF($B$52,ROUND(($B$52/($CE$90+$CF$90)*V90),0))</f>
        <v>0</v>
      </c>
      <c r="W52" s="28">
        <f>IF($B$52,ROUND(($B$52/($CE$90+$CF$90)*W90),0))</f>
        <v>0</v>
      </c>
      <c r="X52" s="28">
        <f>IF($B$52,ROUND(($B$52/($CE$90+$CF$90)*X90),0))</f>
        <v>0</v>
      </c>
      <c r="Y52" s="28">
        <f>IF($B$52,ROUND(($B$52/($CE$90+$CF$90)*Y90),0))</f>
        <v>54615</v>
      </c>
      <c r="Z52" s="28">
        <f>IF($B$52,ROUND(($B$52/($CE$90+$CF$90)*Z90),0))</f>
        <v>0</v>
      </c>
      <c r="AA52" s="28">
        <f>IF($B$52,ROUND(($B$52/($CE$90+$CF$90)*AA90),0))</f>
        <v>0</v>
      </c>
      <c r="AB52" s="28">
        <f>IF($B$52,ROUND(($B$52/($CE$90+$CF$90)*AB90),0))</f>
        <v>12836</v>
      </c>
      <c r="AC52" s="28">
        <f>IF($B$52,ROUND(($B$52/($CE$90+$CF$90)*AC90),0))</f>
        <v>0</v>
      </c>
      <c r="AD52" s="28">
        <f>IF($B$52,ROUND(($B$52/($CE$90+$CF$90)*AD90),0))</f>
        <v>0</v>
      </c>
      <c r="AE52" s="28">
        <f>IF($B$52,ROUND(($B$52/($CE$90+$CF$90)*AE90),0))</f>
        <v>70383</v>
      </c>
      <c r="AF52" s="28">
        <f>IF($B$52,ROUND(($B$52/($CE$90+$CF$90)*AF90),0))</f>
        <v>0</v>
      </c>
      <c r="AG52" s="28">
        <f>IF($B$52,ROUND(($B$52/($CE$90+$CF$90)*AG90),0))</f>
        <v>88489</v>
      </c>
      <c r="AH52" s="28">
        <f>IF($B$52,ROUND(($B$52/($CE$90+$CF$90)*AH90),0))</f>
        <v>87129</v>
      </c>
      <c r="AI52" s="28">
        <f>IF($B$52,ROUND(($B$52/($CE$90+$CF$90)*AI90),0))</f>
        <v>0</v>
      </c>
      <c r="AJ52" s="28">
        <f>IF($B$52,ROUND(($B$52/($CE$90+$CF$90)*AJ90),0))</f>
        <v>64603</v>
      </c>
      <c r="AK52" s="28">
        <f>IF($B$52,ROUND(($B$52/($CE$90+$CF$90)*AK90),0))</f>
        <v>0</v>
      </c>
      <c r="AL52" s="28">
        <f>IF($B$52,ROUND(($B$52/($CE$90+$CF$90)*AL90),0))</f>
        <v>0</v>
      </c>
      <c r="AM52" s="28">
        <f>IF($B$52,ROUND(($B$52/($CE$90+$CF$90)*AM90),0))</f>
        <v>0</v>
      </c>
      <c r="AN52" s="28">
        <f>IF($B$52,ROUND(($B$52/($CE$90+$CF$90)*AN90),0))</f>
        <v>0</v>
      </c>
      <c r="AO52" s="28">
        <f>IF($B$52,ROUND(($B$52/($CE$90+$CF$90)*AO90),0))</f>
        <v>0</v>
      </c>
      <c r="AP52" s="28">
        <f>IF($B$52,ROUND(($B$52/($CE$90+$CF$90)*AP90),0))</f>
        <v>0</v>
      </c>
      <c r="AQ52" s="28">
        <f>IF($B$52,ROUND(($B$52/($CE$90+$CF$90)*AQ90),0))</f>
        <v>0</v>
      </c>
      <c r="AR52" s="28">
        <f>IF($B$52,ROUND(($B$52/($CE$90+$CF$90)*AR90),0))</f>
        <v>0</v>
      </c>
      <c r="AS52" s="28">
        <f>IF($B$52,ROUND(($B$52/($CE$90+$CF$90)*AS90),0))</f>
        <v>0</v>
      </c>
      <c r="AT52" s="28">
        <f>IF($B$52,ROUND(($B$52/($CE$90+$CF$90)*AT90),0))</f>
        <v>0</v>
      </c>
      <c r="AU52" s="28">
        <f>IF($B$52,ROUND(($B$52/($CE$90+$CF$90)*AU90),0))</f>
        <v>0</v>
      </c>
      <c r="AV52" s="28">
        <f>IF($B$52,ROUND(($B$52/($CE$90+$CF$90)*AV90),0))</f>
        <v>0</v>
      </c>
      <c r="AW52" s="28">
        <f>IF($B$52,ROUND(($B$52/($CE$90+$CF$90)*AW90),0))</f>
        <v>0</v>
      </c>
      <c r="AX52" s="28">
        <f>IF($B$52,ROUND(($B$52/($CE$90+$CF$90)*AX90),0))</f>
        <v>0</v>
      </c>
      <c r="AY52" s="28">
        <f>IF($B$52,ROUND(($B$52/($CE$90+$CF$90)*AY90),0))</f>
        <v>24779</v>
      </c>
      <c r="AZ52" s="28">
        <f>IF($B$52,ROUND(($B$52/($CE$90+$CF$90)*AZ90),0))</f>
        <v>0</v>
      </c>
      <c r="BA52" s="28">
        <f>IF($B$52,ROUND(($B$52/($CE$90+$CF$90)*BA90),0))</f>
        <v>55550</v>
      </c>
      <c r="BB52" s="28">
        <f>IF($B$52,ROUND(($B$52/($CE$90+$CF$90)*BB90),0))</f>
        <v>53340</v>
      </c>
      <c r="BC52" s="28">
        <f>IF($B$52,ROUND(($B$52/($CE$90+$CF$90)*BC90),0))</f>
        <v>0</v>
      </c>
      <c r="BD52" s="28">
        <f>IF($B$52,ROUND(($B$52/($CE$90+$CF$90)*BD90),0))</f>
        <v>0</v>
      </c>
      <c r="BE52" s="28">
        <f>IF($B$52,ROUND(($B$52/($CE$90+$CF$90)*BE90),0))</f>
        <v>8543</v>
      </c>
      <c r="BF52" s="28">
        <f>IF($B$52,ROUND(($B$52/($CE$90+$CF$90)*BF90),0))</f>
        <v>140086</v>
      </c>
      <c r="BG52" s="28">
        <f>IF($B$52,ROUND(($B$52/($CE$90+$CF$90)*BG90),0))</f>
        <v>0</v>
      </c>
      <c r="BH52" s="28">
        <f>IF($B$52,ROUND(($B$52/($CE$90+$CF$90)*BH90),0))</f>
        <v>0</v>
      </c>
      <c r="BI52" s="28">
        <f>IF($B$52,ROUND(($B$52/($CE$90+$CF$90)*BI90),0))</f>
        <v>0</v>
      </c>
      <c r="BJ52" s="28">
        <f>IF($B$52,ROUND(($B$52/($CE$90+$CF$90)*BJ90),0))</f>
        <v>0</v>
      </c>
      <c r="BK52" s="28">
        <f>IF($B$52,ROUND(($B$52/($CE$90+$CF$90)*BK90),0))</f>
        <v>0</v>
      </c>
      <c r="BL52" s="28">
        <f>IF($B$52,ROUND(($B$52/($CE$90+$CF$90)*BL90),0))</f>
        <v>0</v>
      </c>
      <c r="BM52" s="28">
        <f>IF($B$52,ROUND(($B$52/($CE$90+$CF$90)*BM90),0))</f>
        <v>0</v>
      </c>
      <c r="BN52" s="28">
        <f>IF($B$52,ROUND(($B$52/($CE$90+$CF$90)*BN90),0))</f>
        <v>162357</v>
      </c>
      <c r="BO52" s="28">
        <f>IF($B$52,ROUND(($B$52/($CE$90+$CF$90)*BO90),0))</f>
        <v>0</v>
      </c>
      <c r="BP52" s="28">
        <f>IF($B$52,ROUND(($B$52/($CE$90+$CF$90)*BP90),0))</f>
        <v>0</v>
      </c>
      <c r="BQ52" s="28">
        <f>IF($B$52,ROUND(($B$52/($CE$90+$CF$90)*BQ90),0))</f>
        <v>0</v>
      </c>
      <c r="BR52" s="28">
        <f>IF($B$52,ROUND(($B$52/($CE$90+$CF$90)*BR90),0))</f>
        <v>0</v>
      </c>
      <c r="BS52" s="28">
        <f>IF($B$52,ROUND(($B$52/($CE$90+$CF$90)*BS90),0))</f>
        <v>0</v>
      </c>
      <c r="BT52" s="28">
        <f>IF($B$52,ROUND(($B$52/($CE$90+$CF$90)*BT90),0))</f>
        <v>0</v>
      </c>
      <c r="BU52" s="28">
        <f>IF($B$52,ROUND(($B$52/($CE$90+$CF$90)*BU90),0))</f>
        <v>0</v>
      </c>
      <c r="BV52" s="28">
        <f>IF($B$52,ROUND(($B$52/($CE$90+$CF$90)*BV90),0))</f>
        <v>52532</v>
      </c>
      <c r="BW52" s="28">
        <f>IF($B$52,ROUND(($B$52/($CE$90+$CF$90)*BW90),0))</f>
        <v>0</v>
      </c>
      <c r="BX52" s="28">
        <f>IF($B$52,ROUND(($B$52/($CE$90+$CF$90)*BX90),0))</f>
        <v>0</v>
      </c>
      <c r="BY52" s="28">
        <f>IF($B$52,ROUND(($B$52/($CE$90+$CF$90)*BY90),0))</f>
        <v>2040</v>
      </c>
      <c r="BZ52" s="28">
        <f>IF($B$52,ROUND(($B$52/($CE$90+$CF$90)*BZ90),0))</f>
        <v>0</v>
      </c>
      <c r="CA52" s="28">
        <f>IF($B$52,ROUND(($B$52/($CE$90+$CF$90)*CA90),0))</f>
        <v>0</v>
      </c>
      <c r="CB52" s="28">
        <f>IF($B$52,ROUND(($B$52/($CE$90+$CF$90)*CB90),0))</f>
        <v>0</v>
      </c>
      <c r="CC52" s="28">
        <f>IF($B$52,ROUND(($B$52/($CE$90+$CF$90)*CC90),0))</f>
        <v>0</v>
      </c>
      <c r="CD52" s="28" t="e">
        <f>IF($B$52,ROUND(($B$52/($CE$90+$CF$90)*CD90),0))</f>
        <v>#VALUE!</v>
      </c>
      <c r="CE52" s="28" t="e">
        <f>SUM(C52:CD52)</f>
        <v>#VALUE!</v>
      </c>
    </row>
    <row r="53">
      <c r="A53" s="16" t="s">
        <v>233</v>
      </c>
      <c r="B53" s="28">
        <f>B51+B52</f>
        <v>1159747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>
      <c r="A59" s="35" t="s">
        <v>261</v>
      </c>
      <c r="B59" s="28"/>
      <c r="C59" s="20">
        <v>0</v>
      </c>
      <c r="D59" s="20">
        <v>0</v>
      </c>
      <c r="E59" s="20">
        <v>680</v>
      </c>
      <c r="F59" s="20">
        <v>0</v>
      </c>
      <c r="G59" s="20">
        <v>0</v>
      </c>
      <c r="H59" s="20">
        <v>0</v>
      </c>
      <c r="I59" s="20">
        <v>0</v>
      </c>
      <c r="J59" s="20">
        <v>132</v>
      </c>
      <c r="K59" s="20">
        <v>0</v>
      </c>
      <c r="L59" s="20">
        <v>992</v>
      </c>
      <c r="M59" s="20">
        <v>0</v>
      </c>
      <c r="N59" s="20">
        <v>0</v>
      </c>
      <c r="O59" s="20">
        <v>89</v>
      </c>
      <c r="P59" s="26">
        <v>0</v>
      </c>
      <c r="Q59" s="26">
        <v>0</v>
      </c>
      <c r="R59" s="26">
        <v>0</v>
      </c>
      <c r="S59" s="279">
        <v>0</v>
      </c>
      <c r="T59" s="279">
        <v>0</v>
      </c>
      <c r="U59" s="27">
        <v>0</v>
      </c>
      <c r="V59" s="26">
        <v>0</v>
      </c>
      <c r="W59" s="26">
        <v>0</v>
      </c>
      <c r="X59" s="26">
        <v>0</v>
      </c>
      <c r="Y59" s="26">
        <v>10605</v>
      </c>
      <c r="Z59" s="26">
        <v>0</v>
      </c>
      <c r="AA59" s="26">
        <v>0</v>
      </c>
      <c r="AB59" s="279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5839</v>
      </c>
      <c r="AH59" s="26">
        <v>0</v>
      </c>
      <c r="AI59" s="26">
        <v>0</v>
      </c>
      <c r="AJ59" s="26">
        <v>7099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6560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27287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="212" customFormat="1">
      <c r="A60" s="219" t="s">
        <v>262</v>
      </c>
      <c r="B60" s="220"/>
      <c r="C60" s="280">
        <v>0</v>
      </c>
      <c r="D60" s="280">
        <v>0</v>
      </c>
      <c r="E60" s="280">
        <v>5.9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13.75</v>
      </c>
      <c r="M60" s="280">
        <v>0</v>
      </c>
      <c r="N60" s="280">
        <v>0</v>
      </c>
      <c r="O60" s="280">
        <v>5.65</v>
      </c>
      <c r="P60" s="281">
        <v>8.24</v>
      </c>
      <c r="Q60" s="281">
        <v>1.41</v>
      </c>
      <c r="R60" s="281">
        <v>0.16</v>
      </c>
      <c r="S60" s="282">
        <v>0</v>
      </c>
      <c r="T60" s="282">
        <v>0</v>
      </c>
      <c r="U60" s="283">
        <v>7.44</v>
      </c>
      <c r="V60" s="281">
        <v>0</v>
      </c>
      <c r="W60" s="281">
        <v>0</v>
      </c>
      <c r="X60" s="281">
        <v>0</v>
      </c>
      <c r="Y60" s="281">
        <v>9.01</v>
      </c>
      <c r="Z60" s="281">
        <v>0</v>
      </c>
      <c r="AA60" s="281">
        <v>0</v>
      </c>
      <c r="AB60" s="282">
        <v>2.4</v>
      </c>
      <c r="AC60" s="281">
        <v>0</v>
      </c>
      <c r="AD60" s="281">
        <v>0</v>
      </c>
      <c r="AE60" s="281">
        <v>7.89</v>
      </c>
      <c r="AF60" s="281">
        <v>0</v>
      </c>
      <c r="AG60" s="281">
        <v>7.89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3.39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0.48</v>
      </c>
      <c r="AW60" s="282">
        <v>0</v>
      </c>
      <c r="AX60" s="282">
        <v>0</v>
      </c>
      <c r="AY60" s="281">
        <v>8.22</v>
      </c>
      <c r="AZ60" s="281">
        <v>0</v>
      </c>
      <c r="BA60" s="282">
        <v>0.98</v>
      </c>
      <c r="BB60" s="282">
        <v>0.35</v>
      </c>
      <c r="BC60" s="282">
        <v>0</v>
      </c>
      <c r="BD60" s="282">
        <v>4</v>
      </c>
      <c r="BE60" s="281">
        <v>3.67</v>
      </c>
      <c r="BF60" s="282">
        <v>5.62</v>
      </c>
      <c r="BG60" s="282">
        <v>0</v>
      </c>
      <c r="BH60" s="282">
        <v>0</v>
      </c>
      <c r="BI60" s="282">
        <v>0</v>
      </c>
      <c r="BJ60" s="282">
        <v>9.37</v>
      </c>
      <c r="BK60" s="282">
        <v>0</v>
      </c>
      <c r="BL60" s="282">
        <v>8.32</v>
      </c>
      <c r="BM60" s="282">
        <v>0</v>
      </c>
      <c r="BN60" s="282">
        <v>2.83</v>
      </c>
      <c r="BO60" s="282">
        <v>0</v>
      </c>
      <c r="BP60" s="282">
        <v>1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8.91</v>
      </c>
      <c r="BY60" s="282">
        <v>0.55</v>
      </c>
      <c r="BZ60" s="282">
        <v>0</v>
      </c>
      <c r="CA60" s="282">
        <v>0</v>
      </c>
      <c r="CB60" s="282">
        <v>0</v>
      </c>
      <c r="CC60" s="282">
        <v>0</v>
      </c>
      <c r="CD60" s="221" t="s">
        <v>248</v>
      </c>
      <c r="CE60" s="239">
        <f>SUM(C60:CD60)</f>
        <v>127.42999999999998</v>
      </c>
    </row>
    <row r="61">
      <c r="A61" s="35" t="s">
        <v>263</v>
      </c>
      <c r="B61" s="16"/>
      <c r="C61" s="20">
        <v>0</v>
      </c>
      <c r="D61" s="20">
        <v>0</v>
      </c>
      <c r="E61" s="20">
        <v>741357.39234449761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1081509.6076555024</v>
      </c>
      <c r="M61" s="20">
        <v>0</v>
      </c>
      <c r="N61" s="20">
        <v>0</v>
      </c>
      <c r="O61" s="20">
        <v>622297</v>
      </c>
      <c r="P61" s="26">
        <v>539376</v>
      </c>
      <c r="Q61" s="26">
        <v>126025</v>
      </c>
      <c r="R61" s="26">
        <v>28526</v>
      </c>
      <c r="S61" s="284">
        <v>332663</v>
      </c>
      <c r="T61" s="284">
        <v>0</v>
      </c>
      <c r="U61" s="27">
        <v>497253</v>
      </c>
      <c r="V61" s="26">
        <v>0</v>
      </c>
      <c r="W61" s="26">
        <v>0</v>
      </c>
      <c r="X61" s="26">
        <v>0</v>
      </c>
      <c r="Y61" s="26">
        <v>687731</v>
      </c>
      <c r="Z61" s="26">
        <v>0</v>
      </c>
      <c r="AA61" s="26">
        <v>0</v>
      </c>
      <c r="AB61" s="285">
        <v>211091</v>
      </c>
      <c r="AC61" s="26">
        <v>0</v>
      </c>
      <c r="AD61" s="26">
        <v>0</v>
      </c>
      <c r="AE61" s="26">
        <v>713414</v>
      </c>
      <c r="AF61" s="26">
        <v>0</v>
      </c>
      <c r="AG61" s="26">
        <v>1873648</v>
      </c>
      <c r="AH61" s="26">
        <v>657481</v>
      </c>
      <c r="AI61" s="26">
        <v>0</v>
      </c>
      <c r="AJ61" s="26">
        <v>1635151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0</v>
      </c>
      <c r="AW61" s="284">
        <v>0</v>
      </c>
      <c r="AX61" s="284">
        <v>0</v>
      </c>
      <c r="AY61" s="26">
        <v>414828</v>
      </c>
      <c r="AZ61" s="26">
        <v>0</v>
      </c>
      <c r="BA61" s="284">
        <v>0</v>
      </c>
      <c r="BB61" s="284">
        <v>364453</v>
      </c>
      <c r="BC61" s="284">
        <v>0</v>
      </c>
      <c r="BD61" s="284">
        <v>0</v>
      </c>
      <c r="BE61" s="26">
        <v>292195</v>
      </c>
      <c r="BF61" s="284">
        <v>253594</v>
      </c>
      <c r="BG61" s="284">
        <v>0</v>
      </c>
      <c r="BH61" s="284">
        <v>0</v>
      </c>
      <c r="BI61" s="284">
        <v>0</v>
      </c>
      <c r="BJ61" s="284">
        <v>553448</v>
      </c>
      <c r="BK61" s="284">
        <v>0</v>
      </c>
      <c r="BL61" s="284">
        <v>354052</v>
      </c>
      <c r="BM61" s="284">
        <v>0</v>
      </c>
      <c r="BN61" s="284">
        <v>1985139</v>
      </c>
      <c r="BO61" s="284">
        <v>0</v>
      </c>
      <c r="BP61" s="284">
        <v>0</v>
      </c>
      <c r="BQ61" s="284">
        <v>0</v>
      </c>
      <c r="BR61" s="284">
        <v>268378</v>
      </c>
      <c r="BS61" s="284">
        <v>0</v>
      </c>
      <c r="BT61" s="284">
        <v>0</v>
      </c>
      <c r="BU61" s="284">
        <v>0</v>
      </c>
      <c r="BV61" s="284">
        <v>184684</v>
      </c>
      <c r="BW61" s="284">
        <v>0</v>
      </c>
      <c r="BX61" s="284">
        <v>472739</v>
      </c>
      <c r="BY61" s="284">
        <v>110664</v>
      </c>
      <c r="BZ61" s="284">
        <v>0</v>
      </c>
      <c r="CA61" s="284">
        <v>0</v>
      </c>
      <c r="CB61" s="284">
        <v>75823</v>
      </c>
      <c r="CC61" s="284">
        <v>0</v>
      </c>
      <c r="CD61" s="25" t="s">
        <v>248</v>
      </c>
      <c r="CE61" s="28">
        <f>SUM(C61:CD61)</f>
        <v>15077520</v>
      </c>
    </row>
    <row r="62">
      <c r="A62" s="35" t="s">
        <v>11</v>
      </c>
      <c r="B62" s="16"/>
      <c r="C62" s="28">
        <f>ROUND(C47+C48,0)</f>
        <v>0</v>
      </c>
      <c r="D62" s="28">
        <f>ROUND(D47+D48,0)</f>
        <v>0</v>
      </c>
      <c r="E62" s="28">
        <f>ROUND(E47+E48,0)</f>
        <v>175269</v>
      </c>
      <c r="F62" s="28">
        <f>ROUND(F47+F48,0)</f>
        <v>0</v>
      </c>
      <c r="G62" s="28">
        <f>ROUND(G47+G48,0)</f>
        <v>0</v>
      </c>
      <c r="H62" s="28">
        <f>ROUND(H47+H48,0)</f>
        <v>0</v>
      </c>
      <c r="I62" s="28">
        <f>ROUND(I47+I48,0)</f>
        <v>0</v>
      </c>
      <c r="J62" s="28">
        <f>ROUND(J47+J48,0)</f>
        <v>0</v>
      </c>
      <c r="K62" s="28">
        <f>ROUND(K47+K48,0)</f>
        <v>0</v>
      </c>
      <c r="L62" s="28">
        <f>ROUND(L47+L48,0)</f>
        <v>255687</v>
      </c>
      <c r="M62" s="28">
        <f>ROUND(M47+M48,0)</f>
        <v>0</v>
      </c>
      <c r="N62" s="28">
        <f>ROUND(N47+N48,0)</f>
        <v>0</v>
      </c>
      <c r="O62" s="28">
        <f>ROUND(O47+O48,0)</f>
        <v>147121</v>
      </c>
      <c r="P62" s="28">
        <f>ROUND(P47+P48,0)</f>
        <v>127517</v>
      </c>
      <c r="Q62" s="28">
        <f>ROUND(Q47+Q48,0)</f>
        <v>29794</v>
      </c>
      <c r="R62" s="28">
        <f>ROUND(R47+R48,0)</f>
        <v>6744</v>
      </c>
      <c r="S62" s="28">
        <f>ROUND(S47+S48,0)</f>
        <v>78647</v>
      </c>
      <c r="T62" s="28">
        <f>ROUND(T47+T48,0)</f>
        <v>0</v>
      </c>
      <c r="U62" s="28">
        <f>ROUND(U47+U48,0)</f>
        <v>117559</v>
      </c>
      <c r="V62" s="28">
        <f>ROUND(V47+V48,0)</f>
        <v>0</v>
      </c>
      <c r="W62" s="28">
        <f>ROUND(W47+W48,0)</f>
        <v>0</v>
      </c>
      <c r="X62" s="28">
        <f>ROUND(X47+X48,0)</f>
        <v>0</v>
      </c>
      <c r="Y62" s="28">
        <f>ROUND(Y47+Y48,0)</f>
        <v>162591</v>
      </c>
      <c r="Z62" s="28">
        <f>ROUND(Z47+Z48,0)</f>
        <v>0</v>
      </c>
      <c r="AA62" s="28">
        <f>ROUND(AA47+AA48,0)</f>
        <v>0</v>
      </c>
      <c r="AB62" s="28">
        <f>ROUND(AB47+AB48,0)</f>
        <v>49905</v>
      </c>
      <c r="AC62" s="28">
        <f>ROUND(AC47+AC48,0)</f>
        <v>0</v>
      </c>
      <c r="AD62" s="28">
        <f>ROUND(AD47+AD48,0)</f>
        <v>0</v>
      </c>
      <c r="AE62" s="28">
        <f>ROUND(AE47+AE48,0)</f>
        <v>168663</v>
      </c>
      <c r="AF62" s="28">
        <f>ROUND(AF47+AF48,0)</f>
        <v>0</v>
      </c>
      <c r="AG62" s="28">
        <f>ROUND(AG47+AG48,0)</f>
        <v>442961</v>
      </c>
      <c r="AH62" s="28">
        <f>ROUND(AH47+AH48,0)</f>
        <v>155439</v>
      </c>
      <c r="AI62" s="28">
        <f>ROUND(AI47+AI48,0)</f>
        <v>0</v>
      </c>
      <c r="AJ62" s="28">
        <f>ROUND(AJ47+AJ48,0)</f>
        <v>386577</v>
      </c>
      <c r="AK62" s="28">
        <f>ROUND(AK47+AK48,0)</f>
        <v>0</v>
      </c>
      <c r="AL62" s="28">
        <f>ROUND(AL47+AL48,0)</f>
        <v>0</v>
      </c>
      <c r="AM62" s="28">
        <f>ROUND(AM47+AM48,0)</f>
        <v>0</v>
      </c>
      <c r="AN62" s="28">
        <f>ROUND(AN47+AN48,0)</f>
        <v>0</v>
      </c>
      <c r="AO62" s="28">
        <f>ROUND(AO47+AO48,0)</f>
        <v>0</v>
      </c>
      <c r="AP62" s="28">
        <f>ROUND(AP47+AP48,0)</f>
        <v>0</v>
      </c>
      <c r="AQ62" s="28">
        <f>ROUND(AQ47+AQ48,0)</f>
        <v>0</v>
      </c>
      <c r="AR62" s="28">
        <f>ROUND(AR47+AR48,0)</f>
        <v>0</v>
      </c>
      <c r="AS62" s="28">
        <f>ROUND(AS47+AS48,0)</f>
        <v>0</v>
      </c>
      <c r="AT62" s="28">
        <f>ROUND(AT47+AT48,0)</f>
        <v>0</v>
      </c>
      <c r="AU62" s="28">
        <f>ROUND(AU47+AU48,0)</f>
        <v>0</v>
      </c>
      <c r="AV62" s="28">
        <f>ROUND(AV47+AV48,0)</f>
        <v>0</v>
      </c>
      <c r="AW62" s="28">
        <f>ROUND(AW47+AW48,0)</f>
        <v>0</v>
      </c>
      <c r="AX62" s="28">
        <f>ROUND(AX47+AX48,0)</f>
        <v>0</v>
      </c>
      <c r="AY62" s="28">
        <f>ROUND(AY47+AY48,0)</f>
        <v>98072</v>
      </c>
      <c r="AZ62" s="28">
        <f>ROUND(AZ47+AZ48,0)</f>
        <v>0</v>
      </c>
      <c r="BA62" s="28">
        <f>ROUND(BA47+BA48,0)</f>
        <v>0</v>
      </c>
      <c r="BB62" s="28">
        <f>ROUND(BB47+BB48,0)</f>
        <v>86163</v>
      </c>
      <c r="BC62" s="28">
        <f>ROUND(BC47+BC48,0)</f>
        <v>0</v>
      </c>
      <c r="BD62" s="28">
        <f>ROUND(BD47+BD48,0)</f>
        <v>0</v>
      </c>
      <c r="BE62" s="28">
        <f>ROUND(BE47+BE48,0)</f>
        <v>69080</v>
      </c>
      <c r="BF62" s="28">
        <f>ROUND(BF47+BF48,0)</f>
        <v>59954</v>
      </c>
      <c r="BG62" s="28">
        <f>ROUND(BG47+BG48,0)</f>
        <v>0</v>
      </c>
      <c r="BH62" s="28">
        <f>ROUND(BH47+BH48,0)</f>
        <v>0</v>
      </c>
      <c r="BI62" s="28">
        <f>ROUND(BI47+BI48,0)</f>
        <v>0</v>
      </c>
      <c r="BJ62" s="28">
        <f>ROUND(BJ47+BJ48,0)</f>
        <v>130844</v>
      </c>
      <c r="BK62" s="28">
        <f>ROUND(BK47+BK48,0)</f>
        <v>0</v>
      </c>
      <c r="BL62" s="28">
        <f>ROUND(BL47+BL48,0)</f>
        <v>83704</v>
      </c>
      <c r="BM62" s="28">
        <f>ROUND(BM47+BM48,0)</f>
        <v>0</v>
      </c>
      <c r="BN62" s="28">
        <f>ROUND(BN47+BN48,0)</f>
        <v>469320</v>
      </c>
      <c r="BO62" s="28">
        <f>ROUND(BO47+BO48,0)</f>
        <v>0</v>
      </c>
      <c r="BP62" s="28">
        <f>ROUND(BP47+BP48,0)</f>
        <v>0</v>
      </c>
      <c r="BQ62" s="28">
        <f>ROUND(BQ47+BQ48,0)</f>
        <v>0</v>
      </c>
      <c r="BR62" s="28">
        <f>ROUND(BR47+BR48,0)</f>
        <v>63449</v>
      </c>
      <c r="BS62" s="28">
        <f>ROUND(BS47+BS48,0)</f>
        <v>0</v>
      </c>
      <c r="BT62" s="28">
        <f>ROUND(BT47+BT48,0)</f>
        <v>0</v>
      </c>
      <c r="BU62" s="28">
        <f>ROUND(BU47+BU48,0)</f>
        <v>0</v>
      </c>
      <c r="BV62" s="28">
        <f>ROUND(BV47+BV48,0)</f>
        <v>43662</v>
      </c>
      <c r="BW62" s="28">
        <f>ROUND(BW47+BW48,0)</f>
        <v>0</v>
      </c>
      <c r="BX62" s="28">
        <f>ROUND(BX47+BX48,0)</f>
        <v>111763</v>
      </c>
      <c r="BY62" s="28">
        <f>ROUND(BY47+BY48,0)</f>
        <v>26163</v>
      </c>
      <c r="BZ62" s="28">
        <f>ROUND(BZ47+BZ48,0)</f>
        <v>0</v>
      </c>
      <c r="CA62" s="28">
        <f>ROUND(CA47+CA48,0)</f>
        <v>0</v>
      </c>
      <c r="CB62" s="28">
        <f>ROUND(CB47+CB48,0)</f>
        <v>17926</v>
      </c>
      <c r="CC62" s="28">
        <f>ROUND(CC47+CC48,0)</f>
        <v>0</v>
      </c>
      <c r="CD62" s="25" t="s">
        <v>248</v>
      </c>
      <c r="CE62" s="28">
        <f>SUM(C62:CD62)</f>
        <v>3564574</v>
      </c>
    </row>
    <row r="63">
      <c r="A63" s="35" t="s">
        <v>264</v>
      </c>
      <c r="B63" s="16"/>
      <c r="C63" s="20">
        <v>0</v>
      </c>
      <c r="D63" s="20">
        <v>0</v>
      </c>
      <c r="E63" s="20">
        <v>74222.488038277515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108277.51196172249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4">
        <v>0</v>
      </c>
      <c r="T63" s="284">
        <v>0</v>
      </c>
      <c r="U63" s="27">
        <v>6600</v>
      </c>
      <c r="V63" s="26">
        <v>0</v>
      </c>
      <c r="W63" s="26">
        <v>0</v>
      </c>
      <c r="X63" s="26">
        <v>0</v>
      </c>
      <c r="Y63" s="26">
        <v>366285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489210</v>
      </c>
      <c r="AH63" s="26">
        <v>0</v>
      </c>
      <c r="AI63" s="26">
        <v>0</v>
      </c>
      <c r="AJ63" s="26">
        <v>245441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0</v>
      </c>
      <c r="CD63" s="25" t="s">
        <v>248</v>
      </c>
      <c r="CE63" s="28">
        <f>SUM(C63:CD63)</f>
        <v>1290036</v>
      </c>
    </row>
    <row r="64">
      <c r="A64" s="35" t="s">
        <v>265</v>
      </c>
      <c r="B64" s="16"/>
      <c r="C64" s="20">
        <v>0</v>
      </c>
      <c r="D64" s="20">
        <v>0</v>
      </c>
      <c r="E64" s="20">
        <v>27824.282296650719</v>
      </c>
      <c r="F64" s="20">
        <v>0</v>
      </c>
      <c r="G64" s="20">
        <v>0</v>
      </c>
      <c r="H64" s="20">
        <v>0</v>
      </c>
      <c r="I64" s="20">
        <v>0</v>
      </c>
      <c r="J64" s="20">
        <v>7813</v>
      </c>
      <c r="K64" s="20">
        <v>0</v>
      </c>
      <c r="L64" s="20">
        <v>40590.717703349284</v>
      </c>
      <c r="M64" s="20">
        <v>0</v>
      </c>
      <c r="N64" s="20">
        <v>0</v>
      </c>
      <c r="O64" s="20">
        <v>5225</v>
      </c>
      <c r="P64" s="26">
        <v>42036</v>
      </c>
      <c r="Q64" s="26">
        <v>6956</v>
      </c>
      <c r="R64" s="26">
        <v>2109</v>
      </c>
      <c r="S64" s="284">
        <v>255765</v>
      </c>
      <c r="T64" s="284">
        <v>0</v>
      </c>
      <c r="U64" s="27">
        <v>555270</v>
      </c>
      <c r="V64" s="26">
        <v>0</v>
      </c>
      <c r="W64" s="26">
        <v>0</v>
      </c>
      <c r="X64" s="26">
        <v>0</v>
      </c>
      <c r="Y64" s="26">
        <v>47431</v>
      </c>
      <c r="Z64" s="26">
        <v>0</v>
      </c>
      <c r="AA64" s="26">
        <v>0</v>
      </c>
      <c r="AB64" s="285">
        <v>406543</v>
      </c>
      <c r="AC64" s="26">
        <v>22944</v>
      </c>
      <c r="AD64" s="26">
        <v>0</v>
      </c>
      <c r="AE64" s="26">
        <v>29493</v>
      </c>
      <c r="AF64" s="26">
        <v>0</v>
      </c>
      <c r="AG64" s="26">
        <v>62270</v>
      </c>
      <c r="AH64" s="26">
        <v>103644</v>
      </c>
      <c r="AI64" s="26">
        <v>0</v>
      </c>
      <c r="AJ64" s="26">
        <v>35804</v>
      </c>
      <c r="AK64" s="26">
        <v>26</v>
      </c>
      <c r="AL64" s="26">
        <v>43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0</v>
      </c>
      <c r="AW64" s="284">
        <v>0</v>
      </c>
      <c r="AX64" s="284">
        <v>0</v>
      </c>
      <c r="AY64" s="26">
        <v>202948</v>
      </c>
      <c r="AZ64" s="26">
        <v>0</v>
      </c>
      <c r="BA64" s="284">
        <v>0</v>
      </c>
      <c r="BB64" s="284">
        <v>5302</v>
      </c>
      <c r="BC64" s="284">
        <v>0</v>
      </c>
      <c r="BD64" s="284">
        <v>0</v>
      </c>
      <c r="BE64" s="26">
        <v>20051</v>
      </c>
      <c r="BF64" s="284">
        <v>31845</v>
      </c>
      <c r="BG64" s="284">
        <v>0</v>
      </c>
      <c r="BH64" s="284">
        <v>0</v>
      </c>
      <c r="BI64" s="284">
        <v>0</v>
      </c>
      <c r="BJ64" s="284">
        <v>6081</v>
      </c>
      <c r="BK64" s="284">
        <v>0</v>
      </c>
      <c r="BL64" s="284">
        <v>5057</v>
      </c>
      <c r="BM64" s="284">
        <v>0</v>
      </c>
      <c r="BN64" s="284">
        <v>66087</v>
      </c>
      <c r="BO64" s="284">
        <v>0</v>
      </c>
      <c r="BP64" s="284">
        <v>0</v>
      </c>
      <c r="BQ64" s="284">
        <v>0</v>
      </c>
      <c r="BR64" s="284">
        <v>4761</v>
      </c>
      <c r="BS64" s="284">
        <v>0</v>
      </c>
      <c r="BT64" s="284">
        <v>0</v>
      </c>
      <c r="BU64" s="284">
        <v>0</v>
      </c>
      <c r="BV64" s="284">
        <v>1684</v>
      </c>
      <c r="BW64" s="284">
        <v>0</v>
      </c>
      <c r="BX64" s="284">
        <v>4266</v>
      </c>
      <c r="BY64" s="284">
        <v>24</v>
      </c>
      <c r="BZ64" s="284">
        <v>0</v>
      </c>
      <c r="CA64" s="284">
        <v>0</v>
      </c>
      <c r="CB64" s="284">
        <v>3169</v>
      </c>
      <c r="CC64" s="284">
        <v>0</v>
      </c>
      <c r="CD64" s="25" t="s">
        <v>248</v>
      </c>
      <c r="CE64" s="28">
        <f>SUM(C64:CD64)</f>
        <v>2003062</v>
      </c>
    </row>
    <row r="65">
      <c r="A65" s="35" t="s">
        <v>266</v>
      </c>
      <c r="B65" s="16"/>
      <c r="C65" s="20">
        <v>0</v>
      </c>
      <c r="D65" s="20">
        <v>0</v>
      </c>
      <c r="E65" s="20">
        <v>3320.6937799043062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4844.3062200956938</v>
      </c>
      <c r="M65" s="20">
        <v>0</v>
      </c>
      <c r="N65" s="20">
        <v>0</v>
      </c>
      <c r="O65" s="20">
        <v>10</v>
      </c>
      <c r="P65" s="26">
        <v>44</v>
      </c>
      <c r="Q65" s="26">
        <v>1362</v>
      </c>
      <c r="R65" s="26">
        <v>0</v>
      </c>
      <c r="S65" s="284">
        <v>597</v>
      </c>
      <c r="T65" s="284">
        <v>0</v>
      </c>
      <c r="U65" s="27">
        <v>503</v>
      </c>
      <c r="V65" s="26">
        <v>0</v>
      </c>
      <c r="W65" s="26">
        <v>0</v>
      </c>
      <c r="X65" s="26">
        <v>0</v>
      </c>
      <c r="Y65" s="26">
        <v>503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1774</v>
      </c>
      <c r="AH65" s="26">
        <v>10962</v>
      </c>
      <c r="AI65" s="26">
        <v>0</v>
      </c>
      <c r="AJ65" s="26">
        <v>21909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138</v>
      </c>
      <c r="BC65" s="284">
        <v>0</v>
      </c>
      <c r="BD65" s="284">
        <v>0</v>
      </c>
      <c r="BE65" s="26">
        <v>186404</v>
      </c>
      <c r="BF65" s="284">
        <v>1193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566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47317</v>
      </c>
      <c r="CD65" s="25" t="s">
        <v>248</v>
      </c>
      <c r="CE65" s="28">
        <f>SUM(C65:CD65)</f>
        <v>281447</v>
      </c>
    </row>
    <row r="66">
      <c r="A66" s="35" t="s">
        <v>267</v>
      </c>
      <c r="B66" s="16"/>
      <c r="C66" s="20">
        <v>0</v>
      </c>
      <c r="D66" s="20">
        <v>0</v>
      </c>
      <c r="E66" s="20">
        <v>3320.6937799043062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84">
        <v>0</v>
      </c>
      <c r="T66" s="284">
        <v>0</v>
      </c>
      <c r="U66" s="27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85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0</v>
      </c>
      <c r="AW66" s="284">
        <v>0</v>
      </c>
      <c r="AX66" s="284">
        <v>0</v>
      </c>
      <c r="AY66" s="26">
        <v>0</v>
      </c>
      <c r="AZ66" s="26">
        <v>0</v>
      </c>
      <c r="BA66" s="284">
        <v>0</v>
      </c>
      <c r="BB66" s="284">
        <v>0</v>
      </c>
      <c r="BC66" s="284">
        <v>0</v>
      </c>
      <c r="BD66" s="284">
        <v>0</v>
      </c>
      <c r="BE66" s="26">
        <v>0</v>
      </c>
      <c r="BF66" s="284">
        <v>0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0</v>
      </c>
      <c r="BM66" s="284">
        <v>0</v>
      </c>
      <c r="BN66" s="284">
        <v>0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v>0</v>
      </c>
      <c r="CC66" s="284">
        <v>141442</v>
      </c>
      <c r="CD66" s="25" t="s">
        <v>248</v>
      </c>
      <c r="CE66" s="28">
        <f>SUM(C66:CD66)</f>
        <v>144762.69377990431</v>
      </c>
    </row>
    <row r="67">
      <c r="A67" s="35" t="s">
        <v>16</v>
      </c>
      <c r="B67" s="16"/>
      <c r="C67" s="28">
        <f>ROUND(C51+C52,0)</f>
        <v>0</v>
      </c>
      <c r="D67" s="28">
        <f>ROUND(D51+D52,0)</f>
        <v>0</v>
      </c>
      <c r="E67" s="28">
        <f>ROUND(E51+E52,0)</f>
        <v>110675</v>
      </c>
      <c r="F67" s="28">
        <f>ROUND(F51+F52,0)</f>
        <v>0</v>
      </c>
      <c r="G67" s="28">
        <f>ROUND(G51+G52,0)</f>
        <v>0</v>
      </c>
      <c r="H67" s="28">
        <f>ROUND(H51+H52,0)</f>
        <v>0</v>
      </c>
      <c r="I67" s="28">
        <f>ROUND(I51+I52,0)</f>
        <v>49727</v>
      </c>
      <c r="J67" s="28">
        <f>ROUND(J51+J52,0)</f>
        <v>0</v>
      </c>
      <c r="K67" s="28">
        <f>ROUND(K51+K52,0)</f>
        <v>0</v>
      </c>
      <c r="L67" s="28">
        <f>ROUND(L51+L52,0)</f>
        <v>0</v>
      </c>
      <c r="M67" s="28">
        <f>ROUND(M51+M52,0)</f>
        <v>0</v>
      </c>
      <c r="N67" s="28">
        <f>ROUND(N51+N52,0)</f>
        <v>0</v>
      </c>
      <c r="O67" s="28">
        <f>ROUND(O51+O52,0)</f>
        <v>9350</v>
      </c>
      <c r="P67" s="28">
        <f>ROUND(P51+P52,0)</f>
        <v>58270</v>
      </c>
      <c r="Q67" s="28">
        <f>ROUND(Q51+Q52,0)</f>
        <v>15938</v>
      </c>
      <c r="R67" s="28">
        <f>ROUND(R51+R52,0)</f>
        <v>0</v>
      </c>
      <c r="S67" s="28">
        <f>ROUND(S51+S52,0)</f>
        <v>0</v>
      </c>
      <c r="T67" s="28">
        <f>ROUND(T51+T52,0)</f>
        <v>0</v>
      </c>
      <c r="U67" s="28">
        <f>ROUND(U51+U52,0)</f>
        <v>38507</v>
      </c>
      <c r="V67" s="28">
        <f>ROUND(V51+V52,0)</f>
        <v>0</v>
      </c>
      <c r="W67" s="28">
        <f>ROUND(W51+W52,0)</f>
        <v>0</v>
      </c>
      <c r="X67" s="28">
        <f>ROUND(X51+X52,0)</f>
        <v>0</v>
      </c>
      <c r="Y67" s="28">
        <f>ROUND(Y51+Y52,0)</f>
        <v>54615</v>
      </c>
      <c r="Z67" s="28">
        <f>ROUND(Z51+Z52,0)</f>
        <v>0</v>
      </c>
      <c r="AA67" s="28">
        <f>ROUND(AA51+AA52,0)</f>
        <v>0</v>
      </c>
      <c r="AB67" s="28">
        <f>ROUND(AB51+AB52,0)</f>
        <v>12836</v>
      </c>
      <c r="AC67" s="28">
        <f>ROUND(AC51+AC52,0)</f>
        <v>0</v>
      </c>
      <c r="AD67" s="28">
        <f>ROUND(AD51+AD52,0)</f>
        <v>0</v>
      </c>
      <c r="AE67" s="28">
        <f>ROUND(AE51+AE52,0)</f>
        <v>70383</v>
      </c>
      <c r="AF67" s="28">
        <f>ROUND(AF51+AF52,0)</f>
        <v>0</v>
      </c>
      <c r="AG67" s="28">
        <f>ROUND(AG51+AG52,0)</f>
        <v>88489</v>
      </c>
      <c r="AH67" s="28">
        <f>ROUND(AH51+AH52,0)</f>
        <v>87129</v>
      </c>
      <c r="AI67" s="28">
        <f>ROUND(AI51+AI52,0)</f>
        <v>0</v>
      </c>
      <c r="AJ67" s="28">
        <f>ROUND(AJ51+AJ52,0)</f>
        <v>64603</v>
      </c>
      <c r="AK67" s="28">
        <f>ROUND(AK51+AK52,0)</f>
        <v>0</v>
      </c>
      <c r="AL67" s="28">
        <f>ROUND(AL51+AL52,0)</f>
        <v>0</v>
      </c>
      <c r="AM67" s="28">
        <f>ROUND(AM51+AM52,0)</f>
        <v>0</v>
      </c>
      <c r="AN67" s="28">
        <f>ROUND(AN51+AN52,0)</f>
        <v>0</v>
      </c>
      <c r="AO67" s="28">
        <f>ROUND(AO51+AO52,0)</f>
        <v>0</v>
      </c>
      <c r="AP67" s="28">
        <f>ROUND(AP51+AP52,0)</f>
        <v>0</v>
      </c>
      <c r="AQ67" s="28">
        <f>ROUND(AQ51+AQ52,0)</f>
        <v>0</v>
      </c>
      <c r="AR67" s="28">
        <f>ROUND(AR51+AR52,0)</f>
        <v>0</v>
      </c>
      <c r="AS67" s="28">
        <f>ROUND(AS51+AS52,0)</f>
        <v>0</v>
      </c>
      <c r="AT67" s="28">
        <f>ROUND(AT51+AT52,0)</f>
        <v>0</v>
      </c>
      <c r="AU67" s="28">
        <f>ROUND(AU51+AU52,0)</f>
        <v>0</v>
      </c>
      <c r="AV67" s="28">
        <f>ROUND(AV51+AV52,0)</f>
        <v>0</v>
      </c>
      <c r="AW67" s="28">
        <f>ROUND(AW51+AW52,0)</f>
        <v>0</v>
      </c>
      <c r="AX67" s="28">
        <f>ROUND(AX51+AX52,0)</f>
        <v>0</v>
      </c>
      <c r="AY67" s="28">
        <f>ROUND(AY51+AY52,0)</f>
        <v>24779</v>
      </c>
      <c r="AZ67" s="28">
        <f>ROUND(AZ51+AZ52,0)</f>
        <v>0</v>
      </c>
      <c r="BA67" s="28">
        <f>ROUND(BA51+BA52,0)</f>
        <v>55550</v>
      </c>
      <c r="BB67" s="28">
        <f>ROUND(BB51+BB52,0)</f>
        <v>53340</v>
      </c>
      <c r="BC67" s="28">
        <f>ROUND(BC51+BC52,0)</f>
        <v>0</v>
      </c>
      <c r="BD67" s="28">
        <f>ROUND(BD51+BD52,0)</f>
        <v>0</v>
      </c>
      <c r="BE67" s="28">
        <f>ROUND(BE51+BE52,0)</f>
        <v>8543</v>
      </c>
      <c r="BF67" s="28">
        <f>ROUND(BF51+BF52,0)</f>
        <v>140086</v>
      </c>
      <c r="BG67" s="28">
        <f>ROUND(BG51+BG52,0)</f>
        <v>0</v>
      </c>
      <c r="BH67" s="28">
        <f>ROUND(BH51+BH52,0)</f>
        <v>0</v>
      </c>
      <c r="BI67" s="28">
        <f>ROUND(BI51+BI52,0)</f>
        <v>0</v>
      </c>
      <c r="BJ67" s="28">
        <f>ROUND(BJ51+BJ52,0)</f>
        <v>0</v>
      </c>
      <c r="BK67" s="28">
        <f>ROUND(BK51+BK52,0)</f>
        <v>0</v>
      </c>
      <c r="BL67" s="28">
        <f>ROUND(BL51+BL52,0)</f>
        <v>0</v>
      </c>
      <c r="BM67" s="28">
        <f>ROUND(BM51+BM52,0)</f>
        <v>0</v>
      </c>
      <c r="BN67" s="28">
        <f>ROUND(BN51+BN52,0)</f>
        <v>162357</v>
      </c>
      <c r="BO67" s="28">
        <f>ROUND(BO51+BO52,0)</f>
        <v>0</v>
      </c>
      <c r="BP67" s="28">
        <f>ROUND(BP51+BP52,0)</f>
        <v>0</v>
      </c>
      <c r="BQ67" s="28">
        <f>ROUND(BQ51+BQ52,0)</f>
        <v>0</v>
      </c>
      <c r="BR67" s="28">
        <f>ROUND(BR51+BR52,0)</f>
        <v>0</v>
      </c>
      <c r="BS67" s="28">
        <f>ROUND(BS51+BS52,0)</f>
        <v>0</v>
      </c>
      <c r="BT67" s="28">
        <f>ROUND(BT51+BT52,0)</f>
        <v>0</v>
      </c>
      <c r="BU67" s="28">
        <f>ROUND(BU51+BU52,0)</f>
        <v>0</v>
      </c>
      <c r="BV67" s="28">
        <f>ROUND(BV51+BV52,0)</f>
        <v>52532</v>
      </c>
      <c r="BW67" s="28">
        <f>ROUND(BW51+BW52,0)</f>
        <v>0</v>
      </c>
      <c r="BX67" s="28">
        <f>ROUND(BX51+BX52,0)</f>
        <v>0</v>
      </c>
      <c r="BY67" s="28">
        <f>ROUND(BY51+BY52,0)</f>
        <v>2040</v>
      </c>
      <c r="BZ67" s="28">
        <f>ROUND(BZ51+BZ52,0)</f>
        <v>0</v>
      </c>
      <c r="CA67" s="28">
        <f>ROUND(CA51+CA52,0)</f>
        <v>0</v>
      </c>
      <c r="CB67" s="28">
        <f>ROUND(CB51+CB52,0)</f>
        <v>0</v>
      </c>
      <c r="CC67" s="28">
        <f>ROUND(CC51+CC52,0)</f>
        <v>0</v>
      </c>
      <c r="CD67" s="25" t="s">
        <v>248</v>
      </c>
      <c r="CE67" s="28">
        <f>SUM(C67:CD67)</f>
        <v>1159749</v>
      </c>
    </row>
    <row r="68">
      <c r="A68" s="35" t="s">
        <v>268</v>
      </c>
      <c r="B68" s="28"/>
      <c r="C68" s="20">
        <v>0</v>
      </c>
      <c r="D68" s="20">
        <v>0</v>
      </c>
      <c r="E68" s="20">
        <v>-155579.28229665072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-226962.71770334928</v>
      </c>
      <c r="M68" s="20">
        <v>0</v>
      </c>
      <c r="N68" s="20">
        <v>0</v>
      </c>
      <c r="O68" s="20">
        <v>3317</v>
      </c>
      <c r="P68" s="26">
        <v>43802</v>
      </c>
      <c r="Q68" s="26">
        <v>861</v>
      </c>
      <c r="R68" s="26">
        <v>731</v>
      </c>
      <c r="S68" s="284">
        <v>4174</v>
      </c>
      <c r="T68" s="284">
        <v>0</v>
      </c>
      <c r="U68" s="27">
        <v>969</v>
      </c>
      <c r="V68" s="26">
        <v>0</v>
      </c>
      <c r="W68" s="26">
        <v>0</v>
      </c>
      <c r="X68" s="26">
        <v>0</v>
      </c>
      <c r="Y68" s="26">
        <v>49991</v>
      </c>
      <c r="Z68" s="26">
        <v>0</v>
      </c>
      <c r="AA68" s="26">
        <v>0</v>
      </c>
      <c r="AB68" s="285">
        <v>14103</v>
      </c>
      <c r="AC68" s="26">
        <v>10215</v>
      </c>
      <c r="AD68" s="26">
        <v>0</v>
      </c>
      <c r="AE68" s="26">
        <v>2583</v>
      </c>
      <c r="AF68" s="26">
        <v>0</v>
      </c>
      <c r="AG68" s="26">
        <v>15102</v>
      </c>
      <c r="AH68" s="26">
        <v>5145</v>
      </c>
      <c r="AI68" s="26">
        <v>0</v>
      </c>
      <c r="AJ68" s="26">
        <v>194670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1891</v>
      </c>
      <c r="AZ68" s="26">
        <v>0</v>
      </c>
      <c r="BA68" s="284">
        <v>0</v>
      </c>
      <c r="BB68" s="284">
        <v>3578</v>
      </c>
      <c r="BC68" s="284">
        <v>0</v>
      </c>
      <c r="BD68" s="284">
        <v>0</v>
      </c>
      <c r="BE68" s="26">
        <v>56120</v>
      </c>
      <c r="BF68" s="284">
        <v>0</v>
      </c>
      <c r="BG68" s="284">
        <v>0</v>
      </c>
      <c r="BH68" s="284">
        <v>0</v>
      </c>
      <c r="BI68" s="284">
        <v>0</v>
      </c>
      <c r="BJ68" s="284">
        <v>9222</v>
      </c>
      <c r="BK68" s="284">
        <v>0</v>
      </c>
      <c r="BL68" s="284">
        <v>8239</v>
      </c>
      <c r="BM68" s="284">
        <v>0</v>
      </c>
      <c r="BN68" s="284">
        <v>34075</v>
      </c>
      <c r="BO68" s="284">
        <v>0</v>
      </c>
      <c r="BP68" s="284">
        <v>0</v>
      </c>
      <c r="BQ68" s="284">
        <v>0</v>
      </c>
      <c r="BR68" s="284">
        <v>667</v>
      </c>
      <c r="BS68" s="284">
        <v>0</v>
      </c>
      <c r="BT68" s="284">
        <v>0</v>
      </c>
      <c r="BU68" s="284">
        <v>0</v>
      </c>
      <c r="BV68" s="284">
        <v>2918</v>
      </c>
      <c r="BW68" s="284">
        <v>0</v>
      </c>
      <c r="BX68" s="284">
        <v>1445</v>
      </c>
      <c r="BY68" s="284">
        <v>880</v>
      </c>
      <c r="BZ68" s="284">
        <v>0</v>
      </c>
      <c r="CA68" s="284">
        <v>0</v>
      </c>
      <c r="CB68" s="284">
        <v>0</v>
      </c>
      <c r="CC68" s="284">
        <v>0</v>
      </c>
      <c r="CD68" s="25" t="s">
        <v>248</v>
      </c>
      <c r="CE68" s="28">
        <f>SUM(C68:CD68)</f>
        <v>82156</v>
      </c>
    </row>
    <row r="69">
      <c r="A69" s="35" t="s">
        <v>269</v>
      </c>
      <c r="B69" s="16"/>
      <c r="C69" s="28">
        <f>SUM(C70:C83)</f>
        <v>0</v>
      </c>
      <c r="D69" s="28">
        <f>SUM(D70:D83)</f>
        <v>0</v>
      </c>
      <c r="E69" s="28">
        <f>SUM(E70:E83)</f>
        <v>58027.344497607657</v>
      </c>
      <c r="F69" s="28">
        <f>SUM(F70:F83)</f>
        <v>0</v>
      </c>
      <c r="G69" s="28">
        <f>SUM(G70:G83)</f>
        <v>0</v>
      </c>
      <c r="H69" s="28">
        <f>SUM(H70:H83)</f>
        <v>0</v>
      </c>
      <c r="I69" s="28">
        <f>SUM(I70:I83)</f>
        <v>0</v>
      </c>
      <c r="J69" s="28">
        <f>SUM(J70:J83)</f>
        <v>394</v>
      </c>
      <c r="K69" s="28">
        <f>SUM(K70:K83)</f>
        <v>0</v>
      </c>
      <c r="L69" s="28">
        <f>SUM(L70:L83)</f>
        <v>84651.655502392357</v>
      </c>
      <c r="M69" s="28">
        <f>SUM(M70:M83)</f>
        <v>0</v>
      </c>
      <c r="N69" s="28">
        <f>SUM(N70:N83)</f>
        <v>0</v>
      </c>
      <c r="O69" s="28">
        <f>SUM(O70:O83)</f>
        <v>62543</v>
      </c>
      <c r="P69" s="28">
        <f>SUM(P70:P83)</f>
        <v>82290</v>
      </c>
      <c r="Q69" s="28">
        <f>SUM(Q70:Q83)</f>
        <v>1560</v>
      </c>
      <c r="R69" s="28">
        <f>SUM(R70:R83)</f>
        <v>679870</v>
      </c>
      <c r="S69" s="28">
        <f>SUM(S70:S83)</f>
        <v>42515</v>
      </c>
      <c r="T69" s="28">
        <f>SUM(T70:T83)</f>
        <v>0</v>
      </c>
      <c r="U69" s="28">
        <f>SUM(U70:U83)</f>
        <v>576823</v>
      </c>
      <c r="V69" s="28">
        <f>SUM(V70:V83)</f>
        <v>0</v>
      </c>
      <c r="W69" s="28">
        <f>SUM(W70:W83)</f>
        <v>0</v>
      </c>
      <c r="X69" s="28">
        <f>SUM(X70:X83)</f>
        <v>0</v>
      </c>
      <c r="Y69" s="28">
        <f>SUM(Y70:Y83)</f>
        <v>414907</v>
      </c>
      <c r="Z69" s="28">
        <f>SUM(Z70:Z83)</f>
        <v>0</v>
      </c>
      <c r="AA69" s="28">
        <f>SUM(AA70:AA83)</f>
        <v>0</v>
      </c>
      <c r="AB69" s="28">
        <f>SUM(AB70:AB83)</f>
        <v>56150</v>
      </c>
      <c r="AC69" s="28">
        <f>SUM(AC70:AC83)</f>
        <v>226</v>
      </c>
      <c r="AD69" s="28">
        <f>SUM(AD70:AD83)</f>
        <v>0</v>
      </c>
      <c r="AE69" s="28">
        <f>SUM(AE70:AE83)</f>
        <v>22133</v>
      </c>
      <c r="AF69" s="28">
        <f>SUM(AF70:AF83)</f>
        <v>0</v>
      </c>
      <c r="AG69" s="28">
        <f>SUM(AG70:AG83)</f>
        <v>136543</v>
      </c>
      <c r="AH69" s="28">
        <f>SUM(AH70:AH83)</f>
        <v>155825</v>
      </c>
      <c r="AI69" s="28">
        <f>SUM(AI70:AI83)</f>
        <v>0</v>
      </c>
      <c r="AJ69" s="28">
        <f>SUM(AJ70:AJ83)</f>
        <v>520569</v>
      </c>
      <c r="AK69" s="28">
        <f>SUM(AK70:AK83)</f>
        <v>53</v>
      </c>
      <c r="AL69" s="28">
        <f>SUM(AL70:AL83)</f>
        <v>0</v>
      </c>
      <c r="AM69" s="28">
        <f>SUM(AM70:AM83)</f>
        <v>0</v>
      </c>
      <c r="AN69" s="28">
        <f>SUM(AN70:AN83)</f>
        <v>0</v>
      </c>
      <c r="AO69" s="28">
        <f>SUM(AO70:AO83)</f>
        <v>2258</v>
      </c>
      <c r="AP69" s="28">
        <f>SUM(AP70:AP83)</f>
        <v>0</v>
      </c>
      <c r="AQ69" s="28">
        <f>SUM(AQ70:AQ83)</f>
        <v>0</v>
      </c>
      <c r="AR69" s="28">
        <f>SUM(AR70:AR83)</f>
        <v>0</v>
      </c>
      <c r="AS69" s="28">
        <f>SUM(AS70:AS83)</f>
        <v>0</v>
      </c>
      <c r="AT69" s="28">
        <f>SUM(AT70:AT83)</f>
        <v>0</v>
      </c>
      <c r="AU69" s="28">
        <f>SUM(AU70:AU83)</f>
        <v>0</v>
      </c>
      <c r="AV69" s="28">
        <f>SUM(AV70:AV83)</f>
        <v>0</v>
      </c>
      <c r="AW69" s="28">
        <f>SUM(AW70:AW83)</f>
        <v>0</v>
      </c>
      <c r="AX69" s="28">
        <f>SUM(AX70:AX83)</f>
        <v>0</v>
      </c>
      <c r="AY69" s="28">
        <f>SUM(AY70:AY83)</f>
        <v>10113</v>
      </c>
      <c r="AZ69" s="28">
        <f>SUM(AZ70:AZ83)</f>
        <v>0</v>
      </c>
      <c r="BA69" s="28">
        <f>SUM(BA70:BA83)</f>
        <v>111068</v>
      </c>
      <c r="BB69" s="28">
        <f>SUM(BB70:BB83)</f>
        <v>207269</v>
      </c>
      <c r="BC69" s="28">
        <f>SUM(BC70:BC83)</f>
        <v>0</v>
      </c>
      <c r="BD69" s="28">
        <f>SUM(BD70:BD83)</f>
        <v>0</v>
      </c>
      <c r="BE69" s="28">
        <f>SUM(BE70:BE83)</f>
        <v>63790</v>
      </c>
      <c r="BF69" s="28">
        <f>SUM(BF70:BF83)</f>
        <v>5888</v>
      </c>
      <c r="BG69" s="28">
        <f>SUM(BG70:BG83)</f>
        <v>0</v>
      </c>
      <c r="BH69" s="28">
        <f>SUM(BH70:BH83)</f>
        <v>0</v>
      </c>
      <c r="BI69" s="28">
        <f>SUM(BI70:BI83)</f>
        <v>333964</v>
      </c>
      <c r="BJ69" s="28">
        <f>SUM(BJ70:BJ83)</f>
        <v>241910</v>
      </c>
      <c r="BK69" s="28">
        <f>SUM(BK70:BK83)</f>
        <v>0</v>
      </c>
      <c r="BL69" s="28">
        <f>SUM(BL70:BL83)</f>
        <v>17859</v>
      </c>
      <c r="BM69" s="28">
        <f>SUM(BM70:BM83)</f>
        <v>0</v>
      </c>
      <c r="BN69" s="28">
        <f>SUM(BN70:BN83)</f>
        <v>757921</v>
      </c>
      <c r="BO69" s="28">
        <f>SUM(BO70:BO83)</f>
        <v>0</v>
      </c>
      <c r="BP69" s="28">
        <f>SUM(BP70:BP83)</f>
        <v>0</v>
      </c>
      <c r="BQ69" s="28">
        <f>SUM(BQ70:BQ83)</f>
        <v>0</v>
      </c>
      <c r="BR69" s="28">
        <f>SUM(BR70:BR83)</f>
        <v>249408</v>
      </c>
      <c r="BS69" s="28">
        <f>SUM(BS70:BS83)</f>
        <v>0</v>
      </c>
      <c r="BT69" s="28">
        <f>SUM(BT70:BT83)</f>
        <v>0</v>
      </c>
      <c r="BU69" s="28">
        <f>SUM(BU70:BU83)</f>
        <v>0</v>
      </c>
      <c r="BV69" s="28">
        <f>SUM(BV70:BV83)</f>
        <v>165982</v>
      </c>
      <c r="BW69" s="28">
        <f>SUM(BW70:BW83)</f>
        <v>0</v>
      </c>
      <c r="BX69" s="28">
        <f>SUM(BX70:BX83)</f>
        <v>34749</v>
      </c>
      <c r="BY69" s="28">
        <f>SUM(BY70:BY83)</f>
        <v>5169</v>
      </c>
      <c r="BZ69" s="28">
        <f>SUM(BZ70:BZ83)</f>
        <v>0</v>
      </c>
      <c r="CA69" s="28">
        <f>SUM(CA70:CA83)</f>
        <v>0</v>
      </c>
      <c r="CB69" s="28">
        <f>SUM(CB70:CB83)</f>
        <v>57797</v>
      </c>
      <c r="CC69" s="28">
        <f>SUM(CC70:CC83)</f>
        <v>0</v>
      </c>
      <c r="CD69" s="28">
        <f>SUM(CD70:CD83)</f>
        <v>1394852</v>
      </c>
      <c r="CE69" s="28">
        <f>SUM(CE70:CE84)</f>
        <v>6555077</v>
      </c>
    </row>
    <row r="70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>SUM(C70:CD70)</f>
        <v>0</v>
      </c>
    </row>
    <row r="71">
      <c r="A71" s="29" t="s">
        <v>271</v>
      </c>
      <c r="B71" s="30"/>
      <c r="C71" s="241">
        <v>0</v>
      </c>
      <c r="D71" s="241">
        <v>0</v>
      </c>
      <c r="E71" s="241">
        <v>23601.124401913876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34429.875598086124</v>
      </c>
      <c r="M71" s="241">
        <v>0</v>
      </c>
      <c r="N71" s="241">
        <v>0</v>
      </c>
      <c r="O71" s="241">
        <v>24788</v>
      </c>
      <c r="P71" s="241">
        <v>9375</v>
      </c>
      <c r="Q71" s="241">
        <v>0</v>
      </c>
      <c r="R71" s="241">
        <v>675579</v>
      </c>
      <c r="S71" s="241">
        <v>107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148061</v>
      </c>
      <c r="Z71" s="241">
        <v>0</v>
      </c>
      <c r="AA71" s="241">
        <v>0</v>
      </c>
      <c r="AB71" s="241">
        <v>36758</v>
      </c>
      <c r="AC71" s="241">
        <v>0</v>
      </c>
      <c r="AD71" s="241">
        <v>0</v>
      </c>
      <c r="AE71" s="241">
        <v>13157</v>
      </c>
      <c r="AF71" s="241">
        <v>0</v>
      </c>
      <c r="AG71" s="241">
        <v>82499</v>
      </c>
      <c r="AH71" s="241">
        <v>88734</v>
      </c>
      <c r="AI71" s="241">
        <v>0</v>
      </c>
      <c r="AJ71" s="241">
        <v>260251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6780</v>
      </c>
      <c r="AZ71" s="241">
        <v>0</v>
      </c>
      <c r="BA71" s="241">
        <v>0</v>
      </c>
      <c r="BB71" s="241">
        <v>160896</v>
      </c>
      <c r="BC71" s="241">
        <v>0</v>
      </c>
      <c r="BD71" s="241">
        <v>0</v>
      </c>
      <c r="BE71" s="241">
        <v>21690</v>
      </c>
      <c r="BF71" s="241">
        <v>264</v>
      </c>
      <c r="BG71" s="241">
        <v>0</v>
      </c>
      <c r="BH71" s="241">
        <v>0</v>
      </c>
      <c r="BI71" s="241">
        <v>0</v>
      </c>
      <c r="BJ71" s="241">
        <v>208622</v>
      </c>
      <c r="BK71" s="241">
        <v>0</v>
      </c>
      <c r="BL71" s="241">
        <v>6000</v>
      </c>
      <c r="BM71" s="241">
        <v>0</v>
      </c>
      <c r="BN71" s="241">
        <v>524243</v>
      </c>
      <c r="BO71" s="241">
        <v>0</v>
      </c>
      <c r="BP71" s="241">
        <v>0</v>
      </c>
      <c r="BQ71" s="241">
        <v>0</v>
      </c>
      <c r="BR71" s="241">
        <v>60468</v>
      </c>
      <c r="BS71" s="241">
        <v>0</v>
      </c>
      <c r="BT71" s="241">
        <v>0</v>
      </c>
      <c r="BU71" s="241">
        <v>0</v>
      </c>
      <c r="BV71" s="241">
        <v>113720</v>
      </c>
      <c r="BW71" s="241">
        <v>0</v>
      </c>
      <c r="BX71" s="241">
        <v>15219</v>
      </c>
      <c r="BY71" s="241">
        <v>0</v>
      </c>
      <c r="BZ71" s="241">
        <v>0</v>
      </c>
      <c r="CA71" s="241">
        <v>0</v>
      </c>
      <c r="CB71" s="241">
        <v>13121</v>
      </c>
      <c r="CC71" s="241">
        <v>0</v>
      </c>
      <c r="CD71" s="241">
        <v>0</v>
      </c>
      <c r="CE71" s="28">
        <f>SUM(C71:CD71)</f>
        <v>2528363</v>
      </c>
    </row>
    <row r="72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>SUM(C72:CD72)</f>
        <v>0</v>
      </c>
    </row>
    <row r="73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9971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333964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>SUM(C73:CD73)</f>
        <v>343935</v>
      </c>
    </row>
    <row r="74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111068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>SUM(C74:CD74)</f>
        <v>111068</v>
      </c>
    </row>
    <row r="7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>SUM(C75:CD75)</f>
        <v>0</v>
      </c>
    </row>
    <row r="76">
      <c r="A76" s="29" t="s">
        <v>276</v>
      </c>
      <c r="B76" s="214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488411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>SUM(C76:CD76)</f>
        <v>488411</v>
      </c>
    </row>
    <row r="77">
      <c r="A77" s="29" t="s">
        <v>277</v>
      </c>
      <c r="B77" s="30"/>
      <c r="C77" s="241">
        <v>0</v>
      </c>
      <c r="D77" s="241">
        <v>0</v>
      </c>
      <c r="E77" s="241">
        <v>26841.291866028711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39156.70813397129</v>
      </c>
      <c r="M77" s="241">
        <v>0</v>
      </c>
      <c r="N77" s="241">
        <v>0</v>
      </c>
      <c r="O77" s="241">
        <v>29838</v>
      </c>
      <c r="P77" s="241">
        <v>71134</v>
      </c>
      <c r="Q77" s="241">
        <v>1560</v>
      </c>
      <c r="R77" s="241">
        <v>3384</v>
      </c>
      <c r="S77" s="241">
        <v>41850</v>
      </c>
      <c r="T77" s="241">
        <v>0</v>
      </c>
      <c r="U77" s="241">
        <v>83342</v>
      </c>
      <c r="V77" s="241">
        <v>0</v>
      </c>
      <c r="W77" s="241">
        <v>0</v>
      </c>
      <c r="X77" s="241">
        <v>0</v>
      </c>
      <c r="Y77" s="241">
        <v>262240</v>
      </c>
      <c r="Z77" s="241">
        <v>0</v>
      </c>
      <c r="AA77" s="241">
        <v>0</v>
      </c>
      <c r="AB77" s="241">
        <v>11417</v>
      </c>
      <c r="AC77" s="241">
        <v>0</v>
      </c>
      <c r="AD77" s="241">
        <v>0</v>
      </c>
      <c r="AE77" s="241">
        <v>2105</v>
      </c>
      <c r="AF77" s="241">
        <v>0</v>
      </c>
      <c r="AG77" s="241">
        <v>40640</v>
      </c>
      <c r="AH77" s="241">
        <v>35321</v>
      </c>
      <c r="AI77" s="241">
        <v>0</v>
      </c>
      <c r="AJ77" s="241">
        <v>30171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1997</v>
      </c>
      <c r="AZ77" s="241">
        <v>0</v>
      </c>
      <c r="BA77" s="241">
        <v>0</v>
      </c>
      <c r="BB77" s="241">
        <v>3866</v>
      </c>
      <c r="BC77" s="241">
        <v>0</v>
      </c>
      <c r="BD77" s="241">
        <v>0</v>
      </c>
      <c r="BE77" s="241">
        <v>40395</v>
      </c>
      <c r="BF77" s="241">
        <v>60</v>
      </c>
      <c r="BG77" s="241">
        <v>0</v>
      </c>
      <c r="BH77" s="241">
        <v>0</v>
      </c>
      <c r="BI77" s="241">
        <v>0</v>
      </c>
      <c r="BJ77" s="241">
        <v>9981</v>
      </c>
      <c r="BK77" s="241">
        <v>0</v>
      </c>
      <c r="BL77" s="241">
        <v>8006</v>
      </c>
      <c r="BM77" s="241">
        <v>0</v>
      </c>
      <c r="BN77" s="241">
        <v>77823</v>
      </c>
      <c r="BO77" s="241">
        <v>0</v>
      </c>
      <c r="BP77" s="241">
        <v>0</v>
      </c>
      <c r="BQ77" s="241">
        <v>0</v>
      </c>
      <c r="BR77" s="241">
        <v>5889</v>
      </c>
      <c r="BS77" s="241">
        <v>0</v>
      </c>
      <c r="BT77" s="241">
        <v>0</v>
      </c>
      <c r="BU77" s="241">
        <v>0</v>
      </c>
      <c r="BV77" s="241">
        <v>38452</v>
      </c>
      <c r="BW77" s="241">
        <v>0</v>
      </c>
      <c r="BX77" s="241">
        <v>741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>SUM(C77:CD77)</f>
        <v>866210</v>
      </c>
    </row>
    <row r="78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>SUM(C78:CD78)</f>
        <v>0</v>
      </c>
    </row>
    <row r="79">
      <c r="A79" s="29" t="s">
        <v>279</v>
      </c>
      <c r="B79" s="16"/>
      <c r="C79" s="241">
        <v>0</v>
      </c>
      <c r="D79" s="241">
        <v>0</v>
      </c>
      <c r="E79" s="241">
        <v>684.47368421052636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998.52631578947364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148</v>
      </c>
      <c r="S79" s="241">
        <v>558</v>
      </c>
      <c r="T79" s="241">
        <v>0</v>
      </c>
      <c r="U79" s="241">
        <v>2334</v>
      </c>
      <c r="V79" s="241">
        <v>0</v>
      </c>
      <c r="W79" s="241">
        <v>0</v>
      </c>
      <c r="X79" s="241">
        <v>0</v>
      </c>
      <c r="Y79" s="241">
        <v>512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1015</v>
      </c>
      <c r="AH79" s="241">
        <v>2295</v>
      </c>
      <c r="AI79" s="241">
        <v>0</v>
      </c>
      <c r="AJ79" s="241">
        <v>211287</v>
      </c>
      <c r="AK79" s="241">
        <v>53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25066</v>
      </c>
      <c r="BC79" s="241">
        <v>0</v>
      </c>
      <c r="BD79" s="241">
        <v>0</v>
      </c>
      <c r="BE79" s="241">
        <v>0</v>
      </c>
      <c r="BF79" s="241">
        <v>5384</v>
      </c>
      <c r="BG79" s="241">
        <v>0</v>
      </c>
      <c r="BH79" s="241">
        <v>0</v>
      </c>
      <c r="BI79" s="241">
        <v>0</v>
      </c>
      <c r="BJ79" s="241">
        <v>54</v>
      </c>
      <c r="BK79" s="241">
        <v>0</v>
      </c>
      <c r="BL79" s="241">
        <v>3503</v>
      </c>
      <c r="BM79" s="241">
        <v>0</v>
      </c>
      <c r="BN79" s="241">
        <v>2006</v>
      </c>
      <c r="BO79" s="241">
        <v>0</v>
      </c>
      <c r="BP79" s="241">
        <v>0</v>
      </c>
      <c r="BQ79" s="241">
        <v>0</v>
      </c>
      <c r="BR79" s="241">
        <v>18</v>
      </c>
      <c r="BS79" s="241">
        <v>0</v>
      </c>
      <c r="BT79" s="241">
        <v>0</v>
      </c>
      <c r="BU79" s="241">
        <v>0</v>
      </c>
      <c r="BV79" s="241">
        <v>1533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>SUM(C79:CD79)</f>
        <v>257449</v>
      </c>
    </row>
    <row r="80">
      <c r="A80" s="29" t="s">
        <v>280</v>
      </c>
      <c r="B80" s="16"/>
      <c r="C80" s="241">
        <v>0</v>
      </c>
      <c r="D80" s="241">
        <v>0</v>
      </c>
      <c r="E80" s="241">
        <v>483.97129186602871</v>
      </c>
      <c r="F80" s="241">
        <v>0</v>
      </c>
      <c r="G80" s="241">
        <v>0</v>
      </c>
      <c r="H80" s="241">
        <v>0</v>
      </c>
      <c r="I80" s="241">
        <v>0</v>
      </c>
      <c r="J80" s="241">
        <v>394</v>
      </c>
      <c r="K80" s="241">
        <v>0</v>
      </c>
      <c r="L80" s="241">
        <v>706.02870813397124</v>
      </c>
      <c r="M80" s="241">
        <v>0</v>
      </c>
      <c r="N80" s="241">
        <v>0</v>
      </c>
      <c r="O80" s="241">
        <v>5653</v>
      </c>
      <c r="P80" s="241">
        <v>45</v>
      </c>
      <c r="Q80" s="241">
        <v>0</v>
      </c>
      <c r="R80" s="241">
        <v>759</v>
      </c>
      <c r="S80" s="241">
        <v>0</v>
      </c>
      <c r="T80" s="241">
        <v>0</v>
      </c>
      <c r="U80" s="241">
        <v>1808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179</v>
      </c>
      <c r="AC80" s="241">
        <v>0</v>
      </c>
      <c r="AD80" s="241">
        <v>0</v>
      </c>
      <c r="AE80" s="241">
        <v>4925</v>
      </c>
      <c r="AF80" s="241">
        <v>0</v>
      </c>
      <c r="AG80" s="241">
        <v>12261</v>
      </c>
      <c r="AH80" s="241">
        <v>4711</v>
      </c>
      <c r="AI80" s="241">
        <v>0</v>
      </c>
      <c r="AJ80" s="241">
        <v>4592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1894</v>
      </c>
      <c r="BC80" s="241">
        <v>0</v>
      </c>
      <c r="BD80" s="241">
        <v>0</v>
      </c>
      <c r="BE80" s="241">
        <v>479</v>
      </c>
      <c r="BF80" s="241">
        <v>180</v>
      </c>
      <c r="BG80" s="241">
        <v>0</v>
      </c>
      <c r="BH80" s="241">
        <v>0</v>
      </c>
      <c r="BI80" s="241">
        <v>0</v>
      </c>
      <c r="BJ80" s="241">
        <v>2954</v>
      </c>
      <c r="BK80" s="241">
        <v>0</v>
      </c>
      <c r="BL80" s="241">
        <v>0</v>
      </c>
      <c r="BM80" s="241">
        <v>0</v>
      </c>
      <c r="BN80" s="241">
        <v>13413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6863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>SUM(C80:CD80)</f>
        <v>62300</v>
      </c>
    </row>
    <row r="81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>SUM(C81:CD81)</f>
        <v>0</v>
      </c>
    </row>
    <row r="82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>SUM(C82:CD82)</f>
        <v>0</v>
      </c>
    </row>
    <row r="83">
      <c r="A83" s="29" t="s">
        <v>283</v>
      </c>
      <c r="B83" s="16"/>
      <c r="C83" s="20">
        <v>0</v>
      </c>
      <c r="D83" s="20">
        <v>0</v>
      </c>
      <c r="E83" s="26">
        <v>6416.4832535885171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9360.5167464114838</v>
      </c>
      <c r="M83" s="20">
        <v>0</v>
      </c>
      <c r="N83" s="20">
        <v>0</v>
      </c>
      <c r="O83" s="20">
        <v>2264</v>
      </c>
      <c r="P83" s="26">
        <v>1736</v>
      </c>
      <c r="Q83" s="26">
        <v>0</v>
      </c>
      <c r="R83" s="27">
        <v>0</v>
      </c>
      <c r="S83" s="26">
        <v>0</v>
      </c>
      <c r="T83" s="20">
        <v>0</v>
      </c>
      <c r="U83" s="26">
        <v>928</v>
      </c>
      <c r="V83" s="26">
        <v>0</v>
      </c>
      <c r="W83" s="20">
        <v>0</v>
      </c>
      <c r="X83" s="26">
        <v>0</v>
      </c>
      <c r="Y83" s="26">
        <v>4094</v>
      </c>
      <c r="Z83" s="26">
        <v>0</v>
      </c>
      <c r="AA83" s="26">
        <v>0</v>
      </c>
      <c r="AB83" s="26">
        <v>7796</v>
      </c>
      <c r="AC83" s="26">
        <v>226</v>
      </c>
      <c r="AD83" s="26">
        <v>0</v>
      </c>
      <c r="AE83" s="26">
        <v>1946</v>
      </c>
      <c r="AF83" s="26">
        <v>0</v>
      </c>
      <c r="AG83" s="26">
        <v>128</v>
      </c>
      <c r="AH83" s="26">
        <v>14793</v>
      </c>
      <c r="AI83" s="26">
        <v>0</v>
      </c>
      <c r="AJ83" s="26">
        <v>14268</v>
      </c>
      <c r="AK83" s="26">
        <v>0</v>
      </c>
      <c r="AL83" s="26">
        <v>0</v>
      </c>
      <c r="AM83" s="26">
        <v>0</v>
      </c>
      <c r="AN83" s="26">
        <v>0</v>
      </c>
      <c r="AO83" s="20">
        <v>2258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1336</v>
      </c>
      <c r="AZ83" s="26">
        <v>0</v>
      </c>
      <c r="BA83" s="26">
        <v>0</v>
      </c>
      <c r="BB83" s="26">
        <v>15547</v>
      </c>
      <c r="BC83" s="26">
        <v>0</v>
      </c>
      <c r="BD83" s="26">
        <v>0</v>
      </c>
      <c r="BE83" s="26">
        <v>1226</v>
      </c>
      <c r="BF83" s="26">
        <v>0</v>
      </c>
      <c r="BG83" s="26">
        <v>0</v>
      </c>
      <c r="BH83" s="27">
        <v>0</v>
      </c>
      <c r="BI83" s="26">
        <v>0</v>
      </c>
      <c r="BJ83" s="26">
        <v>20299</v>
      </c>
      <c r="BK83" s="26">
        <v>0</v>
      </c>
      <c r="BL83" s="26">
        <v>350</v>
      </c>
      <c r="BM83" s="26">
        <v>0</v>
      </c>
      <c r="BN83" s="26">
        <v>140436</v>
      </c>
      <c r="BO83" s="26">
        <v>0</v>
      </c>
      <c r="BP83" s="26">
        <v>0</v>
      </c>
      <c r="BQ83" s="26">
        <v>0</v>
      </c>
      <c r="BR83" s="26">
        <v>183033</v>
      </c>
      <c r="BS83" s="26">
        <v>0</v>
      </c>
      <c r="BT83" s="26">
        <v>0</v>
      </c>
      <c r="BU83" s="26">
        <v>0</v>
      </c>
      <c r="BV83" s="26">
        <v>12277</v>
      </c>
      <c r="BW83" s="26">
        <v>0</v>
      </c>
      <c r="BX83" s="26">
        <v>11926</v>
      </c>
      <c r="BY83" s="26">
        <v>5169</v>
      </c>
      <c r="BZ83" s="26">
        <v>0</v>
      </c>
      <c r="CA83" s="26">
        <v>0</v>
      </c>
      <c r="CB83" s="26">
        <v>44676</v>
      </c>
      <c r="CC83" s="26">
        <v>0</v>
      </c>
      <c r="CD83" s="31">
        <v>1394852</v>
      </c>
      <c r="CE83" s="28">
        <f>SUM(C83:CD83)</f>
        <v>1897341</v>
      </c>
    </row>
    <row r="84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f>SUM(C84:CD84)</f>
        <v>0</v>
      </c>
    </row>
    <row r="85">
      <c r="A85" s="35" t="s">
        <v>285</v>
      </c>
      <c r="B85" s="28"/>
      <c r="C85" s="28">
        <f>SUM(C61:C69)-C84</f>
        <v>0</v>
      </c>
      <c r="D85" s="28">
        <f>SUM(D61:D69)-D84</f>
        <v>0</v>
      </c>
      <c r="E85" s="28">
        <f>SUM(E61:E69)-E84</f>
        <v>1038437.6124401912</v>
      </c>
      <c r="F85" s="28">
        <f>SUM(F61:F69)-F84</f>
        <v>0</v>
      </c>
      <c r="G85" s="28">
        <f>SUM(G61:G69)-G84</f>
        <v>0</v>
      </c>
      <c r="H85" s="28">
        <f>SUM(H61:H69)-H84</f>
        <v>0</v>
      </c>
      <c r="I85" s="28">
        <f>SUM(I61:I69)-I84</f>
        <v>49727</v>
      </c>
      <c r="J85" s="28">
        <f>SUM(J61:J69)-J84</f>
        <v>8207</v>
      </c>
      <c r="K85" s="28">
        <f>SUM(K61:K69)-K84</f>
        <v>0</v>
      </c>
      <c r="L85" s="28">
        <f>SUM(L61:L69)-L84</f>
        <v>1348598.081339713</v>
      </c>
      <c r="M85" s="28">
        <f>SUM(M61:M69)-M84</f>
        <v>0</v>
      </c>
      <c r="N85" s="28">
        <f>SUM(N61:N69)-N84</f>
        <v>0</v>
      </c>
      <c r="O85" s="28">
        <f>SUM(O61:O69)-O84</f>
        <v>849863</v>
      </c>
      <c r="P85" s="28">
        <f>SUM(P61:P69)-P84</f>
        <v>893335</v>
      </c>
      <c r="Q85" s="28">
        <f>SUM(Q61:Q69)-Q84</f>
        <v>182496</v>
      </c>
      <c r="R85" s="28">
        <f>SUM(R61:R69)-R84</f>
        <v>717980</v>
      </c>
      <c r="S85" s="28">
        <f>SUM(S61:S69)-S84</f>
        <v>714361</v>
      </c>
      <c r="T85" s="28">
        <f>SUM(T61:T69)-T84</f>
        <v>0</v>
      </c>
      <c r="U85" s="28">
        <f>SUM(U61:U69)-U84</f>
        <v>1793484</v>
      </c>
      <c r="V85" s="28">
        <f>SUM(V61:V69)-V84</f>
        <v>0</v>
      </c>
      <c r="W85" s="28">
        <f>SUM(W61:W69)-W84</f>
        <v>0</v>
      </c>
      <c r="X85" s="28">
        <f>SUM(X61:X69)-X84</f>
        <v>0</v>
      </c>
      <c r="Y85" s="28">
        <f>SUM(Y61:Y69)-Y84</f>
        <v>1784054</v>
      </c>
      <c r="Z85" s="28">
        <f>SUM(Z61:Z69)-Z84</f>
        <v>0</v>
      </c>
      <c r="AA85" s="28">
        <f>SUM(AA61:AA69)-AA84</f>
        <v>0</v>
      </c>
      <c r="AB85" s="28">
        <f>SUM(AB61:AB69)-AB84</f>
        <v>750628</v>
      </c>
      <c r="AC85" s="28">
        <f>SUM(AC61:AC69)-AC84</f>
        <v>33385</v>
      </c>
      <c r="AD85" s="28">
        <f>SUM(AD61:AD69)-AD84</f>
        <v>0</v>
      </c>
      <c r="AE85" s="28">
        <f>SUM(AE61:AE69)-AE84</f>
        <v>1006669</v>
      </c>
      <c r="AF85" s="28">
        <f>SUM(AF61:AF69)-AF84</f>
        <v>0</v>
      </c>
      <c r="AG85" s="28">
        <f>SUM(AG61:AG69)-AG84</f>
        <v>3109997</v>
      </c>
      <c r="AH85" s="28">
        <f>SUM(AH61:AH69)-AH84</f>
        <v>1175625</v>
      </c>
      <c r="AI85" s="28">
        <f>SUM(AI61:AI69)-AI84</f>
        <v>0</v>
      </c>
      <c r="AJ85" s="28">
        <f>SUM(AJ61:AJ69)-AJ84</f>
        <v>3104724</v>
      </c>
      <c r="AK85" s="28">
        <f>SUM(AK61:AK69)-AK84</f>
        <v>79</v>
      </c>
      <c r="AL85" s="28">
        <f>SUM(AL61:AL69)-AL84</f>
        <v>43</v>
      </c>
      <c r="AM85" s="28">
        <f>SUM(AM61:AM69)-AM84</f>
        <v>0</v>
      </c>
      <c r="AN85" s="28">
        <f>SUM(AN61:AN69)-AN84</f>
        <v>0</v>
      </c>
      <c r="AO85" s="28">
        <f>SUM(AO61:AO69)-AO84</f>
        <v>2258</v>
      </c>
      <c r="AP85" s="28">
        <f>SUM(AP61:AP69)-AP84</f>
        <v>0</v>
      </c>
      <c r="AQ85" s="28">
        <f>SUM(AQ61:AQ69)-AQ84</f>
        <v>0</v>
      </c>
      <c r="AR85" s="28">
        <f>SUM(AR61:AR69)-AR84</f>
        <v>0</v>
      </c>
      <c r="AS85" s="28">
        <f>SUM(AS61:AS69)-AS84</f>
        <v>0</v>
      </c>
      <c r="AT85" s="28">
        <f>SUM(AT61:AT69)-AT84</f>
        <v>0</v>
      </c>
      <c r="AU85" s="28">
        <f>SUM(AU61:AU69)-AU84</f>
        <v>0</v>
      </c>
      <c r="AV85" s="28">
        <f>SUM(AV61:AV69)-AV84</f>
        <v>0</v>
      </c>
      <c r="AW85" s="28">
        <f>SUM(AW61:AW69)-AW84</f>
        <v>0</v>
      </c>
      <c r="AX85" s="28">
        <f>SUM(AX61:AX69)-AX84</f>
        <v>0</v>
      </c>
      <c r="AY85" s="28">
        <f>SUM(AY61:AY69)-AY84</f>
        <v>752631</v>
      </c>
      <c r="AZ85" s="28">
        <f>SUM(AZ61:AZ69)-AZ84</f>
        <v>0</v>
      </c>
      <c r="BA85" s="28">
        <f>SUM(BA61:BA69)-BA84</f>
        <v>166618</v>
      </c>
      <c r="BB85" s="28">
        <f>SUM(BB61:BB69)-BB84</f>
        <v>720243</v>
      </c>
      <c r="BC85" s="28">
        <f>SUM(BC61:BC69)-BC84</f>
        <v>0</v>
      </c>
      <c r="BD85" s="28">
        <f>SUM(BD61:BD69)-BD84</f>
        <v>0</v>
      </c>
      <c r="BE85" s="28">
        <f>SUM(BE61:BE69)-BE84</f>
        <v>696183</v>
      </c>
      <c r="BF85" s="28">
        <f>SUM(BF61:BF69)-BF84</f>
        <v>492560</v>
      </c>
      <c r="BG85" s="28">
        <f>SUM(BG61:BG69)-BG84</f>
        <v>0</v>
      </c>
      <c r="BH85" s="28">
        <f>SUM(BH61:BH69)-BH84</f>
        <v>0</v>
      </c>
      <c r="BI85" s="28">
        <f>SUM(BI61:BI69)-BI84</f>
        <v>333964</v>
      </c>
      <c r="BJ85" s="28">
        <f>SUM(BJ61:BJ69)-BJ84</f>
        <v>941505</v>
      </c>
      <c r="BK85" s="28">
        <f>SUM(BK61:BK69)-BK84</f>
        <v>0</v>
      </c>
      <c r="BL85" s="28">
        <f>SUM(BL61:BL69)-BL84</f>
        <v>469477</v>
      </c>
      <c r="BM85" s="28">
        <f>SUM(BM61:BM69)-BM84</f>
        <v>0</v>
      </c>
      <c r="BN85" s="28">
        <f>SUM(BN61:BN69)-BN84</f>
        <v>3474899</v>
      </c>
      <c r="BO85" s="28">
        <f>SUM(BO61:BO69)-BO84</f>
        <v>0</v>
      </c>
      <c r="BP85" s="28">
        <f>SUM(BP61:BP69)-BP84</f>
        <v>0</v>
      </c>
      <c r="BQ85" s="28">
        <f>SUM(BQ61:BQ69)-BQ84</f>
        <v>0</v>
      </c>
      <c r="BR85" s="28">
        <f>SUM(BR61:BR69)-BR84</f>
        <v>586663</v>
      </c>
      <c r="BS85" s="28">
        <f>SUM(BS61:BS69)-BS84</f>
        <v>0</v>
      </c>
      <c r="BT85" s="28">
        <f>SUM(BT61:BT69)-BT84</f>
        <v>0</v>
      </c>
      <c r="BU85" s="28">
        <f>SUM(BU61:BU69)-BU84</f>
        <v>0</v>
      </c>
      <c r="BV85" s="28">
        <f>SUM(BV61:BV69)-BV84</f>
        <v>451462</v>
      </c>
      <c r="BW85" s="28">
        <f>SUM(BW61:BW69)-BW84</f>
        <v>0</v>
      </c>
      <c r="BX85" s="28">
        <f>SUM(BX61:BX69)-BX84</f>
        <v>624962</v>
      </c>
      <c r="BY85" s="28">
        <f>SUM(BY61:BY69)-BY84</f>
        <v>144940</v>
      </c>
      <c r="BZ85" s="28">
        <f>SUM(BZ61:BZ69)-BZ84</f>
        <v>0</v>
      </c>
      <c r="CA85" s="28">
        <f>SUM(CA61:CA69)-CA84</f>
        <v>0</v>
      </c>
      <c r="CB85" s="28">
        <f>SUM(CB61:CB69)-CB84</f>
        <v>154715</v>
      </c>
      <c r="CC85" s="28">
        <f>SUM(CC61:CC69)-CC84</f>
        <v>188759</v>
      </c>
      <c r="CD85" s="28">
        <f>SUM(CD61:CD69)-CD84</f>
        <v>1394852</v>
      </c>
      <c r="CE85" s="28">
        <f>SUM(C85:CD85)</f>
        <v>30158383.693779904</v>
      </c>
    </row>
    <row r="86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3739044</v>
      </c>
    </row>
    <row r="87">
      <c r="A87" s="22" t="s">
        <v>287</v>
      </c>
      <c r="B87" s="16"/>
      <c r="C87" s="20">
        <v>0</v>
      </c>
      <c r="D87" s="20">
        <v>0</v>
      </c>
      <c r="E87" s="20">
        <v>2015825</v>
      </c>
      <c r="F87" s="20">
        <v>0</v>
      </c>
      <c r="G87" s="20">
        <v>0</v>
      </c>
      <c r="H87" s="20">
        <v>0</v>
      </c>
      <c r="I87" s="20">
        <v>0</v>
      </c>
      <c r="J87" s="20">
        <v>220800</v>
      </c>
      <c r="K87" s="20">
        <v>0</v>
      </c>
      <c r="L87" s="20">
        <v>1892877</v>
      </c>
      <c r="M87" s="20">
        <v>0</v>
      </c>
      <c r="N87" s="20">
        <v>0</v>
      </c>
      <c r="O87" s="20">
        <v>530453</v>
      </c>
      <c r="P87" s="20">
        <v>246925</v>
      </c>
      <c r="Q87" s="20">
        <v>151218</v>
      </c>
      <c r="R87" s="20">
        <v>248403</v>
      </c>
      <c r="S87" s="20">
        <v>118707</v>
      </c>
      <c r="T87" s="20">
        <v>0</v>
      </c>
      <c r="U87" s="20">
        <v>513821</v>
      </c>
      <c r="V87" s="20">
        <v>0</v>
      </c>
      <c r="W87" s="20">
        <v>0</v>
      </c>
      <c r="X87" s="20">
        <v>0</v>
      </c>
      <c r="Y87" s="20">
        <v>281279</v>
      </c>
      <c r="Z87" s="20">
        <v>0</v>
      </c>
      <c r="AA87" s="20">
        <v>0</v>
      </c>
      <c r="AB87" s="20">
        <v>794632</v>
      </c>
      <c r="AC87" s="20">
        <v>143622</v>
      </c>
      <c r="AD87" s="20">
        <v>0</v>
      </c>
      <c r="AE87" s="20">
        <v>276168</v>
      </c>
      <c r="AF87" s="20">
        <v>0</v>
      </c>
      <c r="AG87" s="20">
        <v>170146</v>
      </c>
      <c r="AH87" s="20">
        <v>0</v>
      </c>
      <c r="AI87" s="20">
        <v>0</v>
      </c>
      <c r="AJ87" s="20">
        <v>4742</v>
      </c>
      <c r="AK87" s="20">
        <v>64268</v>
      </c>
      <c r="AL87" s="20">
        <v>0</v>
      </c>
      <c r="AM87" s="20">
        <v>0</v>
      </c>
      <c r="AN87" s="20">
        <v>4472</v>
      </c>
      <c r="AO87" s="20">
        <v>3298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>SUM(C87:CD87)</f>
        <v>7681656</v>
      </c>
    </row>
    <row r="88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318773</v>
      </c>
      <c r="P88" s="20">
        <v>1658867</v>
      </c>
      <c r="Q88" s="20">
        <v>239284</v>
      </c>
      <c r="R88" s="20">
        <v>334004</v>
      </c>
      <c r="S88" s="20">
        <v>889184</v>
      </c>
      <c r="T88" s="20">
        <v>0</v>
      </c>
      <c r="U88" s="20">
        <v>3021984</v>
      </c>
      <c r="V88" s="20">
        <v>0</v>
      </c>
      <c r="W88" s="20">
        <v>0</v>
      </c>
      <c r="X88" s="20">
        <v>0</v>
      </c>
      <c r="Y88" s="20">
        <v>8021474</v>
      </c>
      <c r="Z88" s="20">
        <v>0</v>
      </c>
      <c r="AA88" s="20">
        <v>0</v>
      </c>
      <c r="AB88" s="20">
        <v>1296097</v>
      </c>
      <c r="AC88" s="20">
        <v>60835</v>
      </c>
      <c r="AD88" s="20">
        <v>0</v>
      </c>
      <c r="AE88" s="20">
        <v>1365273</v>
      </c>
      <c r="AF88" s="20">
        <v>0</v>
      </c>
      <c r="AG88" s="20">
        <v>10613984</v>
      </c>
      <c r="AH88" s="20">
        <v>2764472</v>
      </c>
      <c r="AI88" s="20">
        <v>0</v>
      </c>
      <c r="AJ88" s="20">
        <v>1877263</v>
      </c>
      <c r="AK88" s="20">
        <v>92779</v>
      </c>
      <c r="AL88" s="20">
        <v>0</v>
      </c>
      <c r="AM88" s="20">
        <v>0</v>
      </c>
      <c r="AN88" s="20">
        <v>13137</v>
      </c>
      <c r="AO88" s="20">
        <v>545520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7166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>SUM(C88:CD88)</f>
        <v>33120096</v>
      </c>
    </row>
    <row r="89">
      <c r="A89" s="22" t="s">
        <v>289</v>
      </c>
      <c r="B89" s="16"/>
      <c r="C89" s="28">
        <f>C87+C88</f>
        <v>0</v>
      </c>
      <c r="D89" s="28">
        <f>D87+D88</f>
        <v>0</v>
      </c>
      <c r="E89" s="28">
        <f>E87+E88</f>
        <v>2015825</v>
      </c>
      <c r="F89" s="28">
        <f>F87+F88</f>
        <v>0</v>
      </c>
      <c r="G89" s="28">
        <f>G87+G88</f>
        <v>0</v>
      </c>
      <c r="H89" s="28">
        <f>H87+H88</f>
        <v>0</v>
      </c>
      <c r="I89" s="28">
        <f>I87+I88</f>
        <v>0</v>
      </c>
      <c r="J89" s="28">
        <f>J87+J88</f>
        <v>220800</v>
      </c>
      <c r="K89" s="28">
        <f>K87+K88</f>
        <v>0</v>
      </c>
      <c r="L89" s="28">
        <f>L87+L88</f>
        <v>1892877</v>
      </c>
      <c r="M89" s="28">
        <f>M87+M88</f>
        <v>0</v>
      </c>
      <c r="N89" s="28">
        <f>N87+N88</f>
        <v>0</v>
      </c>
      <c r="O89" s="28">
        <f>O87+O88</f>
        <v>849226</v>
      </c>
      <c r="P89" s="28">
        <f>P87+P88</f>
        <v>1905792</v>
      </c>
      <c r="Q89" s="28">
        <f>Q87+Q88</f>
        <v>390502</v>
      </c>
      <c r="R89" s="28">
        <f>R87+R88</f>
        <v>582407</v>
      </c>
      <c r="S89" s="28">
        <f>S87+S88</f>
        <v>1007891</v>
      </c>
      <c r="T89" s="28">
        <f>T87+T88</f>
        <v>0</v>
      </c>
      <c r="U89" s="28">
        <f>U87+U88</f>
        <v>3535805</v>
      </c>
      <c r="V89" s="28">
        <f>V87+V88</f>
        <v>0</v>
      </c>
      <c r="W89" s="28">
        <f>W87+W88</f>
        <v>0</v>
      </c>
      <c r="X89" s="28">
        <f>X87+X88</f>
        <v>0</v>
      </c>
      <c r="Y89" s="28">
        <f>Y87+Y88</f>
        <v>8302753</v>
      </c>
      <c r="Z89" s="28">
        <f>Z87+Z88</f>
        <v>0</v>
      </c>
      <c r="AA89" s="28">
        <f>AA87+AA88</f>
        <v>0</v>
      </c>
      <c r="AB89" s="28">
        <f>AB87+AB88</f>
        <v>2090729</v>
      </c>
      <c r="AC89" s="28">
        <f>AC87+AC88</f>
        <v>204457</v>
      </c>
      <c r="AD89" s="28">
        <f>AD87+AD88</f>
        <v>0</v>
      </c>
      <c r="AE89" s="28">
        <f>AE87+AE88</f>
        <v>1641441</v>
      </c>
      <c r="AF89" s="28">
        <f>AF87+AF88</f>
        <v>0</v>
      </c>
      <c r="AG89" s="28">
        <f>AG87+AG88</f>
        <v>10784130</v>
      </c>
      <c r="AH89" s="28">
        <f>AH87+AH88</f>
        <v>2764472</v>
      </c>
      <c r="AI89" s="28">
        <f>AI87+AI88</f>
        <v>0</v>
      </c>
      <c r="AJ89" s="28">
        <f>AJ87+AJ88</f>
        <v>1882005</v>
      </c>
      <c r="AK89" s="28">
        <f>AK87+AK88</f>
        <v>157047</v>
      </c>
      <c r="AL89" s="28">
        <f>AL87+AL88</f>
        <v>0</v>
      </c>
      <c r="AM89" s="28">
        <f>AM87+AM88</f>
        <v>0</v>
      </c>
      <c r="AN89" s="28">
        <f>AN87+AN88</f>
        <v>17609</v>
      </c>
      <c r="AO89" s="28">
        <f>AO87+AO88</f>
        <v>548818</v>
      </c>
      <c r="AP89" s="28">
        <f>AP87+AP88</f>
        <v>0</v>
      </c>
      <c r="AQ89" s="28">
        <f>AQ87+AQ88</f>
        <v>0</v>
      </c>
      <c r="AR89" s="28">
        <f>AR87+AR88</f>
        <v>0</v>
      </c>
      <c r="AS89" s="28">
        <f>AS87+AS88</f>
        <v>0</v>
      </c>
      <c r="AT89" s="28">
        <f>AT87+AT88</f>
        <v>0</v>
      </c>
      <c r="AU89" s="28">
        <f>AU87+AU88</f>
        <v>0</v>
      </c>
      <c r="AV89" s="28">
        <f>AV87+AV88</f>
        <v>7166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>SUM(C89:CD89)</f>
        <v>40801752</v>
      </c>
    </row>
    <row r="90">
      <c r="A90" s="35" t="s">
        <v>290</v>
      </c>
      <c r="B90" s="28"/>
      <c r="C90" s="20">
        <v>0</v>
      </c>
      <c r="D90" s="20">
        <v>0</v>
      </c>
      <c r="E90" s="20">
        <v>2604</v>
      </c>
      <c r="F90" s="20">
        <v>0</v>
      </c>
      <c r="G90" s="20">
        <v>0</v>
      </c>
      <c r="H90" s="20">
        <v>0</v>
      </c>
      <c r="I90" s="20">
        <v>1170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220</v>
      </c>
      <c r="P90" s="20">
        <v>1371</v>
      </c>
      <c r="Q90" s="20">
        <v>375</v>
      </c>
      <c r="R90" s="20">
        <v>0</v>
      </c>
      <c r="S90" s="20">
        <v>0</v>
      </c>
      <c r="T90" s="20">
        <v>0</v>
      </c>
      <c r="U90" s="20">
        <v>906</v>
      </c>
      <c r="V90" s="20">
        <v>0</v>
      </c>
      <c r="W90" s="20">
        <v>0</v>
      </c>
      <c r="X90" s="20">
        <v>0</v>
      </c>
      <c r="Y90" s="20">
        <v>1285</v>
      </c>
      <c r="Z90" s="20">
        <v>0</v>
      </c>
      <c r="AA90" s="20">
        <v>0</v>
      </c>
      <c r="AB90" s="20">
        <v>302</v>
      </c>
      <c r="AC90" s="20">
        <v>0</v>
      </c>
      <c r="AD90" s="20">
        <v>0</v>
      </c>
      <c r="AE90" s="20">
        <v>1656</v>
      </c>
      <c r="AF90" s="20">
        <v>0</v>
      </c>
      <c r="AG90" s="20">
        <v>2082</v>
      </c>
      <c r="AH90" s="20">
        <v>2050</v>
      </c>
      <c r="AI90" s="20">
        <v>0</v>
      </c>
      <c r="AJ90" s="20">
        <v>1520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583</v>
      </c>
      <c r="AZ90" s="20">
        <v>0</v>
      </c>
      <c r="BA90" s="20">
        <v>1307</v>
      </c>
      <c r="BB90" s="20">
        <v>1255</v>
      </c>
      <c r="BC90" s="20">
        <v>0</v>
      </c>
      <c r="BD90" s="20">
        <v>0</v>
      </c>
      <c r="BE90" s="20">
        <v>201</v>
      </c>
      <c r="BF90" s="20">
        <v>3296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3820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1236</v>
      </c>
      <c r="BW90" s="20">
        <v>0</v>
      </c>
      <c r="BX90" s="20">
        <v>0</v>
      </c>
      <c r="BY90" s="20">
        <v>48</v>
      </c>
      <c r="BZ90" s="20">
        <v>0</v>
      </c>
      <c r="CA90" s="20">
        <v>0</v>
      </c>
      <c r="CB90" s="20">
        <v>0</v>
      </c>
      <c r="CC90" s="20">
        <v>0</v>
      </c>
      <c r="CD90" s="236" t="s">
        <v>248</v>
      </c>
      <c r="CE90" s="28">
        <f>SUM(C90:CD90)</f>
        <v>27287</v>
      </c>
      <c r="CF90" s="28">
        <f>BE59-CE90</f>
        <v>0</v>
      </c>
    </row>
    <row r="91">
      <c r="A91" s="22" t="s">
        <v>291</v>
      </c>
      <c r="B91" s="16"/>
      <c r="C91" s="20">
        <v>0</v>
      </c>
      <c r="D91" s="20">
        <v>0</v>
      </c>
      <c r="E91" s="20">
        <v>2100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4460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>
        <f>AZ59</f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>SUM(C91:CD91)</f>
        <v>6560</v>
      </c>
      <c r="CF91" s="28">
        <f>AY59-CE91</f>
        <v>0</v>
      </c>
    </row>
    <row r="92">
      <c r="A92" s="22" t="s">
        <v>292</v>
      </c>
      <c r="B92" s="16"/>
      <c r="C92" s="20">
        <v>0</v>
      </c>
      <c r="D92" s="20">
        <v>0</v>
      </c>
      <c r="E92" s="20">
        <v>1157</v>
      </c>
      <c r="F92" s="20">
        <v>0</v>
      </c>
      <c r="G92" s="20">
        <v>0</v>
      </c>
      <c r="H92" s="20">
        <v>519.7751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97.73549</v>
      </c>
      <c r="O92" s="20">
        <v>609.0698</v>
      </c>
      <c r="P92" s="20">
        <v>166.5946</v>
      </c>
      <c r="Q92" s="20">
        <v>0</v>
      </c>
      <c r="R92" s="20">
        <v>0</v>
      </c>
      <c r="S92" s="20">
        <v>0</v>
      </c>
      <c r="T92" s="20">
        <v>402.4925</v>
      </c>
      <c r="U92" s="20">
        <v>0</v>
      </c>
      <c r="V92" s="20">
        <v>0</v>
      </c>
      <c r="W92" s="20">
        <v>0</v>
      </c>
      <c r="X92" s="20">
        <v>570.8641</v>
      </c>
      <c r="Y92" s="20">
        <v>0</v>
      </c>
      <c r="Z92" s="20">
        <v>0</v>
      </c>
      <c r="AA92" s="20">
        <v>134.1642</v>
      </c>
      <c r="AB92" s="20">
        <v>0</v>
      </c>
      <c r="AC92" s="20">
        <v>0</v>
      </c>
      <c r="AD92" s="20">
        <v>735.6817</v>
      </c>
      <c r="AE92" s="20">
        <v>0</v>
      </c>
      <c r="AF92" s="20">
        <v>924.9331</v>
      </c>
      <c r="AG92" s="20">
        <v>910.717</v>
      </c>
      <c r="AH92" s="20">
        <v>0</v>
      </c>
      <c r="AI92" s="20">
        <v>675.2634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>
        <v>0</v>
      </c>
      <c r="AY92" s="286">
        <v>0</v>
      </c>
      <c r="AZ92" s="25">
        <v>0</v>
      </c>
      <c r="BA92" s="20">
        <v>557.5365</v>
      </c>
      <c r="BB92" s="20">
        <v>0</v>
      </c>
      <c r="BC92" s="20">
        <v>0</v>
      </c>
      <c r="BD92" s="25">
        <v>0</v>
      </c>
      <c r="BE92" s="25">
        <v>0</v>
      </c>
      <c r="BF92" s="25">
        <v>0</v>
      </c>
      <c r="BG92" s="25">
        <v>0</v>
      </c>
      <c r="BH92" s="20">
        <v>0</v>
      </c>
      <c r="BI92" s="20">
        <v>0</v>
      </c>
      <c r="BJ92" s="25">
        <v>0</v>
      </c>
      <c r="BK92" s="20">
        <v>0</v>
      </c>
      <c r="BL92" s="20">
        <v>0</v>
      </c>
      <c r="BM92" s="20">
        <v>1697.043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0">
        <v>0</v>
      </c>
      <c r="BT92" s="20">
        <v>0</v>
      </c>
      <c r="BU92" s="20">
        <v>549.0957</v>
      </c>
      <c r="BV92" s="20">
        <v>0</v>
      </c>
      <c r="BW92" s="20">
        <v>0</v>
      </c>
      <c r="BX92" s="20">
        <v>21.32411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>SUM(C92:CD92)</f>
        <v>9729.2902999999988</v>
      </c>
      <c r="CF92" s="16"/>
    </row>
    <row r="93">
      <c r="A93" s="22" t="s">
        <v>293</v>
      </c>
      <c r="B93" s="16"/>
      <c r="C93" s="20">
        <v>0</v>
      </c>
      <c r="D93" s="20">
        <v>0</v>
      </c>
      <c r="E93" s="20">
        <v>7635</v>
      </c>
      <c r="F93" s="20">
        <v>0</v>
      </c>
      <c r="G93" s="20">
        <v>0</v>
      </c>
      <c r="H93" s="20">
        <v>0</v>
      </c>
      <c r="I93" s="20">
        <v>0</v>
      </c>
      <c r="J93" s="20">
        <v>362</v>
      </c>
      <c r="K93" s="20">
        <v>0</v>
      </c>
      <c r="L93" s="20">
        <v>17812</v>
      </c>
      <c r="M93" s="20">
        <v>0</v>
      </c>
      <c r="N93" s="20">
        <v>0</v>
      </c>
      <c r="O93" s="20">
        <v>1518</v>
      </c>
      <c r="P93" s="20">
        <v>9645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17521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12402</v>
      </c>
      <c r="AH93" s="20">
        <v>6198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>SUM(C93:CD93)</f>
        <v>73093</v>
      </c>
      <c r="CF93" s="28">
        <f>BA59</f>
        <v>0</v>
      </c>
    </row>
    <row r="94">
      <c r="A94" s="22" t="s">
        <v>294</v>
      </c>
      <c r="B94" s="16"/>
      <c r="C94" s="280">
        <v>0</v>
      </c>
      <c r="D94" s="280">
        <v>0</v>
      </c>
      <c r="E94" s="280">
        <v>5.9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13.75</v>
      </c>
      <c r="M94" s="280">
        <v>0</v>
      </c>
      <c r="N94" s="280">
        <v>0</v>
      </c>
      <c r="O94" s="280">
        <v>5.65</v>
      </c>
      <c r="P94" s="281">
        <v>8.24</v>
      </c>
      <c r="Q94" s="281">
        <v>1.41</v>
      </c>
      <c r="R94" s="281">
        <v>0.16</v>
      </c>
      <c r="S94" s="282">
        <v>0</v>
      </c>
      <c r="T94" s="282">
        <v>0</v>
      </c>
      <c r="U94" s="283">
        <v>7.44</v>
      </c>
      <c r="V94" s="281">
        <v>0</v>
      </c>
      <c r="W94" s="281">
        <v>0</v>
      </c>
      <c r="X94" s="281">
        <v>0</v>
      </c>
      <c r="Y94" s="281">
        <v>9.01</v>
      </c>
      <c r="Z94" s="281">
        <v>0</v>
      </c>
      <c r="AA94" s="281">
        <v>0</v>
      </c>
      <c r="AB94" s="282">
        <v>2.4</v>
      </c>
      <c r="AC94" s="281">
        <v>0</v>
      </c>
      <c r="AD94" s="281">
        <v>0</v>
      </c>
      <c r="AE94" s="281">
        <v>7.89</v>
      </c>
      <c r="AF94" s="281">
        <v>0</v>
      </c>
      <c r="AG94" s="281">
        <v>7.89</v>
      </c>
      <c r="AH94" s="281">
        <v>0</v>
      </c>
      <c r="AI94" s="281">
        <v>0</v>
      </c>
      <c r="AJ94" s="281">
        <v>0</v>
      </c>
      <c r="AK94" s="281">
        <v>0</v>
      </c>
      <c r="AL94" s="281">
        <v>0</v>
      </c>
      <c r="AM94" s="281">
        <v>3.39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0.48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>SUM(C94:CD94)</f>
        <v>73.609999999999985</v>
      </c>
      <c r="CF94" s="33"/>
    </row>
    <row r="95">
      <c r="A95" s="34" t="s">
        <v>295</v>
      </c>
      <c r="B95" s="34"/>
      <c r="C95" s="34"/>
      <c r="D95" s="34"/>
      <c r="E95" s="34"/>
    </row>
    <row r="96">
      <c r="A96" s="35" t="s">
        <v>296</v>
      </c>
      <c r="B96" s="36"/>
      <c r="C96" s="288" t="s">
        <v>297</v>
      </c>
      <c r="D96" s="38"/>
      <c r="E96" s="39"/>
      <c r="F96" s="12"/>
    </row>
    <row r="97">
      <c r="A97" s="28" t="s">
        <v>298</v>
      </c>
      <c r="B97" s="36" t="s">
        <v>299</v>
      </c>
      <c r="C97" s="289">
        <v>165</v>
      </c>
      <c r="D97" s="38"/>
      <c r="E97" s="39"/>
      <c r="F97" s="12"/>
    </row>
    <row r="98">
      <c r="A98" s="28" t="s">
        <v>300</v>
      </c>
      <c r="B98" s="36" t="s">
        <v>299</v>
      </c>
      <c r="C98" s="37" t="s">
        <v>301</v>
      </c>
      <c r="D98" s="38"/>
      <c r="E98" s="39"/>
      <c r="F98" s="12"/>
    </row>
    <row r="99">
      <c r="A99" s="28" t="s">
        <v>302</v>
      </c>
      <c r="B99" s="36" t="s">
        <v>299</v>
      </c>
      <c r="C99" s="37" t="s">
        <v>303</v>
      </c>
      <c r="D99" s="38"/>
      <c r="E99" s="39"/>
      <c r="F99" s="12"/>
    </row>
    <row r="100">
      <c r="A100" s="28" t="s">
        <v>304</v>
      </c>
      <c r="B100" s="36" t="s">
        <v>299</v>
      </c>
      <c r="C100" s="37" t="s">
        <v>305</v>
      </c>
      <c r="D100" s="38"/>
      <c r="E100" s="39"/>
      <c r="F100" s="12"/>
    </row>
    <row r="101">
      <c r="A101" s="28" t="s">
        <v>306</v>
      </c>
      <c r="B101" s="36" t="s">
        <v>299</v>
      </c>
      <c r="C101" s="37" t="s">
        <v>307</v>
      </c>
      <c r="D101" s="38"/>
      <c r="E101" s="39"/>
      <c r="F101" s="12"/>
    </row>
    <row r="102">
      <c r="A102" s="28" t="s">
        <v>308</v>
      </c>
      <c r="B102" s="36" t="s">
        <v>299</v>
      </c>
      <c r="C102" s="290">
        <v>98816</v>
      </c>
      <c r="D102" s="38"/>
      <c r="E102" s="39"/>
      <c r="F102" s="12"/>
    </row>
    <row r="103">
      <c r="A103" s="28" t="s">
        <v>309</v>
      </c>
      <c r="B103" s="36" t="s">
        <v>299</v>
      </c>
      <c r="C103" s="37" t="s">
        <v>305</v>
      </c>
      <c r="D103" s="38"/>
      <c r="E103" s="39"/>
      <c r="F103" s="12"/>
    </row>
    <row r="104">
      <c r="A104" s="28" t="s">
        <v>310</v>
      </c>
      <c r="B104" s="36" t="s">
        <v>299</v>
      </c>
      <c r="C104" s="291" t="s">
        <v>311</v>
      </c>
      <c r="D104" s="38"/>
      <c r="E104" s="39"/>
      <c r="F104" s="12"/>
    </row>
    <row r="105">
      <c r="A105" s="28" t="s">
        <v>312</v>
      </c>
      <c r="B105" s="36" t="s">
        <v>299</v>
      </c>
      <c r="C105" s="291" t="s">
        <v>313</v>
      </c>
      <c r="D105" s="38"/>
      <c r="E105" s="39"/>
      <c r="F105" s="12"/>
    </row>
    <row r="106">
      <c r="A106" s="28" t="s">
        <v>314</v>
      </c>
      <c r="B106" s="36" t="s">
        <v>299</v>
      </c>
      <c r="C106" s="37" t="s">
        <v>315</v>
      </c>
      <c r="D106" s="38"/>
      <c r="E106" s="39"/>
      <c r="F106" s="12"/>
    </row>
    <row r="107">
      <c r="A107" s="28" t="s">
        <v>316</v>
      </c>
      <c r="B107" s="36" t="s">
        <v>299</v>
      </c>
      <c r="C107" s="294">
        <v>5096823300</v>
      </c>
      <c r="D107" s="38"/>
      <c r="E107" s="39"/>
      <c r="F107" s="12"/>
    </row>
    <row r="108">
      <c r="A108" s="28" t="s">
        <v>317</v>
      </c>
      <c r="B108" s="36" t="s">
        <v>299</v>
      </c>
      <c r="C108" s="294">
        <v>5096823475</v>
      </c>
      <c r="D108" s="38"/>
      <c r="E108" s="39"/>
      <c r="F108" s="12"/>
    </row>
    <row r="109">
      <c r="A109" s="40" t="s">
        <v>318</v>
      </c>
      <c r="B109" s="36" t="s">
        <v>299</v>
      </c>
      <c r="C109" s="37" t="s">
        <v>319</v>
      </c>
      <c r="D109" s="38"/>
      <c r="E109" s="39"/>
      <c r="F109" s="12"/>
    </row>
    <row r="110">
      <c r="A110" s="40" t="s">
        <v>320</v>
      </c>
      <c r="B110" s="36" t="s">
        <v>299</v>
      </c>
      <c r="C110" s="37" t="s">
        <v>321</v>
      </c>
      <c r="D110" s="38"/>
      <c r="E110" s="39"/>
      <c r="F110" s="12"/>
    </row>
    <row r="111">
      <c r="A111" s="34" t="s">
        <v>322</v>
      </c>
      <c r="B111" s="34"/>
      <c r="C111" s="34"/>
      <c r="D111" s="34"/>
      <c r="E111" s="34"/>
    </row>
    <row r="112">
      <c r="A112" s="41" t="s">
        <v>323</v>
      </c>
      <c r="B112" s="41"/>
      <c r="C112" s="41"/>
      <c r="D112" s="41"/>
      <c r="E112" s="41"/>
    </row>
    <row r="113">
      <c r="A113" s="16" t="s">
        <v>306</v>
      </c>
      <c r="B113" s="42" t="s">
        <v>299</v>
      </c>
      <c r="C113" s="43">
        <v>0</v>
      </c>
      <c r="D113" s="16"/>
      <c r="E113" s="16"/>
    </row>
    <row r="114">
      <c r="A114" s="16" t="s">
        <v>309</v>
      </c>
      <c r="B114" s="42" t="s">
        <v>299</v>
      </c>
      <c r="C114" s="43">
        <v>0</v>
      </c>
      <c r="D114" s="16"/>
      <c r="E114" s="16"/>
    </row>
    <row r="115">
      <c r="A115" s="16" t="s">
        <v>324</v>
      </c>
      <c r="B115" s="42" t="s">
        <v>299</v>
      </c>
      <c r="C115" s="43">
        <v>1</v>
      </c>
      <c r="D115" s="16"/>
      <c r="E115" s="16"/>
    </row>
    <row r="116">
      <c r="A116" s="41" t="s">
        <v>325</v>
      </c>
      <c r="B116" s="41"/>
      <c r="C116" s="41"/>
      <c r="D116" s="41"/>
      <c r="E116" s="41"/>
    </row>
    <row r="117">
      <c r="A117" s="16" t="s">
        <v>326</v>
      </c>
      <c r="B117" s="42" t="s">
        <v>299</v>
      </c>
      <c r="C117" s="207">
        <v>0</v>
      </c>
      <c r="D117" s="16"/>
      <c r="E117" s="16"/>
    </row>
    <row r="118">
      <c r="A118" s="16" t="s">
        <v>159</v>
      </c>
      <c r="B118" s="42" t="s">
        <v>299</v>
      </c>
      <c r="C118" s="215">
        <v>0</v>
      </c>
      <c r="D118" s="16"/>
      <c r="E118" s="16"/>
    </row>
    <row r="119">
      <c r="A119" s="41" t="s">
        <v>327</v>
      </c>
      <c r="B119" s="41"/>
      <c r="C119" s="41"/>
      <c r="D119" s="41"/>
      <c r="E119" s="41"/>
    </row>
    <row r="120">
      <c r="A120" s="16" t="s">
        <v>328</v>
      </c>
      <c r="B120" s="42" t="s">
        <v>299</v>
      </c>
      <c r="C120" s="43">
        <v>0</v>
      </c>
      <c r="D120" s="16"/>
      <c r="E120" s="16"/>
    </row>
    <row r="121">
      <c r="A121" s="16" t="s">
        <v>329</v>
      </c>
      <c r="B121" s="42" t="s">
        <v>299</v>
      </c>
      <c r="C121" s="43">
        <v>0</v>
      </c>
      <c r="D121" s="16"/>
      <c r="E121" s="16"/>
    </row>
    <row r="122">
      <c r="A122" s="16" t="s">
        <v>330</v>
      </c>
      <c r="B122" s="42" t="s">
        <v>299</v>
      </c>
      <c r="C122" s="43">
        <v>0</v>
      </c>
      <c r="D122" s="16"/>
      <c r="E122" s="16"/>
    </row>
    <row r="123">
      <c r="A123" s="16"/>
      <c r="B123" s="42"/>
      <c r="C123" s="44"/>
      <c r="D123" s="16"/>
      <c r="E123" s="16"/>
    </row>
    <row r="124">
      <c r="A124" s="45" t="s">
        <v>331</v>
      </c>
      <c r="B124" s="34"/>
      <c r="C124" s="34"/>
      <c r="D124" s="34"/>
      <c r="E124" s="34"/>
    </row>
    <row r="125">
      <c r="A125" s="16"/>
      <c r="B125" s="42"/>
      <c r="C125" s="44"/>
      <c r="D125" s="16"/>
      <c r="E125" s="16"/>
    </row>
    <row r="126">
      <c r="A126" s="22" t="s">
        <v>332</v>
      </c>
      <c r="B126" s="16"/>
      <c r="C126" s="17" t="s">
        <v>333</v>
      </c>
      <c r="D126" s="18" t="s">
        <v>242</v>
      </c>
      <c r="E126" s="16"/>
    </row>
    <row r="127">
      <c r="A127" s="16" t="s">
        <v>334</v>
      </c>
      <c r="B127" s="42" t="s">
        <v>299</v>
      </c>
      <c r="C127" s="43">
        <v>191</v>
      </c>
      <c r="D127" s="46">
        <v>680</v>
      </c>
      <c r="E127" s="16"/>
    </row>
    <row r="128">
      <c r="A128" s="16" t="s">
        <v>335</v>
      </c>
      <c r="B128" s="42" t="s">
        <v>299</v>
      </c>
      <c r="C128" s="43">
        <v>61</v>
      </c>
      <c r="D128" s="46">
        <v>992</v>
      </c>
      <c r="E128" s="16"/>
    </row>
    <row r="129">
      <c r="A129" s="16" t="s">
        <v>336</v>
      </c>
      <c r="B129" s="42" t="s">
        <v>299</v>
      </c>
      <c r="C129" s="43">
        <v>0</v>
      </c>
      <c r="D129" s="46">
        <v>0</v>
      </c>
      <c r="E129" s="16"/>
    </row>
    <row r="130">
      <c r="A130" s="16" t="s">
        <v>337</v>
      </c>
      <c r="B130" s="42" t="s">
        <v>299</v>
      </c>
      <c r="C130" s="43">
        <v>89</v>
      </c>
      <c r="D130" s="46">
        <v>132</v>
      </c>
      <c r="E130" s="16"/>
    </row>
    <row r="131">
      <c r="A131" s="22" t="s">
        <v>338</v>
      </c>
      <c r="B131" s="16"/>
      <c r="C131" s="17" t="s">
        <v>194</v>
      </c>
      <c r="D131" s="16"/>
      <c r="E131" s="16"/>
    </row>
    <row r="132">
      <c r="A132" s="16" t="s">
        <v>339</v>
      </c>
      <c r="B132" s="42" t="s">
        <v>299</v>
      </c>
      <c r="C132" s="43">
        <v>0</v>
      </c>
      <c r="D132" s="16"/>
      <c r="E132" s="16"/>
    </row>
    <row r="133">
      <c r="A133" s="16" t="s">
        <v>340</v>
      </c>
      <c r="B133" s="42" t="s">
        <v>299</v>
      </c>
      <c r="C133" s="43">
        <v>0</v>
      </c>
      <c r="D133" s="16"/>
      <c r="E133" s="16"/>
    </row>
    <row r="134">
      <c r="A134" s="16" t="s">
        <v>341</v>
      </c>
      <c r="B134" s="42" t="s">
        <v>299</v>
      </c>
      <c r="C134" s="43">
        <v>10</v>
      </c>
      <c r="D134" s="16"/>
      <c r="E134" s="16"/>
    </row>
    <row r="135">
      <c r="A135" s="16" t="s">
        <v>342</v>
      </c>
      <c r="B135" s="42" t="s">
        <v>299</v>
      </c>
      <c r="C135" s="43">
        <v>0</v>
      </c>
      <c r="D135" s="16"/>
      <c r="E135" s="16"/>
    </row>
    <row r="136">
      <c r="A136" s="16" t="s">
        <v>343</v>
      </c>
      <c r="B136" s="42" t="s">
        <v>299</v>
      </c>
      <c r="C136" s="43">
        <v>4</v>
      </c>
      <c r="D136" s="16"/>
      <c r="E136" s="16"/>
    </row>
    <row r="137">
      <c r="A137" s="16" t="s">
        <v>344</v>
      </c>
      <c r="B137" s="42" t="s">
        <v>299</v>
      </c>
      <c r="C137" s="43">
        <v>0</v>
      </c>
      <c r="D137" s="16"/>
      <c r="E137" s="16"/>
    </row>
    <row r="138">
      <c r="A138" s="16" t="s">
        <v>123</v>
      </c>
      <c r="B138" s="42" t="s">
        <v>299</v>
      </c>
      <c r="C138" s="43">
        <v>0</v>
      </c>
      <c r="D138" s="16"/>
      <c r="E138" s="16"/>
    </row>
    <row r="139">
      <c r="A139" s="16" t="s">
        <v>345</v>
      </c>
      <c r="B139" s="42" t="s">
        <v>299</v>
      </c>
      <c r="C139" s="43">
        <v>0</v>
      </c>
      <c r="D139" s="16"/>
      <c r="E139" s="16"/>
    </row>
    <row r="140">
      <c r="A140" s="16" t="s">
        <v>346</v>
      </c>
      <c r="B140" s="42"/>
      <c r="C140" s="207">
        <v>8</v>
      </c>
      <c r="D140" s="16"/>
      <c r="E140" s="16"/>
    </row>
    <row r="141">
      <c r="A141" s="16" t="s">
        <v>336</v>
      </c>
      <c r="B141" s="42" t="s">
        <v>299</v>
      </c>
      <c r="C141" s="207">
        <v>0</v>
      </c>
      <c r="D141" s="16"/>
      <c r="E141" s="16"/>
    </row>
    <row r="142">
      <c r="A142" s="16" t="s">
        <v>347</v>
      </c>
      <c r="B142" s="42" t="s">
        <v>299</v>
      </c>
      <c r="C142" s="207">
        <v>0</v>
      </c>
      <c r="D142" s="16"/>
      <c r="E142" s="16"/>
    </row>
    <row r="143">
      <c r="A143" s="16" t="s">
        <v>348</v>
      </c>
      <c r="B143" s="16"/>
      <c r="C143" s="23"/>
      <c r="D143" s="16"/>
      <c r="E143" s="28">
        <f>SUM(C132:C142)</f>
        <v>22</v>
      </c>
    </row>
    <row r="144">
      <c r="A144" s="16" t="s">
        <v>349</v>
      </c>
      <c r="B144" s="42" t="s">
        <v>299</v>
      </c>
      <c r="C144" s="43">
        <v>22</v>
      </c>
      <c r="D144" s="16"/>
      <c r="E144" s="16"/>
    </row>
    <row r="145">
      <c r="A145" s="16" t="s">
        <v>350</v>
      </c>
      <c r="B145" s="42" t="s">
        <v>299</v>
      </c>
      <c r="C145" s="43">
        <v>4</v>
      </c>
      <c r="D145" s="16"/>
      <c r="E145" s="16"/>
    </row>
    <row r="146">
      <c r="A146" s="16"/>
      <c r="B146" s="16"/>
      <c r="C146" s="23"/>
      <c r="D146" s="16"/>
      <c r="E146" s="16"/>
    </row>
    <row r="147">
      <c r="A147" s="16" t="s">
        <v>351</v>
      </c>
      <c r="B147" s="42" t="s">
        <v>299</v>
      </c>
      <c r="C147" s="43">
        <v>0</v>
      </c>
      <c r="D147" s="16"/>
      <c r="E147" s="16"/>
    </row>
    <row r="148">
      <c r="A148" s="16"/>
      <c r="B148" s="16"/>
      <c r="C148" s="23"/>
      <c r="D148" s="16"/>
      <c r="E148" s="16"/>
    </row>
    <row r="149">
      <c r="A149" s="16"/>
      <c r="B149" s="16"/>
      <c r="C149" s="23"/>
      <c r="D149" s="16"/>
      <c r="E149" s="16"/>
    </row>
    <row r="150">
      <c r="A150" s="16"/>
      <c r="B150" s="16"/>
      <c r="C150" s="23"/>
      <c r="D150" s="16"/>
      <c r="E150" s="16"/>
    </row>
    <row r="151">
      <c r="A151" s="16"/>
      <c r="B151" s="16"/>
      <c r="C151" s="23"/>
      <c r="D151" s="16"/>
      <c r="E151" s="16"/>
    </row>
    <row r="152">
      <c r="A152" s="34" t="s">
        <v>352</v>
      </c>
      <c r="B152" s="45"/>
      <c r="C152" s="45"/>
      <c r="D152" s="45"/>
      <c r="E152" s="45"/>
    </row>
    <row r="153">
      <c r="A153" s="47" t="s">
        <v>353</v>
      </c>
      <c r="B153" s="48" t="s">
        <v>354</v>
      </c>
      <c r="C153" s="49" t="s">
        <v>355</v>
      </c>
      <c r="D153" s="48" t="s">
        <v>159</v>
      </c>
      <c r="E153" s="48" t="s">
        <v>230</v>
      </c>
    </row>
    <row r="154">
      <c r="A154" s="16" t="s">
        <v>333</v>
      </c>
      <c r="B154" s="46">
        <v>84</v>
      </c>
      <c r="C154" s="46">
        <v>4</v>
      </c>
      <c r="D154" s="46">
        <v>103</v>
      </c>
      <c r="E154" s="28">
        <f>SUM(B154:D154)</f>
        <v>191</v>
      </c>
    </row>
    <row r="155">
      <c r="A155" s="16" t="s">
        <v>242</v>
      </c>
      <c r="B155" s="46">
        <v>477</v>
      </c>
      <c r="C155" s="46">
        <v>98</v>
      </c>
      <c r="D155" s="46">
        <v>105</v>
      </c>
      <c r="E155" s="28">
        <f>SUM(B155:D155)</f>
        <v>680</v>
      </c>
    </row>
    <row r="156">
      <c r="A156" s="16" t="s">
        <v>356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>
      <c r="A157" s="16" t="s">
        <v>287</v>
      </c>
      <c r="B157" s="46">
        <v>0</v>
      </c>
      <c r="C157" s="46">
        <v>0</v>
      </c>
      <c r="D157" s="46">
        <v>0</v>
      </c>
      <c r="E157" s="28">
        <f>SUM(B157:D157)</f>
        <v>0</v>
      </c>
      <c r="F157" s="14"/>
    </row>
    <row r="158">
      <c r="A158" s="16" t="s">
        <v>288</v>
      </c>
      <c r="B158" s="46">
        <v>0</v>
      </c>
      <c r="C158" s="46">
        <v>0</v>
      </c>
      <c r="D158" s="46">
        <v>0</v>
      </c>
      <c r="E158" s="28">
        <f>SUM(B158:D158)</f>
        <v>0</v>
      </c>
      <c r="F158" s="14"/>
    </row>
    <row r="159">
      <c r="A159" s="47" t="s">
        <v>357</v>
      </c>
      <c r="B159" s="48" t="s">
        <v>354</v>
      </c>
      <c r="C159" s="49" t="s">
        <v>355</v>
      </c>
      <c r="D159" s="48" t="s">
        <v>159</v>
      </c>
      <c r="E159" s="48" t="s">
        <v>230</v>
      </c>
    </row>
    <row r="160">
      <c r="A160" s="16" t="s">
        <v>333</v>
      </c>
      <c r="B160" s="46">
        <v>44</v>
      </c>
      <c r="C160" s="46">
        <v>0</v>
      </c>
      <c r="D160" s="46">
        <v>17</v>
      </c>
      <c r="E160" s="28">
        <f>SUM(B160:D160)</f>
        <v>61</v>
      </c>
    </row>
    <row r="161">
      <c r="A161" s="16" t="s">
        <v>242</v>
      </c>
      <c r="B161" s="46">
        <v>970</v>
      </c>
      <c r="C161" s="46">
        <v>22</v>
      </c>
      <c r="D161" s="46">
        <v>0</v>
      </c>
      <c r="E161" s="28">
        <f>SUM(B161:D161)</f>
        <v>992</v>
      </c>
    </row>
    <row r="162">
      <c r="A162" s="16" t="s">
        <v>356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>
      <c r="A165" s="47" t="s">
        <v>358</v>
      </c>
      <c r="B165" s="48" t="s">
        <v>354</v>
      </c>
      <c r="C165" s="49" t="s">
        <v>355</v>
      </c>
      <c r="D165" s="48" t="s">
        <v>159</v>
      </c>
      <c r="E165" s="48" t="s">
        <v>230</v>
      </c>
    </row>
    <row r="166">
      <c r="A166" s="16" t="s">
        <v>333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>
      <c r="A168" s="16" t="s">
        <v>356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>
      <c r="A171" s="21"/>
      <c r="B171" s="21"/>
      <c r="C171" s="50"/>
      <c r="D171" s="51"/>
      <c r="E171" s="16"/>
    </row>
    <row r="172">
      <c r="A172" s="47" t="s">
        <v>359</v>
      </c>
      <c r="B172" s="48" t="s">
        <v>360</v>
      </c>
      <c r="C172" s="49" t="s">
        <v>361</v>
      </c>
      <c r="D172" s="16"/>
      <c r="E172" s="16"/>
    </row>
    <row r="173">
      <c r="A173" s="21" t="s">
        <v>362</v>
      </c>
      <c r="B173" s="46">
        <v>0</v>
      </c>
      <c r="C173" s="46">
        <v>0</v>
      </c>
      <c r="D173" s="16"/>
      <c r="E173" s="16"/>
    </row>
    <row r="174">
      <c r="A174" s="21"/>
      <c r="B174" s="51"/>
      <c r="C174" s="50"/>
      <c r="D174" s="16"/>
      <c r="E174" s="16"/>
    </row>
    <row r="175">
      <c r="A175" s="21"/>
      <c r="B175" s="21"/>
      <c r="C175" s="50"/>
      <c r="D175" s="51"/>
      <c r="E175" s="16"/>
    </row>
    <row r="176">
      <c r="A176" s="21"/>
      <c r="B176" s="21"/>
      <c r="C176" s="50"/>
      <c r="D176" s="51"/>
      <c r="E176" s="16"/>
    </row>
    <row r="177">
      <c r="A177" s="21"/>
      <c r="B177" s="21"/>
      <c r="C177" s="50"/>
      <c r="D177" s="51"/>
      <c r="E177" s="16"/>
    </row>
    <row r="178">
      <c r="A178" s="21"/>
      <c r="B178" s="21"/>
      <c r="C178" s="50"/>
      <c r="D178" s="51"/>
      <c r="E178" s="16"/>
    </row>
    <row r="179">
      <c r="A179" s="45" t="s">
        <v>363</v>
      </c>
      <c r="B179" s="34"/>
      <c r="C179" s="34"/>
      <c r="D179" s="34"/>
      <c r="E179" s="34"/>
    </row>
    <row r="180">
      <c r="A180" s="41" t="s">
        <v>364</v>
      </c>
      <c r="B180" s="41"/>
      <c r="C180" s="41"/>
      <c r="D180" s="41"/>
      <c r="E180" s="41"/>
    </row>
    <row r="181">
      <c r="A181" s="16" t="s">
        <v>365</v>
      </c>
      <c r="B181" s="42" t="s">
        <v>299</v>
      </c>
      <c r="C181" s="43">
        <v>1078142</v>
      </c>
      <c r="D181" s="16"/>
      <c r="E181" s="16"/>
    </row>
    <row r="182">
      <c r="A182" s="16" t="s">
        <v>366</v>
      </c>
      <c r="B182" s="42" t="s">
        <v>299</v>
      </c>
      <c r="C182" s="43">
        <v>74202</v>
      </c>
      <c r="D182" s="16"/>
      <c r="E182" s="16"/>
    </row>
    <row r="183">
      <c r="A183" s="21" t="s">
        <v>367</v>
      </c>
      <c r="B183" s="42" t="s">
        <v>299</v>
      </c>
      <c r="C183" s="43">
        <v>68600</v>
      </c>
      <c r="D183" s="16"/>
      <c r="E183" s="16"/>
    </row>
    <row r="184">
      <c r="A184" s="16" t="s">
        <v>368</v>
      </c>
      <c r="B184" s="42" t="s">
        <v>299</v>
      </c>
      <c r="C184" s="43">
        <v>1450453</v>
      </c>
      <c r="D184" s="16"/>
      <c r="E184" s="16"/>
    </row>
    <row r="185">
      <c r="A185" s="16" t="s">
        <v>369</v>
      </c>
      <c r="B185" s="42" t="s">
        <v>299</v>
      </c>
      <c r="C185" s="43">
        <v>0</v>
      </c>
      <c r="D185" s="16"/>
      <c r="E185" s="16"/>
    </row>
    <row r="186">
      <c r="A186" s="16" t="s">
        <v>370</v>
      </c>
      <c r="B186" s="42" t="s">
        <v>299</v>
      </c>
      <c r="C186" s="43">
        <v>792943</v>
      </c>
      <c r="D186" s="16"/>
      <c r="E186" s="16"/>
    </row>
    <row r="187">
      <c r="A187" s="16" t="s">
        <v>371</v>
      </c>
      <c r="B187" s="42" t="s">
        <v>299</v>
      </c>
      <c r="C187" s="43">
        <v>100235</v>
      </c>
      <c r="D187" s="16"/>
      <c r="E187" s="16"/>
    </row>
    <row r="188">
      <c r="A188" s="16" t="s">
        <v>371</v>
      </c>
      <c r="B188" s="42" t="s">
        <v>299</v>
      </c>
      <c r="C188" s="43">
        <v>0</v>
      </c>
      <c r="D188" s="16"/>
      <c r="E188" s="16"/>
    </row>
    <row r="189">
      <c r="A189" s="16" t="s">
        <v>230</v>
      </c>
      <c r="B189" s="16"/>
      <c r="C189" s="23"/>
      <c r="D189" s="28">
        <f>SUM(C181:C188)</f>
        <v>3564575</v>
      </c>
      <c r="E189" s="16"/>
    </row>
    <row r="190">
      <c r="A190" s="41" t="s">
        <v>372</v>
      </c>
      <c r="B190" s="41"/>
      <c r="C190" s="41"/>
      <c r="D190" s="41"/>
      <c r="E190" s="41"/>
    </row>
    <row r="191">
      <c r="A191" s="16" t="s">
        <v>373</v>
      </c>
      <c r="B191" s="42" t="s">
        <v>299</v>
      </c>
      <c r="C191" s="43">
        <v>0</v>
      </c>
      <c r="D191" s="16"/>
      <c r="E191" s="16"/>
    </row>
    <row r="192">
      <c r="A192" s="16" t="s">
        <v>374</v>
      </c>
      <c r="B192" s="42" t="s">
        <v>299</v>
      </c>
      <c r="C192" s="43">
        <v>82156</v>
      </c>
      <c r="D192" s="16"/>
      <c r="E192" s="16"/>
    </row>
    <row r="193">
      <c r="A193" s="16" t="s">
        <v>230</v>
      </c>
      <c r="B193" s="16"/>
      <c r="C193" s="23"/>
      <c r="D193" s="28">
        <f>SUM(C191:C192)</f>
        <v>82156</v>
      </c>
      <c r="E193" s="16"/>
    </row>
    <row r="194">
      <c r="A194" s="41" t="s">
        <v>375</v>
      </c>
      <c r="B194" s="41"/>
      <c r="C194" s="41"/>
      <c r="D194" s="41"/>
      <c r="E194" s="41"/>
    </row>
    <row r="195">
      <c r="A195" s="16" t="s">
        <v>376</v>
      </c>
      <c r="B195" s="42" t="s">
        <v>299</v>
      </c>
      <c r="C195" s="43">
        <v>253227</v>
      </c>
      <c r="D195" s="16"/>
      <c r="E195" s="16"/>
    </row>
    <row r="196">
      <c r="A196" s="16" t="s">
        <v>377</v>
      </c>
      <c r="B196" s="42" t="s">
        <v>299</v>
      </c>
      <c r="C196" s="43">
        <f>80737+9971</f>
        <v>90708</v>
      </c>
      <c r="D196" s="16"/>
      <c r="E196" s="16"/>
    </row>
    <row r="197">
      <c r="A197" s="16" t="s">
        <v>230</v>
      </c>
      <c r="B197" s="16"/>
      <c r="C197" s="23"/>
      <c r="D197" s="28">
        <f>SUM(C195:C196)</f>
        <v>343935</v>
      </c>
      <c r="E197" s="16"/>
    </row>
    <row r="198">
      <c r="A198" s="41" t="s">
        <v>378</v>
      </c>
      <c r="B198" s="41"/>
      <c r="C198" s="41"/>
      <c r="D198" s="41"/>
      <c r="E198" s="41"/>
    </row>
    <row r="199">
      <c r="A199" s="16" t="s">
        <v>379</v>
      </c>
      <c r="B199" s="42" t="s">
        <v>299</v>
      </c>
      <c r="C199" s="43">
        <v>0</v>
      </c>
      <c r="D199" s="16"/>
      <c r="E199" s="16"/>
    </row>
    <row r="200">
      <c r="A200" s="16" t="s">
        <v>380</v>
      </c>
      <c r="B200" s="42" t="s">
        <v>299</v>
      </c>
      <c r="C200" s="43">
        <v>0</v>
      </c>
      <c r="D200" s="16"/>
      <c r="E200" s="16"/>
    </row>
    <row r="201">
      <c r="A201" s="16" t="s">
        <v>159</v>
      </c>
      <c r="B201" s="42" t="s">
        <v>299</v>
      </c>
      <c r="C201" s="43">
        <v>0</v>
      </c>
      <c r="D201" s="16"/>
      <c r="E201" s="16"/>
    </row>
    <row r="202">
      <c r="A202" s="16" t="s">
        <v>230</v>
      </c>
      <c r="B202" s="16"/>
      <c r="C202" s="23"/>
      <c r="D202" s="28">
        <f>SUM(C199:C201)</f>
        <v>0</v>
      </c>
      <c r="E202" s="16"/>
    </row>
    <row r="203">
      <c r="A203" s="41" t="s">
        <v>381</v>
      </c>
      <c r="B203" s="41"/>
      <c r="C203" s="41"/>
      <c r="D203" s="41"/>
      <c r="E203" s="41"/>
    </row>
    <row r="204">
      <c r="A204" s="16" t="s">
        <v>382</v>
      </c>
      <c r="B204" s="42" t="s">
        <v>299</v>
      </c>
      <c r="C204" s="43">
        <v>1394852</v>
      </c>
      <c r="D204" s="16"/>
      <c r="E204" s="16"/>
    </row>
    <row r="205">
      <c r="A205" s="16" t="s">
        <v>383</v>
      </c>
      <c r="B205" s="42" t="s">
        <v>299</v>
      </c>
      <c r="C205" s="43">
        <v>0</v>
      </c>
      <c r="D205" s="16"/>
      <c r="E205" s="16"/>
    </row>
    <row r="206">
      <c r="A206" s="16" t="s">
        <v>230</v>
      </c>
      <c r="B206" s="16"/>
      <c r="C206" s="23"/>
      <c r="D206" s="28">
        <f>SUM(C204:C205)</f>
        <v>1394852</v>
      </c>
      <c r="E206" s="16"/>
    </row>
    <row r="207">
      <c r="A207" s="16"/>
      <c r="B207" s="16"/>
      <c r="C207" s="23"/>
      <c r="D207" s="16"/>
      <c r="E207" s="16"/>
    </row>
    <row r="208">
      <c r="A208" s="34" t="s">
        <v>384</v>
      </c>
      <c r="B208" s="34"/>
      <c r="C208" s="34"/>
      <c r="D208" s="34"/>
      <c r="E208" s="34"/>
    </row>
    <row r="209">
      <c r="A209" s="45" t="s">
        <v>385</v>
      </c>
      <c r="B209" s="34"/>
      <c r="C209" s="34"/>
      <c r="D209" s="34"/>
      <c r="E209" s="34"/>
    </row>
    <row r="210">
      <c r="A210" s="22"/>
      <c r="B210" s="18" t="s">
        <v>386</v>
      </c>
      <c r="C210" s="17" t="s">
        <v>387</v>
      </c>
      <c r="D210" s="18" t="s">
        <v>388</v>
      </c>
      <c r="E210" s="18" t="s">
        <v>389</v>
      </c>
    </row>
    <row r="211">
      <c r="A211" s="16" t="s">
        <v>390</v>
      </c>
      <c r="B211" s="208">
        <v>4168630</v>
      </c>
      <c r="C211" s="43">
        <v>0</v>
      </c>
      <c r="D211" s="46">
        <v>0</v>
      </c>
      <c r="E211" s="28">
        <f>SUM(B211:C211)-D211</f>
        <v>4168630</v>
      </c>
    </row>
    <row r="212">
      <c r="A212" s="16" t="s">
        <v>391</v>
      </c>
      <c r="B212" s="208">
        <v>619271</v>
      </c>
      <c r="C212" s="43">
        <v>0</v>
      </c>
      <c r="D212" s="46">
        <v>0</v>
      </c>
      <c r="E212" s="28">
        <f>SUM(B212:C212)-D212</f>
        <v>619271</v>
      </c>
    </row>
    <row r="213">
      <c r="A213" s="16" t="s">
        <v>392</v>
      </c>
      <c r="B213" s="46">
        <v>0</v>
      </c>
      <c r="C213" s="43">
        <f>238207+G213</f>
        <v>238207</v>
      </c>
      <c r="D213" s="46">
        <v>0</v>
      </c>
      <c r="E213" s="28">
        <f>SUM(B213:C213)-D213</f>
        <v>238207</v>
      </c>
    </row>
    <row r="214">
      <c r="A214" s="16" t="s">
        <v>393</v>
      </c>
      <c r="B214" s="46">
        <f>6127592</f>
        <v>6127592</v>
      </c>
      <c r="C214" s="43">
        <v>0</v>
      </c>
      <c r="D214" s="46">
        <v>0</v>
      </c>
      <c r="E214" s="28">
        <f>SUM(B214:C214)-D214</f>
        <v>6127592</v>
      </c>
    </row>
    <row r="215">
      <c r="A215" s="16" t="s">
        <v>394</v>
      </c>
      <c r="B215" s="46">
        <v>421596</v>
      </c>
      <c r="C215" s="43">
        <v>353926</v>
      </c>
      <c r="D215" s="46">
        <v>0</v>
      </c>
      <c r="E215" s="28">
        <f>SUM(B215:C215)-D215</f>
        <v>775522</v>
      </c>
    </row>
    <row r="216">
      <c r="A216" s="16" t="s">
        <v>395</v>
      </c>
      <c r="B216" s="46">
        <v>7281293</v>
      </c>
      <c r="C216" s="43">
        <f>1127344+435791</f>
        <v>1563135</v>
      </c>
      <c r="D216" s="46">
        <v>0</v>
      </c>
      <c r="E216" s="28">
        <f>SUM(B216:C216)-D216</f>
        <v>8844428</v>
      </c>
    </row>
    <row r="217">
      <c r="A217" s="16" t="s">
        <v>396</v>
      </c>
      <c r="B217" s="46">
        <v>2129457</v>
      </c>
      <c r="C217" s="43">
        <v>29576</v>
      </c>
      <c r="D217" s="46">
        <v>0</v>
      </c>
      <c r="E217" s="28">
        <f>SUM(B217:C217)-D217</f>
        <v>2159033</v>
      </c>
    </row>
    <row r="218">
      <c r="A218" s="16" t="s">
        <v>397</v>
      </c>
      <c r="B218" s="11">
        <v>0</v>
      </c>
      <c r="C218" s="43">
        <v>0</v>
      </c>
      <c r="D218" s="46">
        <v>0</v>
      </c>
      <c r="E218" s="28">
        <f>SUM(B218:C218)-D218</f>
        <v>0</v>
      </c>
    </row>
    <row r="219">
      <c r="A219" s="16" t="s">
        <v>398</v>
      </c>
      <c r="B219" s="46">
        <v>20382158</v>
      </c>
      <c r="C219" s="43">
        <f>8516318</f>
        <v>8516318</v>
      </c>
      <c r="D219" s="46">
        <f>2783220</f>
        <v>2783220</v>
      </c>
      <c r="E219" s="28">
        <f>SUM(B219:C219)-D219</f>
        <v>26115256</v>
      </c>
    </row>
    <row r="220">
      <c r="A220" s="16" t="s">
        <v>230</v>
      </c>
      <c r="B220" s="28">
        <f>SUM(B211:B219)</f>
        <v>41129997</v>
      </c>
      <c r="C220" s="237">
        <f>SUM(C211:C219)</f>
        <v>10701162</v>
      </c>
      <c r="D220" s="28">
        <f>SUM(D211:D219)</f>
        <v>2783220</v>
      </c>
      <c r="E220" s="28">
        <f>SUM(E211:E219)</f>
        <v>49047939</v>
      </c>
    </row>
    <row r="221">
      <c r="A221" s="16"/>
      <c r="B221" s="16"/>
      <c r="C221" s="23"/>
      <c r="D221" s="16"/>
      <c r="E221" s="16"/>
    </row>
    <row r="222">
      <c r="A222" s="45" t="s">
        <v>399</v>
      </c>
      <c r="B222" s="45"/>
      <c r="C222" s="45"/>
      <c r="D222" s="45"/>
      <c r="E222" s="45"/>
    </row>
    <row r="223">
      <c r="A223" s="22"/>
      <c r="B223" s="18" t="s">
        <v>386</v>
      </c>
      <c r="C223" s="17" t="s">
        <v>387</v>
      </c>
      <c r="D223" s="18" t="s">
        <v>388</v>
      </c>
      <c r="E223" s="18" t="s">
        <v>389</v>
      </c>
    </row>
    <row r="224">
      <c r="A224" s="16" t="s">
        <v>390</v>
      </c>
      <c r="B224" s="51"/>
      <c r="C224" s="50"/>
      <c r="D224" s="51"/>
      <c r="E224" s="16"/>
    </row>
    <row r="225">
      <c r="A225" s="16" t="s">
        <v>391</v>
      </c>
      <c r="B225" s="208">
        <v>498164</v>
      </c>
      <c r="C225" s="43">
        <v>9706</v>
      </c>
      <c r="D225" s="46">
        <v>0</v>
      </c>
      <c r="E225" s="28">
        <f>SUM(B225:C225)-D225</f>
        <v>507870</v>
      </c>
    </row>
    <row r="226">
      <c r="A226" s="16" t="s">
        <v>392</v>
      </c>
      <c r="B226" s="208">
        <v>4601268</v>
      </c>
      <c r="C226" s="43">
        <v>135908</v>
      </c>
      <c r="D226" s="46">
        <v>0</v>
      </c>
      <c r="E226" s="28">
        <f>SUM(B226:C226)-D226</f>
        <v>4737176</v>
      </c>
    </row>
    <row r="227">
      <c r="A227" s="16" t="s">
        <v>393</v>
      </c>
      <c r="B227" s="46">
        <v>906780</v>
      </c>
      <c r="C227" s="43">
        <v>16259.32</v>
      </c>
      <c r="D227" s="46">
        <v>0</v>
      </c>
      <c r="E227" s="28">
        <f>SUM(B227:C227)-D227</f>
        <v>923039.32</v>
      </c>
    </row>
    <row r="228">
      <c r="A228" s="16" t="s">
        <v>394</v>
      </c>
      <c r="B228" s="46">
        <v>0</v>
      </c>
      <c r="C228" s="43">
        <v>0</v>
      </c>
      <c r="D228" s="46">
        <v>0</v>
      </c>
      <c r="E228" s="28">
        <f>SUM(B228:C228)-D228</f>
        <v>0</v>
      </c>
    </row>
    <row r="229">
      <c r="A229" s="16" t="s">
        <v>395</v>
      </c>
      <c r="B229" s="46">
        <v>5694373</v>
      </c>
      <c r="C229" s="43">
        <v>470348</v>
      </c>
      <c r="D229" s="46">
        <v>0</v>
      </c>
      <c r="E229" s="28">
        <f>SUM(B229:C229)-D229</f>
        <v>6164721</v>
      </c>
    </row>
    <row r="230">
      <c r="A230" s="16" t="s">
        <v>396</v>
      </c>
      <c r="B230" s="46">
        <v>2014597</v>
      </c>
      <c r="C230" s="43">
        <v>74208</v>
      </c>
      <c r="D230" s="46">
        <v>0</v>
      </c>
      <c r="E230" s="28">
        <f>SUM(B230:C230)-D230</f>
        <v>2088805</v>
      </c>
    </row>
    <row r="231">
      <c r="A231" s="16" t="s">
        <v>397</v>
      </c>
      <c r="B231" s="46">
        <v>0</v>
      </c>
      <c r="C231" s="43">
        <v>0</v>
      </c>
      <c r="D231" s="46">
        <v>0</v>
      </c>
      <c r="E231" s="28">
        <f>SUM(B231:C231)-D231</f>
        <v>0</v>
      </c>
    </row>
    <row r="232">
      <c r="A232" s="16" t="s">
        <v>398</v>
      </c>
      <c r="B232" s="46">
        <v>0</v>
      </c>
      <c r="C232" s="43">
        <v>0</v>
      </c>
      <c r="D232" s="46">
        <v>0</v>
      </c>
      <c r="E232" s="28">
        <f>SUM(B232:C232)-D232</f>
        <v>0</v>
      </c>
    </row>
    <row r="233">
      <c r="A233" s="16" t="s">
        <v>230</v>
      </c>
      <c r="B233" s="28">
        <f>SUM(B224:B232)</f>
        <v>13715182</v>
      </c>
      <c r="C233" s="237">
        <f>SUM(C224:C232)</f>
        <v>706429.32000000007</v>
      </c>
      <c r="D233" s="28">
        <f>SUM(D224:D232)</f>
        <v>0</v>
      </c>
      <c r="E233" s="28">
        <f>SUM(E224:E232)</f>
        <v>14421611.32</v>
      </c>
    </row>
    <row r="234">
      <c r="A234" s="16"/>
      <c r="B234" s="16"/>
      <c r="C234" s="23"/>
      <c r="D234" s="16"/>
      <c r="E234" s="16"/>
      <c r="F234" s="11">
        <f>E220-E233</f>
        <v>34626327.68</v>
      </c>
    </row>
    <row r="235">
      <c r="A235" s="34" t="s">
        <v>400</v>
      </c>
      <c r="B235" s="34"/>
      <c r="C235" s="34"/>
      <c r="D235" s="34"/>
      <c r="E235" s="34"/>
    </row>
    <row r="236">
      <c r="A236" s="34"/>
      <c r="B236" s="299" t="s">
        <v>401</v>
      </c>
      <c r="C236" s="299"/>
      <c r="D236" s="34"/>
      <c r="E236" s="34"/>
    </row>
    <row r="237">
      <c r="A237" s="52" t="s">
        <v>401</v>
      </c>
      <c r="B237" s="34"/>
      <c r="C237" s="43">
        <v>1600435</v>
      </c>
      <c r="D237" s="36">
        <f>C237</f>
        <v>1600435</v>
      </c>
      <c r="E237" s="34"/>
    </row>
    <row r="238">
      <c r="A238" s="41" t="s">
        <v>402</v>
      </c>
      <c r="B238" s="41"/>
      <c r="C238" s="41"/>
      <c r="D238" s="41"/>
      <c r="E238" s="41"/>
    </row>
    <row r="239">
      <c r="A239" s="16" t="s">
        <v>403</v>
      </c>
      <c r="B239" s="42" t="s">
        <v>299</v>
      </c>
      <c r="C239" s="43">
        <v>4024671</v>
      </c>
      <c r="D239" s="16"/>
      <c r="E239" s="16"/>
    </row>
    <row r="240">
      <c r="A240" s="16" t="s">
        <v>404</v>
      </c>
      <c r="B240" s="42" t="s">
        <v>299</v>
      </c>
      <c r="C240" s="43">
        <v>5335686</v>
      </c>
      <c r="D240" s="16"/>
      <c r="E240" s="16"/>
    </row>
    <row r="241">
      <c r="A241" s="16" t="s">
        <v>405</v>
      </c>
      <c r="B241" s="42" t="s">
        <v>299</v>
      </c>
      <c r="C241" s="43">
        <v>0</v>
      </c>
      <c r="D241" s="16"/>
      <c r="E241" s="16"/>
    </row>
    <row r="242">
      <c r="A242" s="16" t="s">
        <v>406</v>
      </c>
      <c r="B242" s="42" t="s">
        <v>299</v>
      </c>
      <c r="C242" s="43">
        <v>0</v>
      </c>
      <c r="D242" s="16"/>
      <c r="E242" s="16"/>
    </row>
    <row r="243">
      <c r="A243" s="16" t="s">
        <v>407</v>
      </c>
      <c r="B243" s="42" t="s">
        <v>299</v>
      </c>
      <c r="C243" s="43">
        <v>4377473</v>
      </c>
      <c r="D243" s="16"/>
      <c r="E243" s="16"/>
    </row>
    <row r="244">
      <c r="A244" s="16" t="s">
        <v>408</v>
      </c>
      <c r="B244" s="42" t="s">
        <v>299</v>
      </c>
      <c r="C244" s="43">
        <v>0</v>
      </c>
      <c r="D244" s="16"/>
      <c r="E244" s="16"/>
    </row>
    <row r="245">
      <c r="A245" s="16" t="s">
        <v>409</v>
      </c>
      <c r="B245" s="16"/>
      <c r="C245" s="23"/>
      <c r="D245" s="28">
        <f>SUM(C239:C244)</f>
        <v>13737830</v>
      </c>
      <c r="E245" s="16"/>
    </row>
    <row r="246">
      <c r="A246" s="41" t="s">
        <v>410</v>
      </c>
      <c r="B246" s="41"/>
      <c r="C246" s="41"/>
      <c r="D246" s="41"/>
      <c r="E246" s="41"/>
    </row>
    <row r="247">
      <c r="A247" s="22" t="s">
        <v>411</v>
      </c>
      <c r="B247" s="42" t="s">
        <v>299</v>
      </c>
      <c r="C247" s="43">
        <v>0</v>
      </c>
      <c r="D247" s="16"/>
      <c r="E247" s="16"/>
    </row>
    <row r="248">
      <c r="A248" s="22"/>
      <c r="B248" s="42"/>
      <c r="C248" s="23"/>
      <c r="D248" s="16"/>
      <c r="E248" s="16"/>
    </row>
    <row r="249">
      <c r="A249" s="22" t="s">
        <v>412</v>
      </c>
      <c r="B249" s="42" t="s">
        <v>299</v>
      </c>
      <c r="C249" s="43">
        <v>89250</v>
      </c>
      <c r="D249" s="16"/>
      <c r="E249" s="16"/>
    </row>
    <row r="250">
      <c r="A250" s="22" t="s">
        <v>413</v>
      </c>
      <c r="B250" s="42" t="s">
        <v>299</v>
      </c>
      <c r="C250" s="43">
        <v>298793</v>
      </c>
      <c r="D250" s="16"/>
      <c r="E250" s="16"/>
    </row>
    <row r="251">
      <c r="A251" s="16"/>
      <c r="B251" s="16"/>
      <c r="C251" s="23"/>
      <c r="D251" s="16"/>
      <c r="E251" s="16"/>
    </row>
    <row r="252">
      <c r="A252" s="22" t="s">
        <v>414</v>
      </c>
      <c r="B252" s="16"/>
      <c r="C252" s="23"/>
      <c r="D252" s="28">
        <f>SUM(C249:C251)</f>
        <v>388043</v>
      </c>
      <c r="E252" s="16"/>
    </row>
    <row r="253">
      <c r="A253" s="41" t="s">
        <v>415</v>
      </c>
      <c r="B253" s="41"/>
      <c r="C253" s="41"/>
      <c r="D253" s="41"/>
      <c r="E253" s="41"/>
    </row>
    <row r="254">
      <c r="A254" s="16" t="s">
        <v>416</v>
      </c>
      <c r="B254" s="42" t="s">
        <v>299</v>
      </c>
      <c r="C254" s="43">
        <v>0</v>
      </c>
      <c r="D254" s="16"/>
      <c r="E254" s="16"/>
    </row>
    <row r="255">
      <c r="A255" s="16" t="s">
        <v>415</v>
      </c>
      <c r="B255" s="42" t="s">
        <v>299</v>
      </c>
      <c r="C255" s="43">
        <v>0</v>
      </c>
      <c r="D255" s="16"/>
      <c r="E255" s="16"/>
    </row>
    <row r="256">
      <c r="A256" s="16" t="s">
        <v>417</v>
      </c>
      <c r="B256" s="16"/>
      <c r="C256" s="23"/>
      <c r="D256" s="28">
        <f>SUM(C254:C255)</f>
        <v>0</v>
      </c>
      <c r="E256" s="16"/>
    </row>
    <row r="257">
      <c r="A257" s="16"/>
      <c r="B257" s="16"/>
      <c r="C257" s="23"/>
      <c r="D257" s="16"/>
      <c r="E257" s="16"/>
    </row>
    <row r="258">
      <c r="A258" s="16" t="s">
        <v>418</v>
      </c>
      <c r="B258" s="16"/>
      <c r="C258" s="23"/>
      <c r="D258" s="28">
        <f>D237+D245+D252+D256</f>
        <v>15726308</v>
      </c>
      <c r="E258" s="16"/>
    </row>
    <row r="259">
      <c r="A259" s="16"/>
      <c r="B259" s="16"/>
      <c r="C259" s="23"/>
      <c r="D259" s="16"/>
      <c r="E259" s="16"/>
    </row>
    <row r="260">
      <c r="A260" s="16"/>
      <c r="B260" s="16"/>
      <c r="C260" s="23"/>
      <c r="D260" s="16"/>
      <c r="E260" s="16"/>
    </row>
    <row r="261">
      <c r="A261" s="16"/>
      <c r="B261" s="16"/>
      <c r="C261" s="23"/>
      <c r="D261" s="16"/>
      <c r="E261" s="16"/>
    </row>
    <row r="262">
      <c r="A262" s="16"/>
      <c r="B262" s="16"/>
      <c r="C262" s="23"/>
      <c r="D262" s="16"/>
      <c r="E262" s="16"/>
    </row>
    <row r="263">
      <c r="A263" s="16"/>
      <c r="B263" s="16"/>
      <c r="C263" s="23"/>
      <c r="D263" s="16"/>
      <c r="E263" s="16"/>
    </row>
    <row r="264">
      <c r="A264" s="34" t="s">
        <v>419</v>
      </c>
      <c r="B264" s="34"/>
      <c r="C264" s="34"/>
      <c r="D264" s="34"/>
      <c r="E264" s="34"/>
    </row>
    <row r="265">
      <c r="A265" s="41" t="s">
        <v>420</v>
      </c>
      <c r="B265" s="41"/>
      <c r="C265" s="41"/>
      <c r="D265" s="41"/>
      <c r="E265" s="41"/>
    </row>
    <row r="266">
      <c r="A266" s="16" t="s">
        <v>421</v>
      </c>
      <c r="B266" s="42" t="s">
        <v>299</v>
      </c>
      <c r="C266" s="43">
        <v>444782</v>
      </c>
      <c r="D266" s="16"/>
      <c r="E266" s="16"/>
    </row>
    <row r="267">
      <c r="A267" s="16" t="s">
        <v>422</v>
      </c>
      <c r="B267" s="42" t="s">
        <v>299</v>
      </c>
      <c r="C267" s="43">
        <v>0</v>
      </c>
      <c r="D267" s="16"/>
      <c r="E267" s="16"/>
    </row>
    <row r="268">
      <c r="A268" s="16" t="s">
        <v>423</v>
      </c>
      <c r="B268" s="42" t="s">
        <v>299</v>
      </c>
      <c r="C268" s="43">
        <v>7739790</v>
      </c>
      <c r="D268" s="16"/>
      <c r="E268" s="16"/>
    </row>
    <row r="269">
      <c r="A269" s="16" t="s">
        <v>424</v>
      </c>
      <c r="B269" s="42" t="s">
        <v>299</v>
      </c>
      <c r="C269" s="43">
        <v>4019724</v>
      </c>
      <c r="D269" s="16"/>
      <c r="E269" s="16"/>
    </row>
    <row r="270">
      <c r="A270" s="16" t="s">
        <v>425</v>
      </c>
      <c r="B270" s="42" t="s">
        <v>299</v>
      </c>
      <c r="C270" s="43">
        <v>833978</v>
      </c>
      <c r="D270" s="16"/>
      <c r="E270" s="16"/>
    </row>
    <row r="271">
      <c r="A271" s="16" t="s">
        <v>426</v>
      </c>
      <c r="B271" s="42" t="s">
        <v>299</v>
      </c>
      <c r="C271" s="43">
        <v>71026</v>
      </c>
      <c r="D271" s="16"/>
      <c r="E271" s="16"/>
    </row>
    <row r="272">
      <c r="A272" s="16" t="s">
        <v>427</v>
      </c>
      <c r="B272" s="42" t="s">
        <v>299</v>
      </c>
      <c r="C272" s="43">
        <v>0</v>
      </c>
      <c r="D272" s="16"/>
      <c r="E272" s="16"/>
    </row>
    <row r="273">
      <c r="A273" s="16" t="s">
        <v>428</v>
      </c>
      <c r="B273" s="42" t="s">
        <v>299</v>
      </c>
      <c r="C273" s="43">
        <v>230103</v>
      </c>
      <c r="D273" s="16"/>
      <c r="E273" s="16"/>
    </row>
    <row r="274">
      <c r="A274" s="16" t="s">
        <v>429</v>
      </c>
      <c r="B274" s="42" t="s">
        <v>299</v>
      </c>
      <c r="C274" s="43">
        <v>231742</v>
      </c>
      <c r="D274" s="16"/>
      <c r="E274" s="16"/>
    </row>
    <row r="275">
      <c r="A275" s="16" t="s">
        <v>430</v>
      </c>
      <c r="B275" s="42" t="s">
        <v>299</v>
      </c>
      <c r="C275" s="43">
        <v>0</v>
      </c>
      <c r="D275" s="16"/>
      <c r="E275" s="16"/>
    </row>
    <row r="276">
      <c r="A276" s="16" t="s">
        <v>431</v>
      </c>
      <c r="B276" s="16"/>
      <c r="C276" s="23"/>
      <c r="D276" s="28">
        <f>SUM(C266:C268)-C269+SUM(C270:C275)</f>
        <v>5531697</v>
      </c>
      <c r="E276" s="16"/>
    </row>
    <row r="277">
      <c r="A277" s="41" t="s">
        <v>432</v>
      </c>
      <c r="B277" s="41"/>
      <c r="C277" s="41"/>
      <c r="D277" s="41"/>
      <c r="E277" s="41"/>
    </row>
    <row r="278">
      <c r="A278" s="16" t="s">
        <v>421</v>
      </c>
      <c r="B278" s="42" t="s">
        <v>299</v>
      </c>
      <c r="C278" s="43">
        <v>9994554</v>
      </c>
      <c r="D278" s="16"/>
      <c r="E278" s="16"/>
    </row>
    <row r="279">
      <c r="A279" s="16" t="s">
        <v>422</v>
      </c>
      <c r="B279" s="42" t="s">
        <v>299</v>
      </c>
      <c r="C279" s="43">
        <v>0</v>
      </c>
      <c r="D279" s="16"/>
      <c r="E279" s="16"/>
    </row>
    <row r="280">
      <c r="A280" s="16" t="s">
        <v>433</v>
      </c>
      <c r="B280" s="42" t="s">
        <v>299</v>
      </c>
      <c r="C280" s="43">
        <v>0</v>
      </c>
      <c r="D280" s="16"/>
      <c r="E280" s="16"/>
    </row>
    <row r="281">
      <c r="A281" s="16" t="s">
        <v>434</v>
      </c>
      <c r="B281" s="16"/>
      <c r="C281" s="23"/>
      <c r="D281" s="28">
        <f>SUM(C278:C280)</f>
        <v>9994554</v>
      </c>
      <c r="E281" s="16"/>
    </row>
    <row r="282">
      <c r="A282" s="41" t="s">
        <v>435</v>
      </c>
      <c r="B282" s="41"/>
      <c r="C282" s="41"/>
      <c r="D282" s="41"/>
      <c r="E282" s="41"/>
    </row>
    <row r="283">
      <c r="A283" s="16" t="s">
        <v>390</v>
      </c>
      <c r="B283" s="42" t="s">
        <v>299</v>
      </c>
      <c r="C283" s="43">
        <v>4168630</v>
      </c>
      <c r="D283" s="16"/>
      <c r="E283" s="16"/>
    </row>
    <row r="284">
      <c r="A284" s="16" t="s">
        <v>391</v>
      </c>
      <c r="B284" s="42" t="s">
        <v>299</v>
      </c>
      <c r="C284" s="43">
        <v>619271</v>
      </c>
      <c r="D284" s="16"/>
      <c r="E284" s="16"/>
    </row>
    <row r="285">
      <c r="A285" s="16" t="s">
        <v>392</v>
      </c>
      <c r="B285" s="42" t="s">
        <v>299</v>
      </c>
      <c r="C285" s="43">
        <v>5141340</v>
      </c>
      <c r="D285" s="16"/>
      <c r="E285" s="16"/>
    </row>
    <row r="286">
      <c r="A286" s="16" t="s">
        <v>436</v>
      </c>
      <c r="B286" s="42" t="s">
        <v>299</v>
      </c>
      <c r="C286" s="43">
        <v>0</v>
      </c>
      <c r="D286" s="16"/>
      <c r="E286" s="16"/>
    </row>
    <row r="287">
      <c r="A287" s="16" t="s">
        <v>437</v>
      </c>
      <c r="B287" s="42" t="s">
        <v>299</v>
      </c>
      <c r="C287" s="43">
        <v>0</v>
      </c>
      <c r="D287" s="16"/>
      <c r="E287" s="16"/>
    </row>
    <row r="288">
      <c r="A288" s="16" t="s">
        <v>438</v>
      </c>
      <c r="B288" s="42" t="s">
        <v>299</v>
      </c>
      <c r="C288" s="43">
        <v>8844428</v>
      </c>
      <c r="D288" s="16"/>
      <c r="E288" s="16"/>
    </row>
    <row r="289">
      <c r="A289" s="16" t="s">
        <v>397</v>
      </c>
      <c r="B289" s="42" t="s">
        <v>299</v>
      </c>
      <c r="C289" s="43">
        <v>0</v>
      </c>
      <c r="D289" s="16"/>
      <c r="E289" s="16"/>
    </row>
    <row r="290">
      <c r="A290" s="16" t="s">
        <v>398</v>
      </c>
      <c r="B290" s="42" t="s">
        <v>299</v>
      </c>
      <c r="C290" s="43">
        <v>43920151</v>
      </c>
      <c r="D290" s="16"/>
      <c r="E290" s="16"/>
    </row>
    <row r="291">
      <c r="A291" s="16" t="s">
        <v>439</v>
      </c>
      <c r="B291" s="16"/>
      <c r="C291" s="23"/>
      <c r="D291" s="28">
        <f>SUM(C283:C290)</f>
        <v>62693820</v>
      </c>
      <c r="E291" s="16"/>
    </row>
    <row r="292">
      <c r="A292" s="16" t="s">
        <v>440</v>
      </c>
      <c r="B292" s="42" t="s">
        <v>299</v>
      </c>
      <c r="C292" s="43">
        <v>9340565</v>
      </c>
      <c r="D292" s="16"/>
      <c r="E292" s="16"/>
    </row>
    <row r="293">
      <c r="A293" s="16" t="s">
        <v>441</v>
      </c>
      <c r="B293" s="16"/>
      <c r="C293" s="23"/>
      <c r="D293" s="28">
        <f>D291-C292</f>
        <v>53353255</v>
      </c>
      <c r="E293" s="16"/>
    </row>
    <row r="294">
      <c r="A294" s="41" t="s">
        <v>442</v>
      </c>
      <c r="B294" s="41"/>
      <c r="C294" s="41"/>
      <c r="D294" s="41"/>
      <c r="E294" s="41"/>
    </row>
    <row r="295">
      <c r="A295" s="16" t="s">
        <v>443</v>
      </c>
      <c r="B295" s="42" t="s">
        <v>299</v>
      </c>
      <c r="C295" s="207">
        <v>0</v>
      </c>
      <c r="D295" s="16"/>
      <c r="E295" s="16"/>
    </row>
    <row r="296">
      <c r="A296" s="16" t="s">
        <v>444</v>
      </c>
      <c r="B296" s="42" t="s">
        <v>299</v>
      </c>
      <c r="C296" s="207">
        <v>0</v>
      </c>
      <c r="D296" s="16"/>
      <c r="E296" s="16"/>
    </row>
    <row r="297">
      <c r="A297" s="16" t="s">
        <v>445</v>
      </c>
      <c r="B297" s="42" t="s">
        <v>299</v>
      </c>
      <c r="C297" s="207">
        <v>0</v>
      </c>
      <c r="D297" s="16"/>
      <c r="E297" s="16"/>
    </row>
    <row r="298">
      <c r="A298" s="16" t="s">
        <v>433</v>
      </c>
      <c r="B298" s="42" t="s">
        <v>299</v>
      </c>
      <c r="C298" s="207">
        <v>0</v>
      </c>
      <c r="D298" s="16"/>
      <c r="E298" s="16"/>
    </row>
    <row r="299">
      <c r="A299" s="16" t="s">
        <v>446</v>
      </c>
      <c r="B299" s="16"/>
      <c r="C299" s="23"/>
      <c r="D299" s="28">
        <f>C295-C296+C297+C298</f>
        <v>0</v>
      </c>
      <c r="E299" s="16"/>
    </row>
    <row r="300">
      <c r="A300" s="16"/>
      <c r="B300" s="16"/>
      <c r="C300" s="23"/>
      <c r="D300" s="16"/>
      <c r="E300" s="16"/>
    </row>
    <row r="301">
      <c r="A301" s="41" t="s">
        <v>447</v>
      </c>
      <c r="B301" s="41"/>
      <c r="C301" s="41"/>
      <c r="D301" s="41"/>
      <c r="E301" s="41"/>
    </row>
    <row r="302">
      <c r="A302" s="16" t="s">
        <v>448</v>
      </c>
      <c r="B302" s="42" t="s">
        <v>299</v>
      </c>
      <c r="C302" s="43">
        <v>0</v>
      </c>
      <c r="D302" s="16"/>
      <c r="E302" s="16"/>
    </row>
    <row r="303">
      <c r="A303" s="16" t="s">
        <v>449</v>
      </c>
      <c r="B303" s="42" t="s">
        <v>299</v>
      </c>
      <c r="C303" s="43">
        <v>0</v>
      </c>
      <c r="D303" s="16"/>
      <c r="E303" s="16"/>
    </row>
    <row r="304">
      <c r="A304" s="16" t="s">
        <v>450</v>
      </c>
      <c r="B304" s="42" t="s">
        <v>299</v>
      </c>
      <c r="C304" s="43">
        <v>0</v>
      </c>
      <c r="D304" s="16"/>
      <c r="E304" s="16"/>
    </row>
    <row r="305">
      <c r="A305" s="16" t="s">
        <v>451</v>
      </c>
      <c r="B305" s="42" t="s">
        <v>299</v>
      </c>
      <c r="C305" s="43">
        <v>649351</v>
      </c>
      <c r="D305" s="16"/>
      <c r="E305" s="16"/>
    </row>
    <row r="306">
      <c r="A306" s="16" t="s">
        <v>452</v>
      </c>
      <c r="B306" s="16"/>
      <c r="C306" s="23"/>
      <c r="D306" s="28">
        <f>SUM(C302:C305)</f>
        <v>649351</v>
      </c>
      <c r="E306" s="16"/>
    </row>
    <row r="307">
      <c r="A307" s="16"/>
      <c r="B307" s="16"/>
      <c r="C307" s="23"/>
      <c r="D307" s="16"/>
      <c r="E307" s="16"/>
    </row>
    <row r="308">
      <c r="A308" s="16" t="s">
        <v>453</v>
      </c>
      <c r="B308" s="16"/>
      <c r="C308" s="23"/>
      <c r="D308" s="28">
        <f>D276+D281+D293+D299+D306</f>
        <v>69528857</v>
      </c>
      <c r="E308" s="16"/>
    </row>
    <row r="309">
      <c r="A309" s="16"/>
      <c r="B309" s="16"/>
      <c r="C309" s="23"/>
      <c r="D309" s="16"/>
      <c r="E309" s="16"/>
      <c r="F309" s="11">
        <f>D308-F308</f>
        <v>69528857</v>
      </c>
    </row>
    <row r="310">
      <c r="A310" s="16"/>
      <c r="B310" s="16"/>
      <c r="C310" s="23"/>
      <c r="D310" s="16"/>
      <c r="E310" s="16"/>
    </row>
    <row r="311">
      <c r="A311" s="16"/>
      <c r="B311" s="16"/>
      <c r="C311" s="23"/>
      <c r="D311" s="16"/>
      <c r="E311" s="16"/>
    </row>
    <row r="312">
      <c r="A312" s="34" t="s">
        <v>454</v>
      </c>
      <c r="B312" s="34"/>
      <c r="C312" s="34"/>
      <c r="D312" s="34"/>
      <c r="E312" s="34"/>
    </row>
    <row r="313">
      <c r="A313" s="41" t="s">
        <v>455</v>
      </c>
      <c r="B313" s="41"/>
      <c r="C313" s="41"/>
      <c r="D313" s="41"/>
      <c r="E313" s="41"/>
    </row>
    <row r="314">
      <c r="A314" s="16" t="s">
        <v>456</v>
      </c>
      <c r="B314" s="42" t="s">
        <v>299</v>
      </c>
      <c r="C314" s="43">
        <v>381831</v>
      </c>
      <c r="D314" s="16"/>
      <c r="E314" s="16"/>
    </row>
    <row r="315">
      <c r="A315" s="16" t="s">
        <v>457</v>
      </c>
      <c r="B315" s="42" t="s">
        <v>299</v>
      </c>
      <c r="C315" s="43">
        <v>2045407</v>
      </c>
      <c r="D315" s="16"/>
      <c r="E315" s="16"/>
    </row>
    <row r="316">
      <c r="A316" s="16" t="s">
        <v>458</v>
      </c>
      <c r="B316" s="42" t="s">
        <v>299</v>
      </c>
      <c r="C316" s="43">
        <f>1407984</f>
        <v>1407984</v>
      </c>
      <c r="D316" s="16"/>
      <c r="E316" s="16"/>
    </row>
    <row r="317">
      <c r="A317" s="16" t="s">
        <v>459</v>
      </c>
      <c r="B317" s="42" t="s">
        <v>299</v>
      </c>
      <c r="C317" s="43">
        <f>3567803+29231</f>
        <v>3597034</v>
      </c>
      <c r="D317" s="16"/>
      <c r="E317" s="16"/>
    </row>
    <row r="318">
      <c r="A318" s="16" t="s">
        <v>460</v>
      </c>
      <c r="B318" s="42" t="s">
        <v>299</v>
      </c>
      <c r="C318" s="43">
        <f>0</f>
        <v>0</v>
      </c>
      <c r="D318" s="16"/>
      <c r="E318" s="16"/>
    </row>
    <row r="319">
      <c r="A319" s="16" t="s">
        <v>461</v>
      </c>
      <c r="B319" s="42" t="s">
        <v>299</v>
      </c>
      <c r="C319" s="43">
        <f>344669</f>
        <v>344669</v>
      </c>
      <c r="D319" s="16"/>
      <c r="E319" s="16"/>
    </row>
    <row r="320">
      <c r="A320" s="16" t="s">
        <v>462</v>
      </c>
      <c r="B320" s="42" t="s">
        <v>299</v>
      </c>
      <c r="C320" s="43">
        <v>0</v>
      </c>
      <c r="D320" s="16"/>
      <c r="E320" s="16"/>
    </row>
    <row r="321">
      <c r="A321" s="16" t="s">
        <v>463</v>
      </c>
      <c r="B321" s="42" t="s">
        <v>299</v>
      </c>
      <c r="C321" s="43">
        <v>0</v>
      </c>
      <c r="D321" s="16"/>
      <c r="E321" s="16"/>
    </row>
    <row r="322">
      <c r="A322" s="16" t="s">
        <v>464</v>
      </c>
      <c r="B322" s="42" t="s">
        <v>299</v>
      </c>
      <c r="C322" s="43">
        <v>0</v>
      </c>
      <c r="D322" s="16"/>
      <c r="E322" s="16"/>
    </row>
    <row r="323">
      <c r="A323" s="16" t="s">
        <v>465</v>
      </c>
      <c r="B323" s="42" t="s">
        <v>299</v>
      </c>
      <c r="C323" s="43">
        <v>1309054</v>
      </c>
      <c r="D323" s="16"/>
      <c r="E323" s="16"/>
    </row>
    <row r="324">
      <c r="A324" s="16" t="s">
        <v>466</v>
      </c>
      <c r="B324" s="16"/>
      <c r="C324" s="23"/>
      <c r="D324" s="28">
        <f>SUM(C314:C323)</f>
        <v>9085979</v>
      </c>
      <c r="E324" s="16"/>
    </row>
    <row r="325">
      <c r="A325" s="41" t="s">
        <v>467</v>
      </c>
      <c r="B325" s="41"/>
      <c r="C325" s="41"/>
      <c r="D325" s="41"/>
      <c r="E325" s="41"/>
    </row>
    <row r="326">
      <c r="A326" s="16" t="s">
        <v>468</v>
      </c>
      <c r="B326" s="42" t="s">
        <v>299</v>
      </c>
      <c r="C326" s="43">
        <v>0</v>
      </c>
      <c r="D326" s="16"/>
      <c r="E326" s="16"/>
    </row>
    <row r="327">
      <c r="A327" s="16" t="s">
        <v>469</v>
      </c>
      <c r="B327" s="42" t="s">
        <v>299</v>
      </c>
      <c r="C327" s="43">
        <v>11583</v>
      </c>
      <c r="D327" s="16"/>
      <c r="E327" s="16"/>
    </row>
    <row r="328">
      <c r="A328" s="16" t="s">
        <v>470</v>
      </c>
      <c r="B328" s="42" t="s">
        <v>299</v>
      </c>
      <c r="C328" s="43">
        <v>0</v>
      </c>
      <c r="D328" s="16"/>
      <c r="E328" s="16"/>
    </row>
    <row r="329">
      <c r="A329" s="16" t="s">
        <v>471</v>
      </c>
      <c r="B329" s="16"/>
      <c r="C329" s="23"/>
      <c r="D329" s="28">
        <f>SUM(C326:C328)</f>
        <v>11583</v>
      </c>
      <c r="E329" s="16"/>
    </row>
    <row r="330">
      <c r="A330" s="41" t="s">
        <v>472</v>
      </c>
      <c r="B330" s="41"/>
      <c r="C330" s="41"/>
      <c r="D330" s="41"/>
      <c r="E330" s="41"/>
    </row>
    <row r="331">
      <c r="A331" s="16" t="s">
        <v>473</v>
      </c>
      <c r="B331" s="42" t="s">
        <v>299</v>
      </c>
      <c r="C331" s="43">
        <v>0</v>
      </c>
      <c r="D331" s="16"/>
      <c r="E331" s="16"/>
    </row>
    <row r="332">
      <c r="A332" s="16" t="s">
        <v>474</v>
      </c>
      <c r="B332" s="42" t="s">
        <v>299</v>
      </c>
      <c r="C332" s="43">
        <v>0</v>
      </c>
      <c r="D332" s="16"/>
      <c r="E332" s="16"/>
    </row>
    <row r="333">
      <c r="A333" s="16" t="s">
        <v>475</v>
      </c>
      <c r="B333" s="42" t="s">
        <v>299</v>
      </c>
      <c r="C333" s="43">
        <v>18305976</v>
      </c>
      <c r="D333" s="16"/>
      <c r="E333" s="16"/>
    </row>
    <row r="334">
      <c r="A334" s="22" t="s">
        <v>476</v>
      </c>
      <c r="B334" s="42" t="s">
        <v>299</v>
      </c>
      <c r="C334" s="43">
        <f>3559333+1179757</f>
        <v>4739090</v>
      </c>
      <c r="D334" s="16"/>
      <c r="E334" s="16"/>
    </row>
    <row r="335">
      <c r="A335" s="16" t="s">
        <v>477</v>
      </c>
      <c r="B335" s="42" t="s">
        <v>299</v>
      </c>
      <c r="C335" s="43">
        <f>100926+1143353</f>
        <v>1244279</v>
      </c>
      <c r="D335" s="16"/>
      <c r="E335" s="16"/>
    </row>
    <row r="336">
      <c r="A336" s="22" t="s">
        <v>478</v>
      </c>
      <c r="B336" s="42" t="s">
        <v>299</v>
      </c>
      <c r="C336" s="11">
        <v>0</v>
      </c>
      <c r="D336" s="16"/>
      <c r="E336" s="16"/>
    </row>
    <row r="337">
      <c r="A337" s="22" t="s">
        <v>479</v>
      </c>
      <c r="B337" s="42" t="s">
        <v>299</v>
      </c>
      <c r="C337" s="43">
        <v>0</v>
      </c>
      <c r="D337" s="16"/>
      <c r="E337" s="16"/>
    </row>
    <row r="338">
      <c r="A338" s="16" t="s">
        <v>480</v>
      </c>
      <c r="B338" s="42" t="s">
        <v>299</v>
      </c>
      <c r="C338" s="43">
        <f>1340361+469328</f>
        <v>1809689</v>
      </c>
      <c r="D338" s="16"/>
      <c r="E338" s="16"/>
    </row>
    <row r="339">
      <c r="A339" s="16" t="s">
        <v>230</v>
      </c>
      <c r="B339" s="16"/>
      <c r="C339" s="23"/>
      <c r="D339" s="28">
        <f>SUM(C331:C338)</f>
        <v>26099034</v>
      </c>
      <c r="E339" s="16"/>
    </row>
    <row r="340">
      <c r="A340" s="16" t="s">
        <v>481</v>
      </c>
      <c r="B340" s="16"/>
      <c r="C340" s="23"/>
      <c r="D340" s="28">
        <f>C323</f>
        <v>1309054</v>
      </c>
      <c r="E340" s="16"/>
    </row>
    <row r="341">
      <c r="A341" s="16" t="s">
        <v>482</v>
      </c>
      <c r="B341" s="16"/>
      <c r="C341" s="23"/>
      <c r="D341" s="28">
        <f>D339-D340</f>
        <v>24789980</v>
      </c>
      <c r="E341" s="16"/>
    </row>
    <row r="342">
      <c r="A342" s="16"/>
      <c r="B342" s="16"/>
      <c r="C342" s="23"/>
      <c r="D342" s="16"/>
      <c r="E342" s="16"/>
    </row>
    <row r="343">
      <c r="A343" s="16" t="s">
        <v>483</v>
      </c>
      <c r="B343" s="42" t="s">
        <v>299</v>
      </c>
      <c r="C343" s="292">
        <v>13145044</v>
      </c>
      <c r="D343" s="16"/>
      <c r="E343" s="16"/>
    </row>
    <row r="344">
      <c r="A344" s="16"/>
      <c r="B344" s="42"/>
      <c r="C344" s="53"/>
      <c r="D344" s="16"/>
      <c r="E344" s="16"/>
    </row>
    <row r="345">
      <c r="A345" s="16" t="s">
        <v>484</v>
      </c>
      <c r="B345" s="42" t="s">
        <v>299</v>
      </c>
      <c r="C345" s="215">
        <v>0</v>
      </c>
      <c r="D345" s="16"/>
      <c r="E345" s="16"/>
    </row>
    <row r="346">
      <c r="A346" s="16" t="s">
        <v>485</v>
      </c>
      <c r="B346" s="42" t="s">
        <v>299</v>
      </c>
      <c r="C346" s="215">
        <v>0</v>
      </c>
      <c r="D346" s="16"/>
      <c r="E346" s="16"/>
    </row>
    <row r="347">
      <c r="A347" s="16" t="s">
        <v>486</v>
      </c>
      <c r="B347" s="42" t="s">
        <v>299</v>
      </c>
      <c r="C347" s="215">
        <v>2064205</v>
      </c>
      <c r="D347" s="16"/>
      <c r="E347" s="16"/>
    </row>
    <row r="348">
      <c r="A348" s="16" t="s">
        <v>487</v>
      </c>
      <c r="B348" s="42" t="s">
        <v>299</v>
      </c>
      <c r="C348" s="215">
        <v>0</v>
      </c>
      <c r="D348" s="16"/>
      <c r="E348" s="16"/>
    </row>
    <row r="349">
      <c r="A349" s="16" t="s">
        <v>488</v>
      </c>
      <c r="B349" s="42" t="s">
        <v>299</v>
      </c>
      <c r="C349" s="215">
        <v>0</v>
      </c>
      <c r="D349" s="16"/>
      <c r="E349" s="16"/>
    </row>
    <row r="350">
      <c r="A350" s="16" t="s">
        <v>489</v>
      </c>
      <c r="B350" s="16"/>
      <c r="C350" s="23"/>
      <c r="D350" s="28">
        <f>D324+D329+D341+C343+C347+C348</f>
        <v>49096791</v>
      </c>
      <c r="E350" s="16"/>
    </row>
    <row r="351">
      <c r="A351" s="16"/>
      <c r="B351" s="16"/>
      <c r="C351" s="23"/>
      <c r="D351" s="16"/>
      <c r="E351" s="16"/>
      <c r="F351" s="11">
        <f>28785061+1394852</f>
        <v>30179913</v>
      </c>
    </row>
    <row r="352">
      <c r="A352" s="16" t="s">
        <v>490</v>
      </c>
      <c r="B352" s="16"/>
      <c r="C352" s="23"/>
      <c r="D352" s="28">
        <f>D308</f>
        <v>69528857</v>
      </c>
      <c r="E352" s="16"/>
    </row>
    <row r="353">
      <c r="A353" s="16"/>
      <c r="B353" s="16"/>
      <c r="C353" s="23"/>
      <c r="D353" s="16"/>
      <c r="E353" s="16"/>
    </row>
    <row r="354">
      <c r="A354" s="16"/>
      <c r="B354" s="16"/>
      <c r="C354" s="23"/>
      <c r="D354" s="16"/>
      <c r="E354" s="16"/>
    </row>
    <row r="355">
      <c r="A355" s="16"/>
      <c r="B355" s="16"/>
      <c r="C355" s="23"/>
      <c r="D355" s="16"/>
      <c r="E355" s="16"/>
    </row>
    <row r="356">
      <c r="A356" s="34" t="s">
        <v>491</v>
      </c>
      <c r="B356" s="34"/>
      <c r="C356" s="34"/>
      <c r="D356" s="34"/>
      <c r="E356" s="34"/>
    </row>
    <row r="357">
      <c r="A357" s="41" t="s">
        <v>492</v>
      </c>
      <c r="B357" s="41"/>
      <c r="C357" s="41"/>
      <c r="D357" s="41"/>
      <c r="E357" s="41"/>
    </row>
    <row r="358">
      <c r="A358" s="16" t="s">
        <v>493</v>
      </c>
      <c r="B358" s="42" t="s">
        <v>299</v>
      </c>
      <c r="C358" s="215">
        <v>7681656</v>
      </c>
      <c r="D358" s="16"/>
      <c r="E358" s="16"/>
    </row>
    <row r="359">
      <c r="A359" s="16" t="s">
        <v>494</v>
      </c>
      <c r="B359" s="42" t="s">
        <v>299</v>
      </c>
      <c r="C359" s="215">
        <v>33258257</v>
      </c>
      <c r="D359" s="16"/>
      <c r="E359" s="16"/>
    </row>
    <row r="360">
      <c r="A360" s="16" t="s">
        <v>495</v>
      </c>
      <c r="B360" s="16"/>
      <c r="C360" s="23"/>
      <c r="D360" s="28">
        <f>SUM(C358:C359)</f>
        <v>40939913</v>
      </c>
      <c r="E360" s="16"/>
    </row>
    <row r="361">
      <c r="A361" s="41" t="s">
        <v>496</v>
      </c>
      <c r="B361" s="41"/>
      <c r="C361" s="41"/>
      <c r="D361" s="41"/>
      <c r="E361" s="41"/>
    </row>
    <row r="362">
      <c r="A362" s="16" t="s">
        <v>401</v>
      </c>
      <c r="B362" s="41"/>
      <c r="C362" s="43">
        <v>1600435</v>
      </c>
      <c r="D362" s="16"/>
      <c r="E362" s="41"/>
    </row>
    <row r="363">
      <c r="A363" s="16" t="s">
        <v>497</v>
      </c>
      <c r="B363" s="42" t="s">
        <v>299</v>
      </c>
      <c r="C363" s="43">
        <f>D245</f>
        <v>13737830</v>
      </c>
      <c r="D363" s="16"/>
      <c r="E363" s="16"/>
    </row>
    <row r="364">
      <c r="A364" s="16" t="s">
        <v>498</v>
      </c>
      <c r="B364" s="42" t="s">
        <v>299</v>
      </c>
      <c r="C364" s="43">
        <v>388043</v>
      </c>
      <c r="D364" s="16"/>
      <c r="E364" s="16"/>
    </row>
    <row r="365">
      <c r="A365" s="16" t="s">
        <v>499</v>
      </c>
      <c r="B365" s="42" t="s">
        <v>299</v>
      </c>
      <c r="C365" s="43">
        <f>D256</f>
        <v>0</v>
      </c>
      <c r="D365" s="16"/>
      <c r="E365" s="16"/>
    </row>
    <row r="366">
      <c r="A366" s="16" t="s">
        <v>418</v>
      </c>
      <c r="B366" s="16"/>
      <c r="C366" s="23"/>
      <c r="D366" s="28">
        <f>SUM(C362:C365)</f>
        <v>15726308</v>
      </c>
      <c r="E366" s="16"/>
    </row>
    <row r="367">
      <c r="A367" s="16" t="s">
        <v>500</v>
      </c>
      <c r="B367" s="16"/>
      <c r="C367" s="23"/>
      <c r="D367" s="28">
        <f>D360-D366</f>
        <v>25213605</v>
      </c>
      <c r="E367" s="16"/>
    </row>
    <row r="368">
      <c r="A368" s="54" t="s">
        <v>501</v>
      </c>
      <c r="B368" s="41"/>
      <c r="C368" s="41"/>
      <c r="D368" s="41"/>
      <c r="E368" s="41"/>
    </row>
    <row r="369">
      <c r="A369" s="28" t="s">
        <v>502</v>
      </c>
      <c r="B369" s="16"/>
      <c r="C369" s="16"/>
      <c r="D369" s="16"/>
      <c r="E369" s="16"/>
    </row>
    <row r="370">
      <c r="A370" s="55" t="s">
        <v>503</v>
      </c>
      <c r="B370" s="36" t="s">
        <v>299</v>
      </c>
      <c r="C370" s="240">
        <v>0</v>
      </c>
      <c r="D370" s="28">
        <v>0</v>
      </c>
      <c r="E370" s="28"/>
    </row>
    <row r="371">
      <c r="A371" s="55" t="s">
        <v>504</v>
      </c>
      <c r="B371" s="36" t="s">
        <v>299</v>
      </c>
      <c r="C371" s="240">
        <v>4779798</v>
      </c>
      <c r="D371" s="28">
        <v>0</v>
      </c>
      <c r="E371" s="28"/>
    </row>
    <row r="372">
      <c r="A372" s="55" t="s">
        <v>505</v>
      </c>
      <c r="B372" s="36" t="s">
        <v>299</v>
      </c>
      <c r="C372" s="240">
        <v>0</v>
      </c>
      <c r="D372" s="28">
        <v>0</v>
      </c>
      <c r="E372" s="28"/>
    </row>
    <row r="373">
      <c r="A373" s="55" t="s">
        <v>506</v>
      </c>
      <c r="B373" s="36" t="s">
        <v>299</v>
      </c>
      <c r="C373" s="240">
        <v>0</v>
      </c>
      <c r="D373" s="28">
        <v>0</v>
      </c>
      <c r="E373" s="28"/>
    </row>
    <row r="374">
      <c r="A374" s="55" t="s">
        <v>507</v>
      </c>
      <c r="B374" s="36" t="s">
        <v>299</v>
      </c>
      <c r="C374" s="240">
        <v>0</v>
      </c>
      <c r="D374" s="28">
        <v>0</v>
      </c>
      <c r="E374" s="28"/>
    </row>
    <row r="375">
      <c r="A375" s="55" t="s">
        <v>508</v>
      </c>
      <c r="B375" s="36" t="s">
        <v>299</v>
      </c>
      <c r="C375" s="240">
        <v>0</v>
      </c>
      <c r="D375" s="28">
        <v>0</v>
      </c>
      <c r="E375" s="28"/>
    </row>
    <row r="376">
      <c r="A376" s="55" t="s">
        <v>509</v>
      </c>
      <c r="B376" s="36" t="s">
        <v>299</v>
      </c>
      <c r="C376" s="240">
        <v>0</v>
      </c>
      <c r="D376" s="28">
        <v>0</v>
      </c>
      <c r="E376" s="28"/>
    </row>
    <row r="377">
      <c r="A377" s="55" t="s">
        <v>510</v>
      </c>
      <c r="B377" s="36" t="s">
        <v>299</v>
      </c>
      <c r="C377" s="240">
        <v>0</v>
      </c>
      <c r="D377" s="28">
        <v>0</v>
      </c>
      <c r="E377" s="28"/>
    </row>
    <row r="378">
      <c r="A378" s="55" t="s">
        <v>511</v>
      </c>
      <c r="B378" s="36" t="s">
        <v>299</v>
      </c>
      <c r="C378" s="240">
        <v>363382</v>
      </c>
      <c r="D378" s="28">
        <v>0</v>
      </c>
      <c r="E378" s="28"/>
    </row>
    <row r="379">
      <c r="A379" s="55" t="s">
        <v>512</v>
      </c>
      <c r="B379" s="36" t="s">
        <v>299</v>
      </c>
      <c r="C379" s="240">
        <v>0</v>
      </c>
      <c r="D379" s="28">
        <v>0</v>
      </c>
      <c r="E379" s="28"/>
    </row>
    <row r="380">
      <c r="A380" s="55" t="s">
        <v>513</v>
      </c>
      <c r="B380" s="36" t="s">
        <v>299</v>
      </c>
      <c r="C380" s="216">
        <v>265120</v>
      </c>
      <c r="D380" s="28">
        <v>0</v>
      </c>
      <c r="E380" s="217">
        <f>IF(OR(C380&gt;999999,C380/(D360+D383)&gt;0.01),"Additional Classification Necessary - See Responses-2 Tab","")</f>
      </c>
      <c r="F380" s="56"/>
    </row>
    <row r="381">
      <c r="A381" s="57" t="s">
        <v>514</v>
      </c>
      <c r="B381" s="42"/>
      <c r="C381" s="42"/>
      <c r="D381" s="28">
        <f>SUM(C370:C380)</f>
        <v>5408300</v>
      </c>
      <c r="E381" s="28"/>
      <c r="F381" s="56"/>
    </row>
    <row r="382">
      <c r="A382" s="52" t="s">
        <v>515</v>
      </c>
      <c r="B382" s="42" t="s">
        <v>299</v>
      </c>
      <c r="C382" s="43">
        <v>3739044</v>
      </c>
      <c r="D382" s="28">
        <v>0</v>
      </c>
      <c r="E382" s="16"/>
    </row>
    <row r="383">
      <c r="A383" s="16" t="s">
        <v>516</v>
      </c>
      <c r="B383" s="16"/>
      <c r="C383" s="23"/>
      <c r="D383" s="28">
        <f>D381+C382</f>
        <v>9147344</v>
      </c>
      <c r="E383" s="16"/>
    </row>
    <row r="384">
      <c r="A384" s="16" t="s">
        <v>517</v>
      </c>
      <c r="B384" s="16"/>
      <c r="C384" s="23"/>
      <c r="D384" s="28">
        <f>D367+D383</f>
        <v>34360949</v>
      </c>
      <c r="E384" s="16"/>
    </row>
    <row r="385">
      <c r="A385" s="16"/>
      <c r="B385" s="16"/>
      <c r="C385" s="23"/>
      <c r="D385" s="16"/>
      <c r="E385" s="16"/>
    </row>
    <row r="386">
      <c r="A386" s="16"/>
      <c r="B386" s="16"/>
      <c r="C386" s="23"/>
      <c r="D386" s="16"/>
      <c r="E386" s="16"/>
    </row>
    <row r="387">
      <c r="A387" s="16"/>
      <c r="B387" s="16"/>
      <c r="C387" s="23"/>
      <c r="D387" s="16"/>
      <c r="E387" s="16"/>
    </row>
    <row r="388">
      <c r="A388" s="41" t="s">
        <v>518</v>
      </c>
      <c r="B388" s="41"/>
      <c r="C388" s="41"/>
      <c r="D388" s="41"/>
      <c r="E388" s="41"/>
    </row>
    <row r="389">
      <c r="A389" s="16" t="s">
        <v>519</v>
      </c>
      <c r="B389" s="42" t="s">
        <v>299</v>
      </c>
      <c r="C389" s="43">
        <v>15077520</v>
      </c>
      <c r="D389" s="16"/>
      <c r="E389" s="16"/>
    </row>
    <row r="390">
      <c r="A390" s="16" t="s">
        <v>11</v>
      </c>
      <c r="B390" s="42" t="s">
        <v>299</v>
      </c>
      <c r="C390" s="43">
        <v>3564574</v>
      </c>
      <c r="D390" s="16"/>
      <c r="E390" s="16"/>
    </row>
    <row r="391">
      <c r="A391" s="16" t="s">
        <v>264</v>
      </c>
      <c r="B391" s="42" t="s">
        <v>299</v>
      </c>
      <c r="C391" s="43">
        <v>1290036</v>
      </c>
      <c r="D391" s="16"/>
      <c r="E391" s="16"/>
    </row>
    <row r="392">
      <c r="A392" s="16" t="s">
        <v>520</v>
      </c>
      <c r="B392" s="42" t="s">
        <v>299</v>
      </c>
      <c r="C392" s="43">
        <v>2003062</v>
      </c>
      <c r="D392" s="16"/>
      <c r="E392" s="16"/>
    </row>
    <row r="393">
      <c r="A393" s="16" t="s">
        <v>521</v>
      </c>
      <c r="B393" s="42" t="s">
        <v>299</v>
      </c>
      <c r="C393" s="43">
        <v>281447</v>
      </c>
      <c r="D393" s="16"/>
      <c r="E393" s="16"/>
    </row>
    <row r="394">
      <c r="A394" s="16" t="s">
        <v>522</v>
      </c>
      <c r="B394" s="42" t="s">
        <v>299</v>
      </c>
      <c r="C394" s="43">
        <v>141442</v>
      </c>
      <c r="D394" s="16"/>
      <c r="E394" s="16"/>
    </row>
    <row r="395">
      <c r="A395" s="16" t="s">
        <v>16</v>
      </c>
      <c r="B395" s="42" t="s">
        <v>299</v>
      </c>
      <c r="C395" s="43">
        <v>1184526</v>
      </c>
      <c r="D395" s="16"/>
      <c r="E395" s="16"/>
    </row>
    <row r="396">
      <c r="A396" s="16" t="s">
        <v>523</v>
      </c>
      <c r="B396" s="42" t="s">
        <v>299</v>
      </c>
      <c r="C396" s="43">
        <v>82156</v>
      </c>
      <c r="D396" s="16"/>
      <c r="E396" s="16"/>
    </row>
    <row r="397">
      <c r="A397" s="16" t="s">
        <v>524</v>
      </c>
      <c r="B397" s="42" t="s">
        <v>299</v>
      </c>
      <c r="C397" s="43">
        <v>0</v>
      </c>
      <c r="D397" s="16"/>
      <c r="E397" s="16"/>
    </row>
    <row r="398">
      <c r="A398" s="16" t="s">
        <v>525</v>
      </c>
      <c r="B398" s="42" t="s">
        <v>299</v>
      </c>
      <c r="C398" s="43">
        <v>0</v>
      </c>
      <c r="D398" s="16"/>
      <c r="E398" s="16"/>
    </row>
    <row r="399">
      <c r="A399" s="16" t="s">
        <v>526</v>
      </c>
      <c r="B399" s="42" t="s">
        <v>299</v>
      </c>
      <c r="C399" s="43">
        <v>1394852</v>
      </c>
      <c r="D399" s="16"/>
      <c r="E399" s="16"/>
    </row>
    <row r="400">
      <c r="A400" s="28" t="s">
        <v>527</v>
      </c>
      <c r="B400" s="16"/>
      <c r="C400" s="16"/>
      <c r="D400" s="16"/>
      <c r="E400" s="16"/>
    </row>
    <row r="401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>
      <c r="A402" s="29" t="s">
        <v>271</v>
      </c>
      <c r="B402" s="36" t="s">
        <v>299</v>
      </c>
      <c r="C402" s="240">
        <v>2528363</v>
      </c>
      <c r="D402" s="28">
        <v>0</v>
      </c>
      <c r="E402" s="28"/>
    </row>
    <row r="403">
      <c r="A403" s="29" t="s">
        <v>528</v>
      </c>
      <c r="B403" s="36" t="s">
        <v>299</v>
      </c>
      <c r="C403" s="240">
        <v>0</v>
      </c>
      <c r="D403" s="28">
        <v>0</v>
      </c>
      <c r="E403" s="28"/>
    </row>
    <row r="404">
      <c r="A404" s="29" t="s">
        <v>273</v>
      </c>
      <c r="B404" s="36" t="s">
        <v>299</v>
      </c>
      <c r="C404" s="240">
        <v>343935</v>
      </c>
      <c r="D404" s="28">
        <v>0</v>
      </c>
      <c r="E404" s="28"/>
    </row>
    <row r="405">
      <c r="A405" s="29" t="s">
        <v>274</v>
      </c>
      <c r="B405" s="36" t="s">
        <v>299</v>
      </c>
      <c r="C405" s="240">
        <v>111068</v>
      </c>
      <c r="D405" s="28">
        <v>0</v>
      </c>
      <c r="E405" s="28"/>
    </row>
    <row r="406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>
      <c r="A407" s="29" t="s">
        <v>276</v>
      </c>
      <c r="B407" s="36" t="s">
        <v>299</v>
      </c>
      <c r="C407" s="240">
        <v>488411</v>
      </c>
      <c r="D407" s="28">
        <v>0</v>
      </c>
      <c r="E407" s="28"/>
    </row>
    <row r="408">
      <c r="A408" s="29" t="s">
        <v>277</v>
      </c>
      <c r="B408" s="36" t="s">
        <v>299</v>
      </c>
      <c r="C408" s="240">
        <v>866210</v>
      </c>
      <c r="D408" s="28">
        <v>0</v>
      </c>
      <c r="E408" s="28"/>
    </row>
    <row r="409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>
      <c r="A410" s="29" t="s">
        <v>279</v>
      </c>
      <c r="B410" s="36" t="s">
        <v>299</v>
      </c>
      <c r="C410" s="240">
        <v>257522</v>
      </c>
      <c r="D410" s="28">
        <v>0</v>
      </c>
      <c r="E410" s="28"/>
    </row>
    <row r="411">
      <c r="A411" s="29" t="s">
        <v>280</v>
      </c>
      <c r="B411" s="36" t="s">
        <v>299</v>
      </c>
      <c r="C411" s="240">
        <v>62300</v>
      </c>
      <c r="D411" s="28">
        <v>0</v>
      </c>
      <c r="E411" s="28"/>
    </row>
    <row r="412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>
      <c r="A414" s="29" t="s">
        <v>283</v>
      </c>
      <c r="B414" s="36" t="s">
        <v>299</v>
      </c>
      <c r="C414" s="216">
        <v>502489</v>
      </c>
      <c r="D414" s="28">
        <v>0</v>
      </c>
      <c r="E414" s="217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>
      <c r="A415" s="58" t="s">
        <v>529</v>
      </c>
      <c r="B415" s="42"/>
      <c r="C415" s="42"/>
      <c r="D415" s="28">
        <f>SUM(C401:C414)</f>
        <v>5160298</v>
      </c>
      <c r="E415" s="28"/>
      <c r="F415" s="56"/>
      <c r="G415" s="56"/>
      <c r="H415" s="56"/>
      <c r="I415" s="56"/>
    </row>
    <row r="416">
      <c r="A416" s="28" t="s">
        <v>530</v>
      </c>
      <c r="B416" s="16"/>
      <c r="C416" s="23"/>
      <c r="D416" s="28">
        <f>SUM(C389:C399,D415)</f>
        <v>30179913</v>
      </c>
      <c r="E416" s="28"/>
    </row>
    <row r="417">
      <c r="A417" s="28" t="s">
        <v>531</v>
      </c>
      <c r="B417" s="16"/>
      <c r="C417" s="23"/>
      <c r="D417" s="28">
        <f>D384-D416</f>
        <v>4181036</v>
      </c>
      <c r="E417" s="28"/>
    </row>
    <row r="418">
      <c r="A418" s="28" t="s">
        <v>532</v>
      </c>
      <c r="B418" s="16"/>
      <c r="C418" s="216">
        <v>123611</v>
      </c>
      <c r="D418" s="28">
        <v>0</v>
      </c>
      <c r="E418" s="28"/>
    </row>
    <row r="419">
      <c r="A419" s="55" t="s">
        <v>533</v>
      </c>
      <c r="B419" s="42" t="s">
        <v>299</v>
      </c>
      <c r="C419" s="240">
        <v>0</v>
      </c>
      <c r="D419" s="28">
        <v>0</v>
      </c>
      <c r="E419" s="28"/>
    </row>
    <row r="420">
      <c r="A420" s="57" t="s">
        <v>534</v>
      </c>
      <c r="B420" s="16"/>
      <c r="C420" s="16"/>
      <c r="D420" s="28">
        <f>SUM(C418:C419)</f>
        <v>123611</v>
      </c>
      <c r="E420" s="28"/>
      <c r="F420" s="11">
        <f>D420-C399</f>
        <v>-1271241</v>
      </c>
    </row>
    <row r="421">
      <c r="A421" s="28" t="s">
        <v>535</v>
      </c>
      <c r="B421" s="16"/>
      <c r="C421" s="23"/>
      <c r="D421" s="28">
        <f>D417+D420</f>
        <v>4304647</v>
      </c>
      <c r="E421" s="28"/>
      <c r="F421" s="59"/>
    </row>
    <row r="422">
      <c r="A422" s="28" t="s">
        <v>536</v>
      </c>
      <c r="B422" s="42" t="s">
        <v>299</v>
      </c>
      <c r="C422" s="43">
        <v>0</v>
      </c>
      <c r="D422" s="28">
        <v>0</v>
      </c>
      <c r="E422" s="16"/>
    </row>
    <row r="423">
      <c r="A423" s="16" t="s">
        <v>537</v>
      </c>
      <c r="B423" s="42" t="s">
        <v>299</v>
      </c>
      <c r="C423" s="43">
        <v>0</v>
      </c>
      <c r="D423" s="28">
        <v>0</v>
      </c>
      <c r="E423" s="16"/>
    </row>
    <row r="424">
      <c r="A424" s="16" t="s">
        <v>538</v>
      </c>
      <c r="B424" s="16"/>
      <c r="C424" s="23"/>
      <c r="D424" s="28">
        <f>D421+C422-C423</f>
        <v>4304647</v>
      </c>
      <c r="E424" s="16"/>
    </row>
    <row r="427">
      <c r="M427" s="60"/>
    </row>
    <row r="428">
      <c r="M428" s="60"/>
    </row>
    <row r="429">
      <c r="M429" s="60"/>
    </row>
    <row r="433">
      <c r="B433" s="61"/>
      <c r="C433" s="61"/>
      <c r="D433" s="61"/>
      <c r="E433" s="61"/>
      <c r="F433" s="61"/>
      <c r="G433" s="61"/>
    </row>
    <row r="574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ht="12.6" customHeight="1" s="213" customFormat="1">
      <c r="A612" s="224"/>
      <c r="C612" s="222" t="s">
        <v>539</v>
      </c>
      <c r="D612" s="229">
        <f>CE90-(BE90+CD90)</f>
        <v>27086</v>
      </c>
      <c r="E612" s="231">
        <f>SUM(C624:D647)+SUM(C668:D713)</f>
        <v>25103602.286115427</v>
      </c>
      <c r="F612" s="231">
        <f>CE64-(AX64+BD64+BE64+BG64+BJ64+BN64+BP64+BQ64+CB64+CC64+CD64)</f>
        <v>1907674</v>
      </c>
      <c r="G612" s="229">
        <f>CE91-(AX91+AY91+BD91+BE91+BG91+BJ91+BN91+BP91+BQ91+CB91+CC91+CD91)</f>
        <v>6560</v>
      </c>
      <c r="H612" s="234">
        <f>CE60-(AX60+AY60+AZ60+BD60+BE60+BG60+BJ60+BN60+BO60+BP60+BQ60+BR60+CB60+CC60+CD60)</f>
        <v>98.339999999999975</v>
      </c>
      <c r="I612" s="229">
        <f>CE92-(AX92+AY92+AZ92+BD92+BE92+BF92+BG92+BJ92+BN92+BO92+BP92+BQ92+BR92+CB92+CC92+CD92)</f>
        <v>9729.2902999999988</v>
      </c>
      <c r="J612" s="229">
        <f>CE93-(AX93+AY93+AZ93+BA93+BD93+BE93+BF93+BG93+BJ93+BN93+BO93+BP93+BQ93+BR93+CB93+CC93+CD93)</f>
        <v>73093</v>
      </c>
      <c r="K612" s="229">
        <f>CE89-(AW89+AX89+AY89+AZ89+BA89+BB89+BC89+BD89+BE89+BF89+BG89+BH89+BI89+BJ89+BK89+BL89+BM89+BN89+BO89+BP89+BQ89+BR89+BS89+BT89+BU89+BV89+BW89+BX89+CB89+CC89+CD89)</f>
        <v>40801752</v>
      </c>
      <c r="L612" s="235">
        <f>CE94-(AW94+AX94+AY94+AZ94+BA94+BB94+BC94+BD94+BE94+BF94+BG94+BH94+BI94+BJ94+BK94+BL94+BM94+BN94+BO94+BP94+BQ94+BR94+BS94+BT94+BU94+BV94+BW94+BX94+BY94+BZ94+CA94+CB94+CC94+CD94)</f>
        <v>73.609999999999985</v>
      </c>
    </row>
    <row r="613" ht="12.6" customHeight="1" s="213" customFormat="1">
      <c r="A613" s="224"/>
      <c r="C613" s="222" t="s">
        <v>540</v>
      </c>
      <c r="D613" s="230" t="s">
        <v>541</v>
      </c>
      <c r="E613" s="232" t="s">
        <v>542</v>
      </c>
      <c r="F613" s="233" t="s">
        <v>543</v>
      </c>
      <c r="G613" s="230" t="s">
        <v>544</v>
      </c>
      <c r="H613" s="233" t="s">
        <v>545</v>
      </c>
      <c r="I613" s="230" t="s">
        <v>546</v>
      </c>
      <c r="J613" s="230" t="s">
        <v>547</v>
      </c>
      <c r="K613" s="222" t="s">
        <v>548</v>
      </c>
      <c r="L613" s="223" t="s">
        <v>549</v>
      </c>
    </row>
    <row r="614" ht="12.6" customHeight="1" s="213" customFormat="1">
      <c r="A614" s="224">
        <v>8430</v>
      </c>
      <c r="B614" s="223" t="s">
        <v>167</v>
      </c>
      <c r="C614" s="229">
        <f>BE85</f>
        <v>696183</v>
      </c>
      <c r="D614" s="229"/>
      <c r="E614" s="231"/>
      <c r="F614" s="231"/>
      <c r="G614" s="229"/>
      <c r="H614" s="231"/>
      <c r="I614" s="229"/>
      <c r="J614" s="229"/>
      <c r="N614" s="225" t="s">
        <v>550</v>
      </c>
    </row>
    <row r="615" ht="12.6" customHeight="1" s="213" customFormat="1">
      <c r="A615" s="224"/>
      <c r="B615" s="223" t="s">
        <v>551</v>
      </c>
      <c r="C615" s="229">
        <f>CD69-CD84</f>
        <v>1394852</v>
      </c>
      <c r="D615" s="229">
        <f>SUM(C614:C615)</f>
        <v>2091035</v>
      </c>
      <c r="E615" s="231"/>
      <c r="F615" s="231"/>
      <c r="G615" s="229"/>
      <c r="H615" s="231"/>
      <c r="I615" s="229"/>
      <c r="J615" s="229"/>
      <c r="N615" s="225" t="s">
        <v>552</v>
      </c>
    </row>
    <row r="616" ht="12.6" customHeight="1" s="213" customFormat="1">
      <c r="A616" s="224">
        <v>8310</v>
      </c>
      <c r="B616" s="228" t="s">
        <v>553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554</v>
      </c>
    </row>
    <row r="617" ht="12.6" customHeight="1" s="213" customFormat="1">
      <c r="A617" s="224">
        <v>8510</v>
      </c>
      <c r="B617" s="228" t="s">
        <v>172</v>
      </c>
      <c r="C617" s="229">
        <f>BJ85</f>
        <v>941505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555</v>
      </c>
    </row>
    <row r="618" ht="12.6" customHeight="1" s="213" customFormat="1">
      <c r="A618" s="224">
        <v>8470</v>
      </c>
      <c r="B618" s="228" t="s">
        <v>556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557</v>
      </c>
    </row>
    <row r="619" ht="12.6" customHeight="1" s="213" customFormat="1">
      <c r="A619" s="224">
        <v>8610</v>
      </c>
      <c r="B619" s="228" t="s">
        <v>558</v>
      </c>
      <c r="C619" s="229">
        <f>BN85</f>
        <v>3474899</v>
      </c>
      <c r="D619" s="229">
        <f>(D615/D612)*BN90</f>
        <v>294903.40766447608</v>
      </c>
      <c r="E619" s="231"/>
      <c r="F619" s="231"/>
      <c r="G619" s="229"/>
      <c r="H619" s="231"/>
      <c r="I619" s="229"/>
      <c r="J619" s="229"/>
      <c r="N619" s="225" t="s">
        <v>559</v>
      </c>
    </row>
    <row r="620" ht="12.6" customHeight="1" s="213" customFormat="1">
      <c r="A620" s="224">
        <v>8790</v>
      </c>
      <c r="B620" s="228" t="s">
        <v>560</v>
      </c>
      <c r="C620" s="229">
        <f>CC85</f>
        <v>188759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561</v>
      </c>
    </row>
    <row r="621" ht="12.6" customHeight="1" s="213" customFormat="1">
      <c r="A621" s="224">
        <v>8630</v>
      </c>
      <c r="B621" s="228" t="s">
        <v>562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563</v>
      </c>
    </row>
    <row r="622" ht="12.6" customHeight="1" s="213" customFormat="1">
      <c r="A622" s="224">
        <v>8770</v>
      </c>
      <c r="B622" s="223" t="s">
        <v>564</v>
      </c>
      <c r="C622" s="229">
        <f>CB85</f>
        <v>154715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565</v>
      </c>
    </row>
    <row r="623" ht="12.6" customHeight="1" s="213" customFormat="1">
      <c r="A623" s="224">
        <v>8640</v>
      </c>
      <c r="B623" s="228" t="s">
        <v>566</v>
      </c>
      <c r="C623" s="229">
        <f>BQ85</f>
        <v>0</v>
      </c>
      <c r="D623" s="229">
        <f>(D615/D612)*BQ90</f>
        <v>0</v>
      </c>
      <c r="E623" s="231">
        <f>SUM(C616:D623)</f>
        <v>5054781.407664476</v>
      </c>
      <c r="F623" s="231"/>
      <c r="G623" s="229"/>
      <c r="H623" s="231"/>
      <c r="I623" s="229"/>
      <c r="J623" s="229"/>
      <c r="N623" s="225" t="s">
        <v>567</v>
      </c>
    </row>
    <row r="624" ht="12.6" customHeight="1" s="213" customFormat="1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568</v>
      </c>
    </row>
    <row r="625" ht="12.6" customHeight="1" s="213" customFormat="1">
      <c r="A625" s="224">
        <v>8320</v>
      </c>
      <c r="B625" s="228" t="s">
        <v>162</v>
      </c>
      <c r="C625" s="229">
        <f>AY85</f>
        <v>752631</v>
      </c>
      <c r="D625" s="229">
        <f>(D615/D612)*AY90</f>
        <v>45007.509599054858</v>
      </c>
      <c r="E625" s="231">
        <f>(E623/E612)*SUM(C625:D625)</f>
        <v>160609.95001456447</v>
      </c>
      <c r="F625" s="231">
        <f>(F624/F612)*AY64</f>
        <v>0</v>
      </c>
      <c r="G625" s="229">
        <f>SUM(C625:F625)</f>
        <v>958248.45961361926</v>
      </c>
      <c r="H625" s="231"/>
      <c r="I625" s="229"/>
      <c r="J625" s="229"/>
      <c r="N625" s="225" t="s">
        <v>569</v>
      </c>
    </row>
    <row r="626" ht="12.6" customHeight="1" s="213" customFormat="1">
      <c r="A626" s="224">
        <v>8650</v>
      </c>
      <c r="B626" s="228" t="s">
        <v>179</v>
      </c>
      <c r="C626" s="229">
        <f>BR85</f>
        <v>586663</v>
      </c>
      <c r="D626" s="229">
        <f>(D615/D612)*BR90</f>
        <v>0</v>
      </c>
      <c r="E626" s="231">
        <f>(E623/E612)*SUM(C626:D626)</f>
        <v>118128.59330570378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570</v>
      </c>
    </row>
    <row r="627" ht="12.6" customHeight="1" s="213" customFormat="1">
      <c r="A627" s="224">
        <v>8620</v>
      </c>
      <c r="B627" s="223" t="s">
        <v>571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572</v>
      </c>
    </row>
    <row r="628" ht="12.6" customHeight="1" s="213" customForma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704791.59330570372</v>
      </c>
      <c r="I628" s="229"/>
      <c r="J628" s="229"/>
      <c r="N628" s="225" t="s">
        <v>573</v>
      </c>
    </row>
    <row r="629" ht="12.6" customHeight="1" s="213" customFormat="1">
      <c r="A629" s="224">
        <v>8460</v>
      </c>
      <c r="B629" s="228" t="s">
        <v>168</v>
      </c>
      <c r="C629" s="229">
        <f>BF85</f>
        <v>492560</v>
      </c>
      <c r="D629" s="229">
        <f>(D615/D612)*BF90</f>
        <v>254450.68891678355</v>
      </c>
      <c r="E629" s="231">
        <f>(E623/E612)*SUM(C629:D629)</f>
        <v>150415.69327887445</v>
      </c>
      <c r="F629" s="231">
        <f>(F624/F612)*BF64</f>
        <v>0</v>
      </c>
      <c r="G629" s="229">
        <f>(G625/G612)*BF91</f>
        <v>0</v>
      </c>
      <c r="H629" s="231">
        <f>(H628/H612)*BF60</f>
        <v>40277.900695322918</v>
      </c>
      <c r="I629" s="229">
        <f>SUM(C629:H629)</f>
        <v>937704.282890981</v>
      </c>
      <c r="J629" s="229"/>
      <c r="N629" s="225" t="s">
        <v>574</v>
      </c>
    </row>
    <row r="630" ht="12.6" customHeight="1" s="213" customFormat="1">
      <c r="A630" s="224">
        <v>8350</v>
      </c>
      <c r="B630" s="228" t="s">
        <v>575</v>
      </c>
      <c r="C630" s="229">
        <f>BA85</f>
        <v>166618</v>
      </c>
      <c r="D630" s="229">
        <f>(D615/D612)*BA90</f>
        <v>100900.1973344163</v>
      </c>
      <c r="E630" s="231">
        <f>(E623/E612)*SUM(C630:D630)</f>
        <v>53866.612236995126</v>
      </c>
      <c r="F630" s="231">
        <f>(F624/F612)*BA64</f>
        <v>0</v>
      </c>
      <c r="G630" s="229">
        <f>(G625/G612)*BA91</f>
        <v>0</v>
      </c>
      <c r="H630" s="231">
        <f>(H628/H612)*BA60</f>
        <v>7023.5485198249926</v>
      </c>
      <c r="I630" s="229">
        <f>(I629/I612)*BA92</f>
        <v>53735.097607072894</v>
      </c>
      <c r="J630" s="229">
        <f>SUM(C630:I630)</f>
        <v>382143.45569830935</v>
      </c>
      <c r="N630" s="225" t="s">
        <v>576</v>
      </c>
    </row>
    <row r="631" ht="12.6" customHeight="1" s="213" customFormat="1">
      <c r="A631" s="224">
        <v>8200</v>
      </c>
      <c r="B631" s="228" t="s">
        <v>577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578</v>
      </c>
    </row>
    <row r="632" ht="12.6" customHeight="1" s="213" customFormat="1">
      <c r="A632" s="224">
        <v>8360</v>
      </c>
      <c r="B632" s="228" t="s">
        <v>579</v>
      </c>
      <c r="C632" s="229">
        <f>BB85</f>
        <v>720243</v>
      </c>
      <c r="D632" s="229">
        <f>(D615/D612)*BB90</f>
        <v>96885.805397622375</v>
      </c>
      <c r="E632" s="231">
        <f>(E623/E612)*SUM(C632:D632)</f>
        <v>164534.45390486752</v>
      </c>
      <c r="F632" s="231">
        <f>(F624/F612)*BB64</f>
        <v>0</v>
      </c>
      <c r="G632" s="229">
        <f>(G625/G612)*BB91</f>
        <v>0</v>
      </c>
      <c r="H632" s="231">
        <f>(H628/H612)*BB60</f>
        <v>2508.4101856517832</v>
      </c>
      <c r="I632" s="229">
        <f>(I629/I612)*BB92</f>
        <v>0</v>
      </c>
      <c r="J632" s="229">
        <f>(J630/J612)*BB93</f>
        <v>0</v>
      </c>
      <c r="N632" s="225" t="s">
        <v>580</v>
      </c>
    </row>
    <row r="633" ht="12.6" customHeight="1" s="213" customFormat="1">
      <c r="A633" s="224">
        <v>8370</v>
      </c>
      <c r="B633" s="228" t="s">
        <v>581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582</v>
      </c>
    </row>
    <row r="634" ht="12.6" customHeight="1" s="213" customFormat="1">
      <c r="A634" s="224">
        <v>8490</v>
      </c>
      <c r="B634" s="228" t="s">
        <v>583</v>
      </c>
      <c r="C634" s="229">
        <f>BI85</f>
        <v>333964</v>
      </c>
      <c r="D634" s="229">
        <f>(D615/D612)*BI90</f>
        <v>0</v>
      </c>
      <c r="E634" s="231">
        <f>(E623/E612)*SUM(C634:D634)</f>
        <v>67245.92744854551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584</v>
      </c>
    </row>
    <row r="635" ht="12.6" customHeight="1" s="213" customFormat="1">
      <c r="A635" s="224">
        <v>8530</v>
      </c>
      <c r="B635" s="228" t="s">
        <v>585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586</v>
      </c>
    </row>
    <row r="636" ht="12.6" customHeight="1" s="213" customFormat="1">
      <c r="A636" s="224">
        <v>8480</v>
      </c>
      <c r="B636" s="228" t="s">
        <v>587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588</v>
      </c>
    </row>
    <row r="637" ht="12.6" customHeight="1" s="213" customFormat="1">
      <c r="A637" s="224">
        <v>8560</v>
      </c>
      <c r="B637" s="228" t="s">
        <v>174</v>
      </c>
      <c r="C637" s="229">
        <f>BL85</f>
        <v>469477</v>
      </c>
      <c r="D637" s="229">
        <f>(D615/D612)*BL90</f>
        <v>0</v>
      </c>
      <c r="E637" s="231">
        <f>(E623/E612)*SUM(C637:D637)</f>
        <v>94532.393553678834</v>
      </c>
      <c r="F637" s="231">
        <f>(F624/F612)*BL64</f>
        <v>0</v>
      </c>
      <c r="G637" s="229">
        <f>(G625/G612)*BL91</f>
        <v>0</v>
      </c>
      <c r="H637" s="231">
        <f>(H628/H612)*BL60</f>
        <v>59628.493556065245</v>
      </c>
      <c r="I637" s="229">
        <f>(I629/I612)*BL92</f>
        <v>0</v>
      </c>
      <c r="J637" s="229">
        <f>(J630/J612)*BL93</f>
        <v>0</v>
      </c>
      <c r="N637" s="225" t="s">
        <v>589</v>
      </c>
    </row>
    <row r="638" ht="12.6" customHeight="1" s="213" customFormat="1">
      <c r="A638" s="224">
        <v>8590</v>
      </c>
      <c r="B638" s="228" t="s">
        <v>590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163560.18170720624</v>
      </c>
      <c r="J638" s="229">
        <f>(J630/J612)*BM93</f>
        <v>0</v>
      </c>
      <c r="N638" s="225" t="s">
        <v>591</v>
      </c>
    </row>
    <row r="639" ht="12.6" customHeight="1" s="213" customFormat="1">
      <c r="A639" s="224">
        <v>8660</v>
      </c>
      <c r="B639" s="228" t="s">
        <v>592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593</v>
      </c>
    </row>
    <row r="640" ht="12.6" customHeight="1" s="213" customFormat="1">
      <c r="A640" s="224">
        <v>8670</v>
      </c>
      <c r="B640" s="228" t="s">
        <v>594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595</v>
      </c>
    </row>
    <row r="641" ht="12.6" customHeight="1" s="213" customFormat="1">
      <c r="A641" s="224">
        <v>8680</v>
      </c>
      <c r="B641" s="228" t="s">
        <v>596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52921.57739470691</v>
      </c>
      <c r="J641" s="229">
        <f>(J630/J612)*BU93</f>
        <v>0</v>
      </c>
      <c r="N641" s="225" t="s">
        <v>597</v>
      </c>
    </row>
    <row r="642" ht="12.6" customHeight="1" s="213" customFormat="1">
      <c r="A642" s="224">
        <v>8690</v>
      </c>
      <c r="B642" s="228" t="s">
        <v>598</v>
      </c>
      <c r="C642" s="229">
        <f>BV85</f>
        <v>451462</v>
      </c>
      <c r="D642" s="229">
        <f>(D615/D612)*BV90</f>
        <v>95419.00834379383</v>
      </c>
      <c r="E642" s="231">
        <f>(E623/E612)*SUM(C642:D642)</f>
        <v>110118.21816146102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0</v>
      </c>
      <c r="J642" s="229">
        <f>(J630/J612)*BV93</f>
        <v>0</v>
      </c>
      <c r="N642" s="225" t="s">
        <v>599</v>
      </c>
    </row>
    <row r="643" ht="12.6" customHeight="1" s="213" customFormat="1">
      <c r="A643" s="224">
        <v>8700</v>
      </c>
      <c r="B643" s="228" t="s">
        <v>600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601</v>
      </c>
    </row>
    <row r="644" ht="12.6" customHeight="1" s="213" customFormat="1">
      <c r="A644" s="224">
        <v>8710</v>
      </c>
      <c r="B644" s="228" t="s">
        <v>602</v>
      </c>
      <c r="C644" s="229">
        <f>BX85</f>
        <v>624962</v>
      </c>
      <c r="D644" s="229">
        <f>(D615/D612)*BX90</f>
        <v>0</v>
      </c>
      <c r="E644" s="231">
        <f>(E623/E612)*SUM(C644:D644)</f>
        <v>125840.35797300877</v>
      </c>
      <c r="F644" s="231">
        <f>(F624/F612)*BX64</f>
        <v>0</v>
      </c>
      <c r="G644" s="229">
        <f>(G625/G612)*BX91</f>
        <v>0</v>
      </c>
      <c r="H644" s="231">
        <f>(H628/H612)*BX60</f>
        <v>63856.956440449685</v>
      </c>
      <c r="I644" s="229">
        <f>(I629/I612)*BX92</f>
        <v>2055.2073850482598</v>
      </c>
      <c r="J644" s="229">
        <f>(J630/J612)*BX93</f>
        <v>0</v>
      </c>
      <c r="K644" s="231">
        <f>SUM(C631:J644)</f>
        <v>3699214.9914521067</v>
      </c>
      <c r="L644" s="231"/>
      <c r="N644" s="225" t="s">
        <v>603</v>
      </c>
    </row>
    <row r="645" ht="12.6" customHeight="1" s="213" customFormat="1">
      <c r="A645" s="224">
        <v>8720</v>
      </c>
      <c r="B645" s="228" t="s">
        <v>604</v>
      </c>
      <c r="C645" s="229">
        <f>BY85</f>
        <v>144940</v>
      </c>
      <c r="D645" s="229">
        <f>(D615/D612)*BY90</f>
        <v>3705.592557040537</v>
      </c>
      <c r="E645" s="231">
        <f>(E623/E612)*SUM(C645:D645)</f>
        <v>29930.803118410382</v>
      </c>
      <c r="F645" s="231">
        <f>(F624/F612)*BY64</f>
        <v>0</v>
      </c>
      <c r="G645" s="229">
        <f>(G625/G612)*BY91</f>
        <v>0</v>
      </c>
      <c r="H645" s="231">
        <f>(H628/H612)*BY60</f>
        <v>3941.7874345956598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605</v>
      </c>
    </row>
    <row r="646" ht="12.6" customHeight="1" s="213" customFormat="1">
      <c r="A646" s="224">
        <v>8730</v>
      </c>
      <c r="B646" s="228" t="s">
        <v>606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607</v>
      </c>
    </row>
    <row r="647" ht="12.6" customHeight="1" s="213" customFormat="1">
      <c r="A647" s="224">
        <v>8740</v>
      </c>
      <c r="B647" s="228" t="s">
        <v>608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182518.18311004658</v>
      </c>
      <c r="N647" s="225" t="s">
        <v>609</v>
      </c>
    </row>
    <row r="648" ht="12.6" customHeight="1" s="213" customFormat="1">
      <c r="A648" s="224"/>
      <c r="B648" s="224"/>
      <c r="C648" s="213">
        <f>SUM(C614:C647)</f>
        <v>11594433</v>
      </c>
      <c r="L648" s="227"/>
    </row>
    <row r="666" ht="12.6" customHeight="1" s="213" customFormat="1">
      <c r="C666" s="222" t="s">
        <v>610</v>
      </c>
      <c r="M666" s="222" t="s">
        <v>611</v>
      </c>
    </row>
    <row r="667" ht="12.6" customHeight="1" s="213" customFormat="1">
      <c r="C667" s="222" t="s">
        <v>540</v>
      </c>
      <c r="D667" s="222" t="s">
        <v>541</v>
      </c>
      <c r="E667" s="223" t="s">
        <v>542</v>
      </c>
      <c r="F667" s="222" t="s">
        <v>543</v>
      </c>
      <c r="G667" s="222" t="s">
        <v>544</v>
      </c>
      <c r="H667" s="222" t="s">
        <v>545</v>
      </c>
      <c r="I667" s="222" t="s">
        <v>546</v>
      </c>
      <c r="J667" s="222" t="s">
        <v>547</v>
      </c>
      <c r="K667" s="222" t="s">
        <v>548</v>
      </c>
      <c r="L667" s="223" t="s">
        <v>549</v>
      </c>
      <c r="M667" s="222" t="s">
        <v>612</v>
      </c>
    </row>
    <row r="668" ht="12.6" customHeight="1" s="213" customFormat="1">
      <c r="A668" s="224">
        <v>6010</v>
      </c>
      <c r="B668" s="223" t="s">
        <v>339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3">
        <f ref="M668:M713" t="shared" si="18">ROUND(SUM(D668:L668),0)</f>
        <v>0</v>
      </c>
      <c r="N668" s="223" t="s">
        <v>613</v>
      </c>
    </row>
    <row r="669" ht="12.6" customHeight="1" s="213" customFormat="1">
      <c r="A669" s="224">
        <v>6030</v>
      </c>
      <c r="B669" s="223" t="s">
        <v>340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3">
        <f t="shared" si="18"/>
        <v>0</v>
      </c>
      <c r="N669" s="223" t="s">
        <v>614</v>
      </c>
    </row>
    <row r="670" ht="12.6" customHeight="1" s="213" customFormat="1">
      <c r="A670" s="224">
        <v>6070</v>
      </c>
      <c r="B670" s="223" t="s">
        <v>615</v>
      </c>
      <c r="C670" s="229">
        <f>E85</f>
        <v>1038437.6124401912</v>
      </c>
      <c r="D670" s="229">
        <f>(D615/D612)*E90</f>
        <v>201028.39621944915</v>
      </c>
      <c r="E670" s="231">
        <f>(E623/E612)*SUM(C670:D670)</f>
        <v>249574.92811579828</v>
      </c>
      <c r="F670" s="231">
        <f>(F624/F612)*E64</f>
        <v>0</v>
      </c>
      <c r="G670" s="229">
        <f>(G625/G612)*E91</f>
        <v>306756.36664460372</v>
      </c>
      <c r="H670" s="231">
        <f>(H628/H612)*E60</f>
        <v>42284.628843844344</v>
      </c>
      <c r="I670" s="229">
        <f>(I629/I612)*E92</f>
        <v>111511.09915024995</v>
      </c>
      <c r="J670" s="229">
        <f>(J630/J612)*E93</f>
        <v>39917.164218962032</v>
      </c>
      <c r="K670" s="229">
        <f>(K644/K612)*E89</f>
        <v>182761.02604966433</v>
      </c>
      <c r="L670" s="229">
        <f>(L647/L612)*E94</f>
        <v>14629.225381731763</v>
      </c>
      <c r="M670" s="213">
        <f t="shared" si="18"/>
        <v>1148463</v>
      </c>
      <c r="N670" s="223" t="s">
        <v>616</v>
      </c>
    </row>
    <row r="671" ht="12.6" customHeight="1" s="213" customFormat="1">
      <c r="A671" s="224">
        <v>6100</v>
      </c>
      <c r="B671" s="223" t="s">
        <v>617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3">
        <f t="shared" si="18"/>
        <v>0</v>
      </c>
      <c r="N671" s="223" t="s">
        <v>618</v>
      </c>
    </row>
    <row r="672" ht="12.6" customHeight="1" s="213" customFormat="1">
      <c r="A672" s="224">
        <v>6120</v>
      </c>
      <c r="B672" s="223" t="s">
        <v>619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3">
        <f t="shared" si="18"/>
        <v>0</v>
      </c>
      <c r="N672" s="223" t="s">
        <v>620</v>
      </c>
    </row>
    <row r="673" ht="12.6" customHeight="1" s="213" customFormat="1">
      <c r="A673" s="224">
        <v>6140</v>
      </c>
      <c r="B673" s="223" t="s">
        <v>621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50095.672179715708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3">
        <f t="shared" si="18"/>
        <v>50096</v>
      </c>
      <c r="N673" s="223" t="s">
        <v>622</v>
      </c>
    </row>
    <row r="674" ht="12.6" customHeight="1" s="213" customFormat="1">
      <c r="A674" s="224">
        <v>6150</v>
      </c>
      <c r="B674" s="223" t="s">
        <v>623</v>
      </c>
      <c r="C674" s="229">
        <f>I85</f>
        <v>49727</v>
      </c>
      <c r="D674" s="229">
        <f>(D615/D612)*I90</f>
        <v>90323.8185778631</v>
      </c>
      <c r="E674" s="231">
        <f>(E623/E612)*SUM(C674:D674)</f>
        <v>28200.186802159489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3">
        <f t="shared" si="18"/>
        <v>118524</v>
      </c>
      <c r="N674" s="223" t="s">
        <v>624</v>
      </c>
    </row>
    <row r="675" ht="12.6" customHeight="1" s="213" customFormat="1">
      <c r="A675" s="224">
        <v>6170</v>
      </c>
      <c r="B675" s="223" t="s">
        <v>125</v>
      </c>
      <c r="C675" s="229">
        <f>J85</f>
        <v>8207</v>
      </c>
      <c r="D675" s="229">
        <f>(D615/D612)*J90</f>
        <v>0</v>
      </c>
      <c r="E675" s="231">
        <f>(E623/E612)*SUM(C675:D675)</f>
        <v>1652.5353827664449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1892.6016302900141</v>
      </c>
      <c r="K675" s="229">
        <f>(K644/K612)*J89</f>
        <v>20018.421515640435</v>
      </c>
      <c r="L675" s="229">
        <f>(L647/L612)*J94</f>
        <v>0</v>
      </c>
      <c r="M675" s="213">
        <f t="shared" si="18"/>
        <v>23564</v>
      </c>
      <c r="N675" s="223" t="s">
        <v>625</v>
      </c>
    </row>
    <row r="676" ht="12.6" customHeight="1" s="213" customFormat="1">
      <c r="A676" s="224">
        <v>6200</v>
      </c>
      <c r="B676" s="223" t="s">
        <v>345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3">
        <f t="shared" si="18"/>
        <v>0</v>
      </c>
      <c r="N676" s="223" t="s">
        <v>626</v>
      </c>
    </row>
    <row r="677" ht="12.6" customHeight="1" s="213" customFormat="1">
      <c r="A677" s="224">
        <v>6210</v>
      </c>
      <c r="B677" s="223" t="s">
        <v>346</v>
      </c>
      <c r="C677" s="229">
        <f>L85</f>
        <v>1348598.081339713</v>
      </c>
      <c r="D677" s="229">
        <f>(D615/D612)*L90</f>
        <v>0</v>
      </c>
      <c r="E677" s="231">
        <f>(E623/E612)*SUM(C677:D677)</f>
        <v>271549.41471241816</v>
      </c>
      <c r="F677" s="231">
        <f>(F624/F612)*L64</f>
        <v>0</v>
      </c>
      <c r="G677" s="229">
        <f>(G625/G612)*L91</f>
        <v>651492.09296901559</v>
      </c>
      <c r="H677" s="231">
        <f>(H628/H612)*L60</f>
        <v>98544.685864891479</v>
      </c>
      <c r="I677" s="229">
        <f>(I629/I612)*L92</f>
        <v>0</v>
      </c>
      <c r="J677" s="229">
        <f>(J630/J612)*L93</f>
        <v>93124.365300347316</v>
      </c>
      <c r="K677" s="229">
        <f>(K644/K612)*L89</f>
        <v>171614.17419955129</v>
      </c>
      <c r="L677" s="229">
        <f>(L647/L612)*L94</f>
        <v>34093.533728612158</v>
      </c>
      <c r="M677" s="213">
        <f t="shared" si="18"/>
        <v>1320418</v>
      </c>
      <c r="N677" s="223" t="s">
        <v>627</v>
      </c>
    </row>
    <row r="678" ht="12.6" customHeight="1" s="213" customFormat="1">
      <c r="A678" s="224">
        <v>6330</v>
      </c>
      <c r="B678" s="223" t="s">
        <v>628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3">
        <f t="shared" si="18"/>
        <v>0</v>
      </c>
      <c r="N678" s="223" t="s">
        <v>629</v>
      </c>
    </row>
    <row r="679" ht="12.6" customHeight="1" s="213" customFormat="1">
      <c r="A679" s="224">
        <v>6400</v>
      </c>
      <c r="B679" s="223" t="s">
        <v>630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9419.6991494280574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3">
        <f t="shared" si="18"/>
        <v>9420</v>
      </c>
      <c r="N679" s="223" t="s">
        <v>631</v>
      </c>
    </row>
    <row r="680" ht="12.6" customHeight="1" s="213" customFormat="1">
      <c r="A680" s="224">
        <v>7010</v>
      </c>
      <c r="B680" s="223" t="s">
        <v>632</v>
      </c>
      <c r="C680" s="229">
        <f>O85</f>
        <v>849863</v>
      </c>
      <c r="D680" s="229">
        <f>(D615/D612)*O90</f>
        <v>16983.965886435795</v>
      </c>
      <c r="E680" s="231">
        <f>(E623/E612)*SUM(C680:D680)</f>
        <v>174545.54436104212</v>
      </c>
      <c r="F680" s="231">
        <f>(F624/F612)*O64</f>
        <v>0</v>
      </c>
      <c r="G680" s="229">
        <f>(G625/G612)*O91</f>
        <v>0</v>
      </c>
      <c r="H680" s="231">
        <f>(H628/H612)*O60</f>
        <v>40492.907282664506</v>
      </c>
      <c r="I680" s="229">
        <f>(I629/I612)*O92</f>
        <v>58701.852080572949</v>
      </c>
      <c r="J680" s="229">
        <f>(J630/J612)*O93</f>
        <v>7936.3792121001143</v>
      </c>
      <c r="K680" s="229">
        <f>(K644/K612)*O89</f>
        <v>76993.496512868049</v>
      </c>
      <c r="L680" s="229">
        <f>(L647/L612)*O94</f>
        <v>14009.342950302451</v>
      </c>
      <c r="M680" s="213">
        <f t="shared" si="18"/>
        <v>389663</v>
      </c>
      <c r="N680" s="223" t="s">
        <v>633</v>
      </c>
    </row>
    <row r="681" ht="12.6" customHeight="1" s="213" customFormat="1">
      <c r="A681" s="224">
        <v>7020</v>
      </c>
      <c r="B681" s="223" t="s">
        <v>634</v>
      </c>
      <c r="C681" s="229">
        <f>P85</f>
        <v>893335</v>
      </c>
      <c r="D681" s="229">
        <f>(D615/D612)*P90</f>
        <v>105840.98741047035</v>
      </c>
      <c r="E681" s="231">
        <f>(E623/E612)*SUM(C681:D681)</f>
        <v>201190.89470042673</v>
      </c>
      <c r="F681" s="231">
        <f>(F624/F612)*P64</f>
        <v>0</v>
      </c>
      <c r="G681" s="229">
        <f>(G625/G612)*P91</f>
        <v>0</v>
      </c>
      <c r="H681" s="231">
        <f>(H628/H612)*P60</f>
        <v>59055.1426564877</v>
      </c>
      <c r="I681" s="229">
        <f>(I629/I612)*P92</f>
        <v>16056.306792131574</v>
      </c>
      <c r="J681" s="229">
        <f>(J630/J612)*P93</f>
        <v>50425.808630240841</v>
      </c>
      <c r="K681" s="229">
        <f>(K644/K612)*P89</f>
        <v>172785.08866456259</v>
      </c>
      <c r="L681" s="229">
        <f>(L647/L612)*P94</f>
        <v>20431.324939910122</v>
      </c>
      <c r="M681" s="213">
        <f t="shared" si="18"/>
        <v>625786</v>
      </c>
      <c r="N681" s="223" t="s">
        <v>635</v>
      </c>
    </row>
    <row r="682" ht="12.6" customHeight="1" s="213" customFormat="1">
      <c r="A682" s="224">
        <v>7030</v>
      </c>
      <c r="B682" s="223" t="s">
        <v>636</v>
      </c>
      <c r="C682" s="229">
        <f>Q85</f>
        <v>182496</v>
      </c>
      <c r="D682" s="229">
        <f>(D615/D612)*Q90</f>
        <v>28949.941851879197</v>
      </c>
      <c r="E682" s="231">
        <f>(E623/E612)*SUM(C682:D682)</f>
        <v>42576.081449080863</v>
      </c>
      <c r="F682" s="231">
        <f>(F624/F612)*Q64</f>
        <v>0</v>
      </c>
      <c r="G682" s="229">
        <f>(G625/G612)*Q91</f>
        <v>0</v>
      </c>
      <c r="H682" s="231">
        <f>(H628/H612)*Q60</f>
        <v>10105.309605054326</v>
      </c>
      <c r="I682" s="229">
        <f>(I629/I612)*Q92</f>
        <v>0</v>
      </c>
      <c r="J682" s="229">
        <f>(J630/J612)*Q93</f>
        <v>0</v>
      </c>
      <c r="K682" s="229">
        <f>(K644/K612)*Q89</f>
        <v>35404.137856433976</v>
      </c>
      <c r="L682" s="229">
        <f>(L647/L612)*Q94</f>
        <v>3496.1369132613195</v>
      </c>
      <c r="M682" s="213">
        <f t="shared" si="18"/>
        <v>120532</v>
      </c>
      <c r="N682" s="223" t="s">
        <v>637</v>
      </c>
    </row>
    <row r="683" ht="12.6" customHeight="1" s="213" customFormat="1">
      <c r="A683" s="224">
        <v>7040</v>
      </c>
      <c r="B683" s="223" t="s">
        <v>133</v>
      </c>
      <c r="C683" s="229">
        <f>R85</f>
        <v>717980</v>
      </c>
      <c r="D683" s="229">
        <f>(D615/D612)*R90</f>
        <v>0</v>
      </c>
      <c r="E683" s="231">
        <f>(E623/E612)*SUM(C683:D683)</f>
        <v>144570.16621404316</v>
      </c>
      <c r="F683" s="231">
        <f>(F624/F612)*R64</f>
        <v>0</v>
      </c>
      <c r="G683" s="229">
        <f>(G625/G612)*R91</f>
        <v>0</v>
      </c>
      <c r="H683" s="231">
        <f>(H628/H612)*R60</f>
        <v>1146.7017991551008</v>
      </c>
      <c r="I683" s="229">
        <f>(I629/I612)*R92</f>
        <v>0</v>
      </c>
      <c r="J683" s="229">
        <f>(J630/J612)*R93</f>
        <v>0</v>
      </c>
      <c r="K683" s="229">
        <f>(K644/K612)*R89</f>
        <v>52802.847915125</v>
      </c>
      <c r="L683" s="229">
        <f>(L647/L612)*R94</f>
        <v>396.72475611475966</v>
      </c>
      <c r="M683" s="213">
        <f t="shared" si="18"/>
        <v>198916</v>
      </c>
      <c r="N683" s="223" t="s">
        <v>638</v>
      </c>
    </row>
    <row r="684" ht="12.6" customHeight="1" s="213" customFormat="1">
      <c r="A684" s="224">
        <v>7050</v>
      </c>
      <c r="B684" s="223" t="s">
        <v>639</v>
      </c>
      <c r="C684" s="229">
        <f>S85</f>
        <v>714361</v>
      </c>
      <c r="D684" s="229">
        <f>(D615/D612)*S90</f>
        <v>0</v>
      </c>
      <c r="E684" s="231">
        <f>(E623/E612)*SUM(C684:D684)</f>
        <v>143841.45589964913</v>
      </c>
      <c r="F684" s="231">
        <f>(F624/F612)*S64</f>
        <v>0</v>
      </c>
      <c r="G684" s="229">
        <f>(G625/G612)*S91</f>
        <v>0</v>
      </c>
      <c r="H684" s="231">
        <f>(H628/H612)*S60</f>
        <v>0</v>
      </c>
      <c r="I684" s="229">
        <f>(I629/I612)*S92</f>
        <v>0</v>
      </c>
      <c r="J684" s="229">
        <f>(J630/J612)*S93</f>
        <v>0</v>
      </c>
      <c r="K684" s="229">
        <f>(K644/K612)*S89</f>
        <v>91378.56376730233</v>
      </c>
      <c r="L684" s="229">
        <f>(L647/L612)*S94</f>
        <v>0</v>
      </c>
      <c r="M684" s="213">
        <f t="shared" si="18"/>
        <v>235220</v>
      </c>
      <c r="N684" s="223" t="s">
        <v>640</v>
      </c>
    </row>
    <row r="685" ht="12.6" customHeight="1" s="213" customFormat="1">
      <c r="A685" s="224">
        <v>7060</v>
      </c>
      <c r="B685" s="223" t="s">
        <v>641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38792.032043847867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3">
        <f t="shared" si="18"/>
        <v>38792</v>
      </c>
      <c r="N685" s="223" t="s">
        <v>642</v>
      </c>
    </row>
    <row r="686" ht="12.6" customHeight="1" s="213" customFormat="1">
      <c r="A686" s="224">
        <v>7070</v>
      </c>
      <c r="B686" s="223" t="s">
        <v>136</v>
      </c>
      <c r="C686" s="229">
        <f>U85</f>
        <v>1793484</v>
      </c>
      <c r="D686" s="229">
        <f>(D615/D612)*U90</f>
        <v>69943.059514140143</v>
      </c>
      <c r="E686" s="231">
        <f>(E623/E612)*SUM(C686:D686)</f>
        <v>375213.73815664073</v>
      </c>
      <c r="F686" s="231">
        <f>(F624/F612)*U64</f>
        <v>0</v>
      </c>
      <c r="G686" s="229">
        <f>(G625/G612)*U91</f>
        <v>0</v>
      </c>
      <c r="H686" s="231">
        <f>(H628/H612)*U60</f>
        <v>53321.633660712192</v>
      </c>
      <c r="I686" s="229">
        <f>(I629/I612)*U92</f>
        <v>0</v>
      </c>
      <c r="J686" s="229">
        <f>(J630/J612)*U93</f>
        <v>0</v>
      </c>
      <c r="K686" s="229">
        <f>(K644/K612)*U89</f>
        <v>320567.18698871846</v>
      </c>
      <c r="L686" s="229">
        <f>(L647/L612)*U94</f>
        <v>18447.701159336324</v>
      </c>
      <c r="M686" s="213">
        <f t="shared" si="18"/>
        <v>837493</v>
      </c>
      <c r="N686" s="223" t="s">
        <v>643</v>
      </c>
    </row>
    <row r="687" ht="12.6" customHeight="1" s="213" customFormat="1">
      <c r="A687" s="224">
        <v>7110</v>
      </c>
      <c r="B687" s="223" t="s">
        <v>644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0</v>
      </c>
      <c r="L687" s="229">
        <f>(L647/L612)*V94</f>
        <v>0</v>
      </c>
      <c r="M687" s="213">
        <f t="shared" si="18"/>
        <v>0</v>
      </c>
      <c r="N687" s="223" t="s">
        <v>645</v>
      </c>
    </row>
    <row r="688" ht="12.6" customHeight="1" s="213" customFormat="1">
      <c r="A688" s="224">
        <v>7120</v>
      </c>
      <c r="B688" s="223" t="s">
        <v>646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0</v>
      </c>
      <c r="L688" s="229">
        <f>(L647/L612)*W94</f>
        <v>0</v>
      </c>
      <c r="M688" s="213">
        <f t="shared" si="18"/>
        <v>0</v>
      </c>
      <c r="N688" s="223" t="s">
        <v>647</v>
      </c>
    </row>
    <row r="689" ht="12.6" customHeight="1" s="213" customFormat="1">
      <c r="A689" s="224">
        <v>7130</v>
      </c>
      <c r="B689" s="223" t="s">
        <v>648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>
        <f>(I629/I612)*X92</f>
        <v>55019.6052345879</v>
      </c>
      <c r="J689" s="229">
        <f>(J630/J612)*X93</f>
        <v>0</v>
      </c>
      <c r="K689" s="229">
        <f>(K644/K612)*X89</f>
        <v>0</v>
      </c>
      <c r="L689" s="229">
        <f>(L647/L612)*X94</f>
        <v>0</v>
      </c>
      <c r="M689" s="213">
        <f t="shared" si="18"/>
        <v>55020</v>
      </c>
      <c r="N689" s="223" t="s">
        <v>649</v>
      </c>
    </row>
    <row r="690" ht="12.6" customHeight="1" s="213" customFormat="1">
      <c r="A690" s="224">
        <v>7140</v>
      </c>
      <c r="B690" s="223" t="s">
        <v>650</v>
      </c>
      <c r="C690" s="229">
        <f>Y85</f>
        <v>1784054</v>
      </c>
      <c r="D690" s="229">
        <f>(D615/D612)*Y90</f>
        <v>99201.800745772722</v>
      </c>
      <c r="E690" s="231">
        <f>(E623/E612)*SUM(C690:D690)</f>
        <v>379206.390341482</v>
      </c>
      <c r="F690" s="231">
        <f>(F624/F612)*Y64</f>
        <v>0</v>
      </c>
      <c r="G690" s="229">
        <f>(G625/G612)*Y91</f>
        <v>0</v>
      </c>
      <c r="H690" s="231">
        <f>(H628/H612)*Y60</f>
        <v>64573.64506492162</v>
      </c>
      <c r="I690" s="229">
        <f>(I629/I612)*Y92</f>
        <v>0</v>
      </c>
      <c r="J690" s="229">
        <f>(J630/J612)*Y93</f>
        <v>0</v>
      </c>
      <c r="K690" s="229">
        <f>(K644/K612)*Y89</f>
        <v>752753.66528192116</v>
      </c>
      <c r="L690" s="229">
        <f>(L647/L612)*Y94</f>
        <v>22340.562828712402</v>
      </c>
      <c r="M690" s="213">
        <f t="shared" si="18"/>
        <v>1318076</v>
      </c>
      <c r="N690" s="223" t="s">
        <v>651</v>
      </c>
    </row>
    <row r="691" ht="12.6" customHeight="1" s="213" customFormat="1">
      <c r="A691" s="224">
        <v>7150</v>
      </c>
      <c r="B691" s="223" t="s">
        <v>652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91602.964542296511</v>
      </c>
      <c r="K691" s="229">
        <f>(K644/K612)*Z89</f>
        <v>0</v>
      </c>
      <c r="L691" s="229">
        <f>(L647/L612)*Z94</f>
        <v>0</v>
      </c>
      <c r="M691" s="213">
        <f t="shared" si="18"/>
        <v>91603</v>
      </c>
      <c r="N691" s="223" t="s">
        <v>653</v>
      </c>
    </row>
    <row r="692" ht="12.6" customHeight="1" s="213" customFormat="1">
      <c r="A692" s="224">
        <v>7160</v>
      </c>
      <c r="B692" s="223" t="s">
        <v>654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12930.680560599796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3">
        <f t="shared" si="18"/>
        <v>12931</v>
      </c>
      <c r="N692" s="223" t="s">
        <v>655</v>
      </c>
    </row>
    <row r="693" ht="12.6" customHeight="1" s="213" customFormat="1">
      <c r="A693" s="224">
        <v>7170</v>
      </c>
      <c r="B693" s="223" t="s">
        <v>142</v>
      </c>
      <c r="C693" s="229">
        <f>AB85</f>
        <v>750628</v>
      </c>
      <c r="D693" s="229">
        <f>(D615/D612)*AB90</f>
        <v>23314.353171380048</v>
      </c>
      <c r="E693" s="231">
        <f>(E623/E612)*SUM(C693:D693)</f>
        <v>155838.56742259406</v>
      </c>
      <c r="F693" s="231">
        <f>(F624/F612)*AB64</f>
        <v>0</v>
      </c>
      <c r="G693" s="229">
        <f>(G625/G612)*AB91</f>
        <v>0</v>
      </c>
      <c r="H693" s="231">
        <f>(H628/H612)*AB60</f>
        <v>17200.526987326513</v>
      </c>
      <c r="I693" s="229">
        <f>(I629/I612)*AB92</f>
        <v>0</v>
      </c>
      <c r="J693" s="229">
        <f>(J630/J612)*AB93</f>
        <v>0</v>
      </c>
      <c r="K693" s="229">
        <f>(K644/K612)*AB89</f>
        <v>189552.05795730712</v>
      </c>
      <c r="L693" s="229">
        <f>(L647/L612)*AB94</f>
        <v>5950.8713417213949</v>
      </c>
      <c r="M693" s="213">
        <f t="shared" si="18"/>
        <v>391856</v>
      </c>
      <c r="N693" s="223" t="s">
        <v>656</v>
      </c>
    </row>
    <row r="694" ht="12.6" customHeight="1" s="213" customFormat="1">
      <c r="A694" s="224">
        <v>7180</v>
      </c>
      <c r="B694" s="223" t="s">
        <v>657</v>
      </c>
      <c r="C694" s="229">
        <f>AC85</f>
        <v>33385</v>
      </c>
      <c r="D694" s="229">
        <f>(D615/D612)*AC90</f>
        <v>0</v>
      </c>
      <c r="E694" s="231">
        <f>(E623/E612)*SUM(C694:D694)</f>
        <v>6722.2972771606874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>
        <f>(I629/I612)*AC92</f>
        <v>0</v>
      </c>
      <c r="J694" s="229">
        <f>(J630/J612)*AC93</f>
        <v>0</v>
      </c>
      <c r="K694" s="229">
        <f>(K644/K612)*AC89</f>
        <v>18536.71380354754</v>
      </c>
      <c r="L694" s="229">
        <f>(L647/L612)*AC94</f>
        <v>0</v>
      </c>
      <c r="M694" s="213">
        <f t="shared" si="18"/>
        <v>25259</v>
      </c>
      <c r="N694" s="223" t="s">
        <v>658</v>
      </c>
    </row>
    <row r="695" ht="12.6" customHeight="1" s="213" customForma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70904.645628111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3">
        <f t="shared" si="18"/>
        <v>70905</v>
      </c>
      <c r="N695" s="223" t="s">
        <v>659</v>
      </c>
    </row>
    <row r="696" ht="12.6" customHeight="1" s="213" customFormat="1">
      <c r="A696" s="224">
        <v>7200</v>
      </c>
      <c r="B696" s="223" t="s">
        <v>660</v>
      </c>
      <c r="C696" s="229">
        <f>AE85</f>
        <v>1006669</v>
      </c>
      <c r="D696" s="229">
        <f>(D615/D612)*AE90</f>
        <v>127842.94321789853</v>
      </c>
      <c r="E696" s="231">
        <f>(E623/E612)*SUM(C696:D696)</f>
        <v>228441.71175078506</v>
      </c>
      <c r="F696" s="231">
        <f>(F624/F612)*AE64</f>
        <v>0</v>
      </c>
      <c r="G696" s="229">
        <f>(G625/G612)*AE91</f>
        <v>0</v>
      </c>
      <c r="H696" s="231">
        <f>(H628/H612)*AE60</f>
        <v>56546.732470835908</v>
      </c>
      <c r="I696" s="229">
        <f>(I629/I612)*AE92</f>
        <v>0</v>
      </c>
      <c r="J696" s="229">
        <f>(J630/J612)*AE93</f>
        <v>0</v>
      </c>
      <c r="K696" s="229">
        <f>(K644/K612)*AE89</f>
        <v>148818.19669861574</v>
      </c>
      <c r="L696" s="229">
        <f>(L647/L612)*AE94</f>
        <v>19563.489535909084</v>
      </c>
      <c r="M696" s="213">
        <f t="shared" si="18"/>
        <v>581213</v>
      </c>
      <c r="N696" s="223" t="s">
        <v>661</v>
      </c>
    </row>
    <row r="697" ht="12.6" customHeight="1" s="213" customFormat="1">
      <c r="A697" s="224">
        <v>7220</v>
      </c>
      <c r="B697" s="223" t="s">
        <v>662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89144.603821476267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3">
        <f t="shared" si="18"/>
        <v>89145</v>
      </c>
      <c r="N697" s="223" t="s">
        <v>663</v>
      </c>
    </row>
    <row r="698" ht="12.6" customHeight="1" s="213" customFormat="1">
      <c r="A698" s="224">
        <v>7230</v>
      </c>
      <c r="B698" s="223" t="s">
        <v>664</v>
      </c>
      <c r="C698" s="229">
        <f>AG85</f>
        <v>3109997</v>
      </c>
      <c r="D698" s="229">
        <f>(D615/D612)*AG90</f>
        <v>160730.07716163329</v>
      </c>
      <c r="E698" s="231">
        <f>(E623/E612)*SUM(C698:D698)</f>
        <v>658583.18781307118</v>
      </c>
      <c r="F698" s="231">
        <f>(F624/F612)*AG64</f>
        <v>0</v>
      </c>
      <c r="G698" s="229">
        <f>(G625/G612)*AG91</f>
        <v>0</v>
      </c>
      <c r="H698" s="231">
        <f>(H628/H612)*AG60</f>
        <v>56546.732470835908</v>
      </c>
      <c r="I698" s="229">
        <f>(I629/I612)*AG92</f>
        <v>87774.46299465702</v>
      </c>
      <c r="J698" s="229">
        <f>(J630/J612)*AG93</f>
        <v>64839.904471979986</v>
      </c>
      <c r="K698" s="229">
        <f>(K644/K612)*AG89</f>
        <v>977723.09791423683</v>
      </c>
      <c r="L698" s="229">
        <f>(L647/L612)*AG94</f>
        <v>19563.489535909084</v>
      </c>
      <c r="M698" s="213">
        <f t="shared" si="18"/>
        <v>2025761</v>
      </c>
      <c r="N698" s="223" t="s">
        <v>665</v>
      </c>
    </row>
    <row r="699" ht="12.6" customHeight="1" s="213" customFormat="1">
      <c r="A699" s="224">
        <v>7240</v>
      </c>
      <c r="B699" s="223" t="s">
        <v>146</v>
      </c>
      <c r="C699" s="229">
        <f>AH85</f>
        <v>1175625</v>
      </c>
      <c r="D699" s="229">
        <f>(D615/D612)*AH90</f>
        <v>158259.68212360627</v>
      </c>
      <c r="E699" s="231">
        <f>(E623/E612)*SUM(C699:D699)</f>
        <v>268586.77150474366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32404.267692092559</v>
      </c>
      <c r="K699" s="229">
        <f>(K644/K612)*AH89</f>
        <v>250635.7145117099</v>
      </c>
      <c r="L699" s="229">
        <f>(L647/L612)*AH94</f>
        <v>0</v>
      </c>
      <c r="M699" s="213">
        <f t="shared" si="18"/>
        <v>709886</v>
      </c>
      <c r="N699" s="223" t="s">
        <v>666</v>
      </c>
    </row>
    <row r="700" ht="12.6" customHeight="1" s="213" customFormat="1">
      <c r="A700" s="224">
        <v>7250</v>
      </c>
      <c r="B700" s="223" t="s">
        <v>667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65081.559161568621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3">
        <f t="shared" si="18"/>
        <v>65082</v>
      </c>
      <c r="N700" s="223" t="s">
        <v>668</v>
      </c>
    </row>
    <row r="701" ht="12.6" customHeight="1" s="213" customFormat="1">
      <c r="A701" s="224">
        <v>7260</v>
      </c>
      <c r="B701" s="223" t="s">
        <v>148</v>
      </c>
      <c r="C701" s="229">
        <f>AJ85</f>
        <v>3104724</v>
      </c>
      <c r="D701" s="229">
        <f>(D615/D612)*AJ90</f>
        <v>117343.76430628369</v>
      </c>
      <c r="E701" s="231">
        <f>(E623/E612)*SUM(C701:D701)</f>
        <v>648785.30354420713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>
        <f>(I629/I612)*AJ92</f>
        <v>0</v>
      </c>
      <c r="J701" s="229">
        <f>(J630/J612)*AJ93</f>
        <v>0</v>
      </c>
      <c r="K701" s="229">
        <f>(K644/K612)*AJ89</f>
        <v>170628.48453144421</v>
      </c>
      <c r="L701" s="229">
        <f>(L647/L612)*AJ94</f>
        <v>0</v>
      </c>
      <c r="M701" s="213">
        <f t="shared" si="18"/>
        <v>936758</v>
      </c>
      <c r="N701" s="223" t="s">
        <v>669</v>
      </c>
    </row>
    <row r="702" ht="12.6" customHeight="1" s="213" customFormat="1">
      <c r="A702" s="224">
        <v>7310</v>
      </c>
      <c r="B702" s="223" t="s">
        <v>670</v>
      </c>
      <c r="C702" s="229">
        <f>AK85</f>
        <v>79</v>
      </c>
      <c r="D702" s="229">
        <f>(D615/D612)*AK90</f>
        <v>0</v>
      </c>
      <c r="E702" s="231">
        <f>(E623/E612)*SUM(C702:D702)</f>
        <v>15.907188404843323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14238.374292422028</v>
      </c>
      <c r="L702" s="229">
        <f>(L647/L612)*AK94</f>
        <v>0</v>
      </c>
      <c r="M702" s="213">
        <f t="shared" si="18"/>
        <v>14254</v>
      </c>
      <c r="N702" s="223" t="s">
        <v>671</v>
      </c>
    </row>
    <row r="703" ht="12.6" customHeight="1" s="213" customFormat="1">
      <c r="A703" s="224">
        <v>7320</v>
      </c>
      <c r="B703" s="223" t="s">
        <v>672</v>
      </c>
      <c r="C703" s="229">
        <f>AL85</f>
        <v>43</v>
      </c>
      <c r="D703" s="229">
        <f>(D615/D612)*AL90</f>
        <v>0</v>
      </c>
      <c r="E703" s="231">
        <f>(E623/E612)*SUM(C703:D703)</f>
        <v>8.6583430558007954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3">
        <f t="shared" si="18"/>
        <v>9</v>
      </c>
      <c r="N703" s="223" t="s">
        <v>673</v>
      </c>
    </row>
    <row r="704" ht="12.6" customHeight="1" s="213" customFormat="1">
      <c r="A704" s="224">
        <v>7330</v>
      </c>
      <c r="B704" s="223" t="s">
        <v>674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24295.744369598702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8405.60577018147</v>
      </c>
      <c r="M704" s="213">
        <f t="shared" si="18"/>
        <v>32701</v>
      </c>
      <c r="N704" s="223" t="s">
        <v>675</v>
      </c>
    </row>
    <row r="705" ht="12.6" customHeight="1" s="213" customFormat="1">
      <c r="A705" s="224">
        <v>7340</v>
      </c>
      <c r="B705" s="223" t="s">
        <v>676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1596.4872485005092</v>
      </c>
      <c r="L705" s="229">
        <f>(L647/L612)*AN94</f>
        <v>0</v>
      </c>
      <c r="M705" s="213">
        <f t="shared" si="18"/>
        <v>1596</v>
      </c>
      <c r="N705" s="223" t="s">
        <v>677</v>
      </c>
    </row>
    <row r="706" ht="12.6" customHeight="1" s="213" customFormat="1">
      <c r="A706" s="224">
        <v>7350</v>
      </c>
      <c r="B706" s="223" t="s">
        <v>678</v>
      </c>
      <c r="C706" s="229">
        <f>AO85</f>
        <v>2258</v>
      </c>
      <c r="D706" s="229">
        <f>(D615/D612)*AO90</f>
        <v>0</v>
      </c>
      <c r="E706" s="231">
        <f>(E623/E612)*SUM(C706:D706)</f>
        <v>454.66368883716734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49757.563674686382</v>
      </c>
      <c r="L706" s="229">
        <f>(L647/L612)*AO94</f>
        <v>0</v>
      </c>
      <c r="M706" s="213">
        <f t="shared" si="18"/>
        <v>50212</v>
      </c>
      <c r="N706" s="223" t="s">
        <v>679</v>
      </c>
    </row>
    <row r="707" ht="12.6" customHeight="1" s="213" customFormat="1">
      <c r="A707" s="224">
        <v>7380</v>
      </c>
      <c r="B707" s="223" t="s">
        <v>680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3">
        <f t="shared" si="18"/>
        <v>0</v>
      </c>
      <c r="N707" s="223" t="s">
        <v>681</v>
      </c>
    </row>
    <row r="708" ht="12.6" customHeight="1" s="213" customFormat="1">
      <c r="A708" s="224">
        <v>7390</v>
      </c>
      <c r="B708" s="223" t="s">
        <v>682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3">
        <f t="shared" si="18"/>
        <v>0</v>
      </c>
      <c r="N708" s="223" t="s">
        <v>683</v>
      </c>
    </row>
    <row r="709" ht="12.6" customHeight="1" s="213" customFormat="1">
      <c r="A709" s="224">
        <v>7400</v>
      </c>
      <c r="B709" s="223" t="s">
        <v>684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3">
        <f t="shared" si="18"/>
        <v>0</v>
      </c>
      <c r="N709" s="223" t="s">
        <v>685</v>
      </c>
    </row>
    <row r="710" ht="12.6" customHeight="1" s="213" customForma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3">
        <f t="shared" si="18"/>
        <v>0</v>
      </c>
      <c r="N710" s="223" t="s">
        <v>686</v>
      </c>
    </row>
    <row r="711" ht="12.6" customHeight="1" s="213" customFormat="1">
      <c r="A711" s="224">
        <v>7420</v>
      </c>
      <c r="B711" s="223" t="s">
        <v>687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3">
        <f t="shared" si="18"/>
        <v>0</v>
      </c>
      <c r="N711" s="223" t="s">
        <v>688</v>
      </c>
    </row>
    <row r="712" ht="12.6" customHeight="1" s="213" customFormat="1">
      <c r="A712" s="224">
        <v>7430</v>
      </c>
      <c r="B712" s="223" t="s">
        <v>689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3">
        <f t="shared" si="18"/>
        <v>0</v>
      </c>
      <c r="N712" s="223" t="s">
        <v>690</v>
      </c>
    </row>
    <row r="713" ht="12.6" customHeight="1" s="213" customFormat="1">
      <c r="A713" s="224">
        <v>7490</v>
      </c>
      <c r="B713" s="223" t="s">
        <v>691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3440.1053974653028</v>
      </c>
      <c r="I713" s="229">
        <f>(I629/I612)*AV92</f>
        <v>0</v>
      </c>
      <c r="J713" s="229">
        <f>(J630/J612)*AV93</f>
        <v>0</v>
      </c>
      <c r="K713" s="229">
        <f>(K644/K612)*AV89</f>
        <v>649.69206784909136</v>
      </c>
      <c r="L713" s="229">
        <f>(L647/L612)*AV94</f>
        <v>1190.174268344279</v>
      </c>
      <c r="M713" s="213">
        <f t="shared" si="18"/>
        <v>5280</v>
      </c>
      <c r="N713" s="225" t="s">
        <v>692</v>
      </c>
    </row>
    <row r="714" ht="12.6" customHeight="1" s="213" customFormat="1"/>
    <row r="715" ht="12.6" customHeight="1" s="213" customFormat="1">
      <c r="C715" s="226">
        <f>SUM(C614:C647)+SUM(C668:C713)</f>
        <v>30158383.693779904</v>
      </c>
      <c r="D715" s="213">
        <f>SUM(D616:D647)+SUM(D668:D713)</f>
        <v>2091035</v>
      </c>
      <c r="E715" s="213">
        <f>SUM(E624:E647)+SUM(E668:E713)</f>
        <v>5054781.407664476</v>
      </c>
      <c r="F715" s="213">
        <f>SUM(F625:F648)+SUM(F668:F713)</f>
        <v>0</v>
      </c>
      <c r="G715" s="213">
        <f>SUM(G626:G647)+SUM(G668:G713)</f>
        <v>958248.45961361937</v>
      </c>
      <c r="H715" s="213">
        <f>SUM(H629:H647)+SUM(H668:H713)</f>
        <v>704791.593305704</v>
      </c>
      <c r="I715" s="213">
        <f>SUM(I630:I647)+SUM(I668:I713)</f>
        <v>937704.28289098106</v>
      </c>
      <c r="J715" s="213">
        <f>SUM(J631:J647)+SUM(J668:J713)</f>
        <v>382143.45569830941</v>
      </c>
      <c r="K715" s="213">
        <f>SUM(K668:K713)</f>
        <v>3699214.9914521063</v>
      </c>
      <c r="L715" s="213">
        <f>SUM(L668:L713)</f>
        <v>182518.18311004661</v>
      </c>
      <c r="M715" s="213">
        <f>SUM(M668:M713)</f>
        <v>11594434</v>
      </c>
      <c r="N715" s="223" t="s">
        <v>693</v>
      </c>
    </row>
    <row r="716" ht="12.6" customHeight="1" s="213" customFormat="1">
      <c r="C716" s="226">
        <f>CE85</f>
        <v>30158383.693779904</v>
      </c>
      <c r="D716" s="213">
        <f>D615</f>
        <v>2091035</v>
      </c>
      <c r="E716" s="213">
        <f>E623</f>
        <v>5054781.407664476</v>
      </c>
      <c r="F716" s="213">
        <f>F624</f>
        <v>0</v>
      </c>
      <c r="G716" s="213">
        <f>G625</f>
        <v>958248.45961361926</v>
      </c>
      <c r="H716" s="213">
        <f>H628</f>
        <v>704791.59330570372</v>
      </c>
      <c r="I716" s="213">
        <f>I629</f>
        <v>937704.282890981</v>
      </c>
      <c r="J716" s="213">
        <f>J630</f>
        <v>382143.45569830935</v>
      </c>
      <c r="K716" s="213">
        <f>K644</f>
        <v>3699214.9914521067</v>
      </c>
      <c r="L716" s="213">
        <f>L647</f>
        <v>182518.18311004658</v>
      </c>
      <c r="M716" s="213">
        <f>C648</f>
        <v>11594433</v>
      </c>
      <c r="N716" s="223" t="s">
        <v>694</v>
      </c>
    </row>
  </sheetData>
  <sheetProtection sheet="1" password="88b3"/>
  <mergeCells>
    <mergeCell ref="B236:C236"/>
  </mergeCells>
  <hyperlinks>
    <hyperlink ref="C30" r:id="rId8"/>
    <hyperlink ref="F42" r:id="rId9"/>
    <hyperlink ref="A43" r:id="rId10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6" workbookViewId="0">
      <selection activeCell="B28" sqref="B28"/>
    </sheetView>
  </sheetViews>
  <sheetFormatPr defaultColWidth="10.77734375" defaultRowHeight="15" x14ac:dyDescent="0.25"/>
  <cols>
    <col min="1" max="1" width="2.77734375" customWidth="1" style="11"/>
    <col min="2" max="3" width="10.77734375" customWidth="1" style="11"/>
    <col min="4" max="4" width="2.77734375" customWidth="1" style="11"/>
    <col min="5" max="6" width="10.77734375" customWidth="1" style="11"/>
    <col min="7" max="7" width="2.77734375" customWidth="1" style="11"/>
    <col min="8" max="8" width="10.77734375" customWidth="1" style="11"/>
    <col min="9" max="10" width="8.77734375" customWidth="1" style="11"/>
    <col min="11" max="11" width="2.77734375" customWidth="1" style="11"/>
    <col min="12" max="13" width="10.77734375" customWidth="1" style="11"/>
    <col min="14" max="16384" width="10.77734375" customWidth="1" style="11"/>
  </cols>
  <sheetData>
    <row r="1">
      <c r="J1" s="103" t="s">
        <v>695</v>
      </c>
    </row>
    <row r="2">
      <c r="B2" s="104"/>
      <c r="C2" s="105"/>
      <c r="D2" s="105"/>
      <c r="E2" s="105"/>
      <c r="F2" s="105"/>
      <c r="G2" s="105"/>
      <c r="H2" s="105"/>
      <c r="I2" s="105"/>
      <c r="J2" s="106"/>
    </row>
    <row r="3">
      <c r="B3" s="107"/>
      <c r="F3" s="10" t="s">
        <v>696</v>
      </c>
      <c r="G3" s="10"/>
      <c r="J3" s="108"/>
    </row>
    <row r="4">
      <c r="B4" s="107"/>
      <c r="F4" s="10" t="s">
        <v>697</v>
      </c>
      <c r="G4" s="10"/>
      <c r="J4" s="108"/>
    </row>
    <row r="5">
      <c r="B5" s="107"/>
      <c r="J5" s="108"/>
    </row>
    <row r="6">
      <c r="B6" s="109"/>
      <c r="C6" s="110"/>
      <c r="D6" s="110"/>
      <c r="E6" s="110"/>
      <c r="F6" s="110"/>
      <c r="G6" s="110"/>
      <c r="H6" s="110"/>
      <c r="I6" s="110"/>
      <c r="J6" s="111"/>
    </row>
    <row r="7">
      <c r="B7" s="107"/>
      <c r="J7" s="108"/>
    </row>
    <row r="8">
      <c r="B8" s="107"/>
      <c r="F8" s="10" t="s">
        <v>698</v>
      </c>
      <c r="G8" s="10"/>
      <c r="J8" s="108"/>
    </row>
    <row r="9">
      <c r="B9" s="104"/>
      <c r="C9" s="105"/>
      <c r="D9" s="105"/>
      <c r="E9" s="105"/>
      <c r="F9" s="112" t="s">
        <v>699</v>
      </c>
      <c r="G9" s="112"/>
      <c r="H9" s="105"/>
      <c r="I9" s="105"/>
      <c r="J9" s="106"/>
    </row>
    <row r="10">
      <c r="B10" s="107"/>
      <c r="F10" s="10" t="s">
        <v>700</v>
      </c>
      <c r="G10" s="10"/>
      <c r="J10" s="108"/>
    </row>
    <row r="11">
      <c r="B11" s="107"/>
      <c r="F11" s="10"/>
      <c r="G11" s="10"/>
      <c r="J11" s="108"/>
    </row>
    <row r="12">
      <c r="B12" s="107"/>
      <c r="F12" s="10" t="s">
        <v>701</v>
      </c>
      <c r="G12" s="10"/>
      <c r="J12" s="108"/>
    </row>
    <row r="13">
      <c r="B13" s="107"/>
      <c r="F13" s="10" t="s">
        <v>702</v>
      </c>
      <c r="G13" s="10"/>
      <c r="J13" s="108"/>
    </row>
    <row r="14">
      <c r="B14" s="109"/>
      <c r="C14" s="110"/>
      <c r="D14" s="110"/>
      <c r="E14" s="110"/>
      <c r="F14" s="110"/>
      <c r="G14" s="110"/>
      <c r="H14" s="110"/>
      <c r="I14" s="110"/>
      <c r="J14" s="111"/>
    </row>
    <row r="15">
      <c r="B15" s="107"/>
      <c r="J15" s="108"/>
    </row>
    <row r="16">
      <c r="B16" s="107"/>
      <c r="F16" s="11" t="s">
        <v>703</v>
      </c>
      <c r="J16" s="108"/>
    </row>
    <row r="17">
      <c r="B17" s="104"/>
      <c r="C17" s="113" t="s">
        <v>704</v>
      </c>
      <c r="D17" s="113"/>
      <c r="E17" s="105" t="str">
        <f>+data!C98</f>
        <v>Lake Chelan Health</v>
      </c>
      <c r="F17" s="112"/>
      <c r="G17" s="112"/>
      <c r="H17" s="105"/>
      <c r="I17" s="105"/>
      <c r="J17" s="106"/>
    </row>
    <row r="18">
      <c r="B18" s="107"/>
      <c r="C18" s="62" t="s">
        <v>705</v>
      </c>
      <c r="D18" s="62"/>
      <c r="E18" s="11" t="str">
        <f>+"H-"&amp;data!C97</f>
        <v>H-165</v>
      </c>
      <c r="F18" s="10"/>
      <c r="G18" s="10"/>
      <c r="J18" s="108"/>
    </row>
    <row r="19">
      <c r="B19" s="107"/>
      <c r="C19" s="62" t="s">
        <v>706</v>
      </c>
      <c r="D19" s="62"/>
      <c r="E19" s="11" t="str">
        <f>+data!C99</f>
        <v>503 E Highland</v>
      </c>
      <c r="F19" s="10"/>
      <c r="G19" s="10"/>
      <c r="J19" s="108"/>
    </row>
    <row r="20">
      <c r="B20" s="107"/>
      <c r="C20" s="62" t="s">
        <v>707</v>
      </c>
      <c r="D20" s="62"/>
      <c r="E20" s="11" t="str">
        <f>+data!C100</f>
        <v>Chelan</v>
      </c>
      <c r="F20" s="10"/>
      <c r="G20" s="10"/>
      <c r="J20" s="108"/>
    </row>
    <row r="21">
      <c r="B21" s="107"/>
      <c r="C21" s="62" t="s">
        <v>708</v>
      </c>
      <c r="D21" s="62"/>
      <c r="E21" s="11" t="str">
        <f>+data!C101</f>
        <v>WA</v>
      </c>
      <c r="F21" s="10"/>
      <c r="G21" s="10"/>
      <c r="J21" s="108"/>
    </row>
    <row r="22">
      <c r="B22" s="109"/>
      <c r="C22" s="110"/>
      <c r="D22" s="110"/>
      <c r="E22" s="110"/>
      <c r="F22" s="110"/>
      <c r="G22" s="110"/>
      <c r="H22" s="110"/>
      <c r="I22" s="110"/>
      <c r="J22" s="111"/>
    </row>
    <row r="23">
      <c r="B23" s="107"/>
      <c r="J23" s="108"/>
    </row>
    <row r="24">
      <c r="B24" s="107"/>
      <c r="J24" s="108"/>
    </row>
    <row r="25">
      <c r="B25" s="107"/>
      <c r="J25" s="108"/>
    </row>
    <row r="26">
      <c r="B26" s="114"/>
      <c r="C26" s="115"/>
      <c r="D26" s="115"/>
      <c r="E26" s="115"/>
      <c r="F26" s="116" t="s">
        <v>709</v>
      </c>
      <c r="G26" s="115"/>
      <c r="H26" s="115"/>
      <c r="I26" s="115"/>
      <c r="J26" s="117"/>
    </row>
    <row r="27">
      <c r="B27" s="118" t="s">
        <v>710</v>
      </c>
      <c r="C27" s="119"/>
      <c r="D27" s="119"/>
      <c r="E27" s="119"/>
      <c r="F27" s="119"/>
      <c r="G27" s="119"/>
      <c r="H27" s="119"/>
      <c r="I27" s="119"/>
      <c r="J27" s="120"/>
    </row>
    <row r="28">
      <c r="B28" s="107" t="str">
        <f>+"by the Department of Health for the fiscal year ended "&amp;data!C96&amp;"."</f>
        <v>by the Department of Health for the fiscal year ended 12/31/2022.</v>
      </c>
      <c r="J28" s="108"/>
    </row>
    <row r="29">
      <c r="B29" s="107" t="s">
        <v>711</v>
      </c>
      <c r="J29" s="108"/>
    </row>
    <row r="30">
      <c r="B30" s="121" t="s">
        <v>712</v>
      </c>
      <c r="C30" s="122"/>
      <c r="D30" s="122"/>
      <c r="E30" s="122"/>
      <c r="F30" s="122"/>
      <c r="G30" s="122"/>
      <c r="H30" s="122"/>
      <c r="I30" s="122"/>
      <c r="J30" s="123"/>
    </row>
    <row r="31">
      <c r="B31" s="118"/>
      <c r="C31" s="119"/>
      <c r="D31" s="119"/>
      <c r="E31" s="119"/>
      <c r="F31" s="119"/>
      <c r="G31" s="119"/>
      <c r="H31" s="119"/>
      <c r="I31" s="119"/>
      <c r="J31" s="120"/>
    </row>
    <row r="32">
      <c r="B32" s="107"/>
      <c r="J32" s="108"/>
    </row>
    <row r="33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>
      <c r="B34" s="114" t="s">
        <v>713</v>
      </c>
      <c r="C34" s="115"/>
      <c r="D34" s="115"/>
      <c r="E34" s="115"/>
      <c r="F34" s="116"/>
      <c r="G34" s="115"/>
      <c r="H34" s="115"/>
      <c r="I34" s="115"/>
      <c r="J34" s="117"/>
    </row>
    <row r="35">
      <c r="B35" s="114" t="s">
        <v>714</v>
      </c>
      <c r="C35" s="115"/>
      <c r="D35" s="115"/>
      <c r="E35" s="115"/>
      <c r="F35" s="116"/>
      <c r="G35" s="115"/>
      <c r="H35" s="115"/>
      <c r="I35" s="115"/>
      <c r="J35" s="117"/>
    </row>
    <row r="36">
      <c r="B36" s="114" t="s">
        <v>715</v>
      </c>
      <c r="C36" s="115"/>
      <c r="D36" s="115"/>
      <c r="E36" s="115"/>
      <c r="F36" s="116"/>
      <c r="G36" s="115"/>
      <c r="H36" s="115"/>
      <c r="I36" s="115"/>
      <c r="J36" s="117"/>
    </row>
    <row r="37">
      <c r="B37" s="118"/>
      <c r="C37" s="119"/>
      <c r="D37" s="119"/>
      <c r="E37" s="119"/>
      <c r="F37" s="119"/>
      <c r="G37" s="119"/>
      <c r="H37" s="119"/>
      <c r="I37" s="119"/>
      <c r="J37" s="120"/>
    </row>
    <row r="38">
      <c r="B38" s="107"/>
      <c r="J38" s="108"/>
    </row>
    <row r="39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>
      <c r="B40" s="114" t="s">
        <v>716</v>
      </c>
      <c r="C40" s="115"/>
      <c r="D40" s="115"/>
      <c r="E40" s="115"/>
      <c r="F40" s="116"/>
      <c r="G40" s="115"/>
      <c r="H40" s="115"/>
      <c r="I40" s="115"/>
      <c r="J40" s="117"/>
    </row>
    <row r="41">
      <c r="B41" s="114" t="s">
        <v>714</v>
      </c>
      <c r="C41" s="115"/>
      <c r="D41" s="115"/>
      <c r="E41" s="115"/>
      <c r="F41" s="116"/>
      <c r="G41" s="115"/>
      <c r="H41" s="115"/>
      <c r="I41" s="115"/>
      <c r="J41" s="117"/>
    </row>
    <row r="42">
      <c r="B42" s="125" t="s">
        <v>715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72" zoomScaleNormal="100" workbookViewId="0">
      <selection activeCell="I70" sqref="I70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65.8867187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3" t="s">
        <v>717</v>
      </c>
    </row>
    <row r="3">
      <c r="A3" s="63"/>
    </row>
    <row r="4">
      <c r="A4" s="158" t="s">
        <v>718</v>
      </c>
    </row>
    <row r="5">
      <c r="A5" s="158" t="s">
        <v>719</v>
      </c>
    </row>
    <row r="6">
      <c r="A6" s="158" t="s">
        <v>720</v>
      </c>
    </row>
    <row r="7">
      <c r="A7" s="158"/>
    </row>
    <row r="8">
      <c r="A8" s="2" t="s">
        <v>721</v>
      </c>
    </row>
    <row r="9">
      <c r="A9" s="158" t="s">
        <v>27</v>
      </c>
    </row>
    <row r="12">
      <c r="A12" s="1">
        <f>data!C97</f>
        <v>165</v>
      </c>
      <c r="B12" s="242" t="str">
        <f>RIGHT('Prior Year'!C97,4)</f>
        <v>2021</v>
      </c>
      <c r="C12" s="242" t="str">
        <f>RIGHT(data!C96,4)</f>
        <v>2022</v>
      </c>
      <c r="D12" s="1" t="str">
        <f>RIGHT('Prior Year'!C97,4)</f>
        <v>2021</v>
      </c>
      <c r="E12" s="242" t="str">
        <f>RIGHT(data!C96,4)</f>
        <v>2022</v>
      </c>
      <c r="F12" s="1" t="str">
        <f>RIGHT('Prior Year'!C97,4)</f>
        <v>2021</v>
      </c>
      <c r="G12" s="242" t="str">
        <f>RIGHT(data!C96,4)</f>
        <v>2022</v>
      </c>
      <c r="H12" s="3"/>
    </row>
    <row r="13">
      <c r="A13" s="2"/>
      <c r="B13" s="242" t="s">
        <v>722</v>
      </c>
      <c r="C13" s="242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>
      <c r="A14" s="1" t="s">
        <v>726</v>
      </c>
      <c r="B14" s="242" t="s">
        <v>361</v>
      </c>
      <c r="C14" s="242" t="s">
        <v>361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64" t="s">
        <v>731</v>
      </c>
    </row>
    <row r="15">
      <c r="A15" s="1" t="s">
        <v>732</v>
      </c>
      <c r="B15" s="242">
        <f>'Prior Year'!C86</f>
        <v>0</v>
      </c>
      <c r="C15" s="242">
        <f>data!C85</f>
        <v>0</v>
      </c>
      <c r="D15" s="242">
        <f>'Prior Year'!C60</f>
        <v>0</v>
      </c>
      <c r="E15" s="1">
        <f>data!C59</f>
        <v>0</v>
      </c>
      <c r="F15" s="218">
        <f ref="F15:F59" t="shared" si="0">IF(B15=0,"",IF(D15=0,"",B15/D15))</f>
      </c>
      <c r="G15" s="218">
        <f ref="G15:G29" t="shared" si="1">IF(C15=0,"",IF(E15=0,"",C15/E15))</f>
      </c>
      <c r="H15" s="6">
        <f>IF(B15=0,"",IF(C15=0,"",IF(D15=0,"",IF(E15=0,"",IF(G15/F15-1&lt;-0.25,G15/F15-1,IF(G15/F15-1&gt;0.25,G15/F15-1,""))))))</f>
      </c>
      <c r="I15" s="242" t="str">
        <f ref="I15:I46" t="shared" si="2">IF(H15&gt;ABS(25%),"Please provide explanation for the fluctuation noted here","")</f>
        <v>Please provide explanation for the fluctuation noted here</v>
      </c>
      <c r="J15" s="296"/>
      <c r="M15" s="7"/>
    </row>
    <row r="16">
      <c r="A16" s="1" t="s">
        <v>733</v>
      </c>
      <c r="B16" s="242">
        <f>'Prior Year'!D86</f>
        <v>0</v>
      </c>
      <c r="C16" s="242">
        <f>data!D85</f>
        <v>0</v>
      </c>
      <c r="D16" s="242">
        <f>'Prior Year'!D60</f>
        <v>0</v>
      </c>
      <c r="E16" s="1">
        <f>data!D59</f>
        <v>0</v>
      </c>
      <c r="F16" s="218">
        <f t="shared" si="0"/>
      </c>
      <c r="G16" s="218">
        <f t="shared" si="1"/>
      </c>
      <c r="H16" s="6">
        <f ref="H16:H59" t="shared" si="3">IF(B16=0,"",IF(C16=0,"",IF(D16=0,"",IF(E16=0,"",IF(G16/F16-1&lt;-0.25,G16/F16-1,IF(G16/F16-1&gt;0.25,G16/F16-1,""))))))</f>
      </c>
      <c r="I16" s="242" t="str">
        <f>IF(H16&gt;ABS(25%),"Please provide explanation for the fluctuation noted here","")</f>
        <v>Please provide explanation for the fluctuation noted here</v>
      </c>
      <c r="J16" s="296"/>
      <c r="M16" s="7"/>
    </row>
    <row r="17">
      <c r="A17" s="1" t="s">
        <v>734</v>
      </c>
      <c r="B17" s="242">
        <f>'Prior Year'!E86</f>
        <v>764659</v>
      </c>
      <c r="C17" s="242">
        <f>data!E85</f>
        <v>1038437.6124401912</v>
      </c>
      <c r="D17" s="242">
        <f>'Prior Year'!E60</f>
        <v>526</v>
      </c>
      <c r="E17" s="1">
        <f>data!E59</f>
        <v>680</v>
      </c>
      <c r="F17" s="218">
        <f t="shared" si="0"/>
        <v>1453.7243346007604</v>
      </c>
      <c r="G17" s="218">
        <f t="shared" si="1"/>
        <v>1527.1141359414576</v>
      </c>
      <c r="H17" s="6">
        <f>IF(B17=0,"",IF(C17=0,"",IF(D17=0,"",IF(E17=0,"",IF(G17/F17-1&lt;-0.25,G17/F17-1,IF(G17/F17-1&gt;0.25,G17/F17-1,""))))))</f>
      </c>
      <c r="I17" s="242" t="str">
        <f>IF(H17&gt;ABS(25%),"Please provide explanation for the fluctuation noted here","")</f>
        <v>Please provide explanation for the fluctuation noted here</v>
      </c>
      <c r="J17" s="296"/>
      <c r="M17" s="7"/>
    </row>
    <row r="18">
      <c r="A18" s="1" t="s">
        <v>735</v>
      </c>
      <c r="B18" s="242">
        <f>'Prior Year'!F86</f>
        <v>0</v>
      </c>
      <c r="C18" s="242">
        <f>data!F85</f>
        <v>0</v>
      </c>
      <c r="D18" s="242">
        <f>'Prior Year'!F60</f>
        <v>0</v>
      </c>
      <c r="E18" s="1">
        <f>data!F59</f>
        <v>0</v>
      </c>
      <c r="F18" s="218">
        <f t="shared" si="0"/>
      </c>
      <c r="G18" s="218">
        <f t="shared" si="1"/>
      </c>
      <c r="H18" s="6">
        <f t="shared" si="3"/>
      </c>
      <c r="I18" s="242" t="str">
        <f t="shared" si="2"/>
        <v>Please provide explanation for the fluctuation noted here</v>
      </c>
      <c r="J18" s="296"/>
      <c r="M18" s="7"/>
    </row>
    <row r="19">
      <c r="A19" s="1" t="s">
        <v>736</v>
      </c>
      <c r="B19" s="242">
        <f>'Prior Year'!G86</f>
        <v>0</v>
      </c>
      <c r="C19" s="242">
        <f>data!G85</f>
        <v>0</v>
      </c>
      <c r="D19" s="242">
        <f>'Prior Year'!G60</f>
        <v>0</v>
      </c>
      <c r="E19" s="1">
        <f>data!G59</f>
        <v>0</v>
      </c>
      <c r="F19" s="218">
        <f t="shared" si="0"/>
      </c>
      <c r="G19" s="218">
        <f t="shared" si="1"/>
      </c>
      <c r="H19" s="6">
        <f t="shared" si="3"/>
      </c>
      <c r="I19" s="242" t="str">
        <f t="shared" si="2"/>
        <v>Please provide explanation for the fluctuation noted here</v>
      </c>
      <c r="J19" s="296"/>
      <c r="M19" s="7"/>
    </row>
    <row r="20">
      <c r="A20" s="1" t="s">
        <v>737</v>
      </c>
      <c r="B20" s="242">
        <f>'Prior Year'!H86</f>
        <v>0</v>
      </c>
      <c r="C20" s="242">
        <f>data!H85</f>
        <v>0</v>
      </c>
      <c r="D20" s="242">
        <f>'Prior Year'!H60</f>
        <v>0</v>
      </c>
      <c r="E20" s="1">
        <f>data!H59</f>
        <v>0</v>
      </c>
      <c r="F20" s="218">
        <f t="shared" si="0"/>
      </c>
      <c r="G20" s="218">
        <f t="shared" si="1"/>
      </c>
      <c r="H20" s="6">
        <f t="shared" si="3"/>
      </c>
      <c r="I20" s="242" t="str">
        <f t="shared" si="2"/>
        <v>Please provide explanation for the fluctuation noted here</v>
      </c>
      <c r="J20" s="296"/>
      <c r="M20" s="7"/>
    </row>
    <row r="21">
      <c r="A21" s="1" t="s">
        <v>738</v>
      </c>
      <c r="B21" s="242">
        <f>'Prior Year'!I86</f>
        <v>31073</v>
      </c>
      <c r="C21" s="242">
        <f>data!I85</f>
        <v>49727</v>
      </c>
      <c r="D21" s="242">
        <f>'Prior Year'!I60</f>
        <v>0</v>
      </c>
      <c r="E21" s="1">
        <f>data!I59</f>
        <v>0</v>
      </c>
      <c r="F21" s="218">
        <f t="shared" si="0"/>
      </c>
      <c r="G21" s="218">
        <f t="shared" si="1"/>
      </c>
      <c r="H21" s="6">
        <f t="shared" si="3"/>
      </c>
      <c r="I21" s="242" t="str">
        <f t="shared" si="2"/>
        <v>Please provide explanation for the fluctuation noted here</v>
      </c>
      <c r="J21" s="296"/>
      <c r="M21" s="7"/>
    </row>
    <row r="22">
      <c r="A22" s="1" t="s">
        <v>739</v>
      </c>
      <c r="B22" s="242">
        <f>'Prior Year'!J86</f>
        <v>6921</v>
      </c>
      <c r="C22" s="242">
        <f>data!J85</f>
        <v>8207</v>
      </c>
      <c r="D22" s="242">
        <f>'Prior Year'!J60</f>
        <v>111</v>
      </c>
      <c r="E22" s="1">
        <f>data!J59</f>
        <v>132</v>
      </c>
      <c r="F22" s="218">
        <f t="shared" si="0"/>
        <v>62.351351351351354</v>
      </c>
      <c r="G22" s="218">
        <f t="shared" si="1"/>
        <v>62.174242424242422</v>
      </c>
      <c r="H22" s="6">
        <f t="shared" si="3"/>
      </c>
      <c r="I22" s="242" t="str">
        <f t="shared" si="2"/>
        <v>Please provide explanation for the fluctuation noted here</v>
      </c>
      <c r="J22" s="296"/>
      <c r="M22" s="7"/>
    </row>
    <row r="23">
      <c r="A23" s="1" t="s">
        <v>740</v>
      </c>
      <c r="B23" s="242">
        <f>'Prior Year'!K86</f>
        <v>0</v>
      </c>
      <c r="C23" s="242">
        <f>data!K85</f>
        <v>0</v>
      </c>
      <c r="D23" s="242">
        <f>'Prior Year'!K60</f>
        <v>0</v>
      </c>
      <c r="E23" s="1">
        <f>data!K59</f>
        <v>0</v>
      </c>
      <c r="F23" s="218">
        <f t="shared" si="0"/>
      </c>
      <c r="G23" s="218">
        <f t="shared" si="1"/>
      </c>
      <c r="H23" s="6">
        <f t="shared" si="3"/>
      </c>
      <c r="I23" s="242" t="str">
        <f t="shared" si="2"/>
        <v>Please provide explanation for the fluctuation noted here</v>
      </c>
      <c r="J23" s="296"/>
      <c r="M23" s="7"/>
    </row>
    <row r="24">
      <c r="A24" s="1" t="s">
        <v>741</v>
      </c>
      <c r="B24" s="242">
        <f>'Prior Year'!L86</f>
        <v>1471658</v>
      </c>
      <c r="C24" s="242">
        <f>data!L85</f>
        <v>1348598.081339713</v>
      </c>
      <c r="D24" s="242">
        <f>'Prior Year'!L60</f>
        <v>1113</v>
      </c>
      <c r="E24" s="1">
        <f>data!L59</f>
        <v>992</v>
      </c>
      <c r="F24" s="218">
        <f t="shared" si="0"/>
        <v>1322.2443845462713</v>
      </c>
      <c r="G24" s="218">
        <f t="shared" si="1"/>
        <v>1359.4738723182591</v>
      </c>
      <c r="H24" s="6">
        <f t="shared" si="3"/>
      </c>
      <c r="I24" s="242" t="str">
        <f t="shared" si="2"/>
        <v>Please provide explanation for the fluctuation noted here</v>
      </c>
      <c r="J24" s="296"/>
      <c r="M24" s="7"/>
    </row>
    <row r="25">
      <c r="A25" s="1" t="s">
        <v>742</v>
      </c>
      <c r="B25" s="242">
        <f>'Prior Year'!M86</f>
        <v>0</v>
      </c>
      <c r="C25" s="242">
        <f>data!M85</f>
        <v>0</v>
      </c>
      <c r="D25" s="242">
        <f>'Prior Year'!M60</f>
        <v>0</v>
      </c>
      <c r="E25" s="1">
        <f>data!M59</f>
        <v>0</v>
      </c>
      <c r="F25" s="218">
        <f t="shared" si="0"/>
      </c>
      <c r="G25" s="218">
        <f t="shared" si="1"/>
      </c>
      <c r="H25" s="6">
        <f t="shared" si="3"/>
      </c>
      <c r="I25" s="242" t="str">
        <f t="shared" si="2"/>
        <v>Please provide explanation for the fluctuation noted here</v>
      </c>
      <c r="J25" s="296"/>
      <c r="M25" s="7"/>
    </row>
    <row r="26">
      <c r="A26" s="1" t="s">
        <v>743</v>
      </c>
      <c r="B26" s="1">
        <f>'Prior Year'!N86</f>
        <v>0</v>
      </c>
      <c r="C26" s="242">
        <f>data!N85</f>
        <v>0</v>
      </c>
      <c r="D26" s="242">
        <f>'Prior Year'!N60</f>
        <v>0</v>
      </c>
      <c r="E26" s="1">
        <f>data!N59</f>
        <v>0</v>
      </c>
      <c r="F26" s="218">
        <f t="shared" si="0"/>
      </c>
      <c r="G26" s="218">
        <f t="shared" si="1"/>
      </c>
      <c r="H26" s="6">
        <f t="shared" si="3"/>
      </c>
      <c r="I26" s="242" t="str">
        <f t="shared" si="2"/>
        <v>Please provide explanation for the fluctuation noted here</v>
      </c>
      <c r="J26" s="296"/>
      <c r="M26" s="7"/>
    </row>
    <row r="27">
      <c r="A27" s="1" t="s">
        <v>744</v>
      </c>
      <c r="B27" s="242">
        <f>'Prior Year'!O86</f>
        <v>704322</v>
      </c>
      <c r="C27" s="242">
        <f>data!O85</f>
        <v>849863</v>
      </c>
      <c r="D27" s="242">
        <f>'Prior Year'!O60</f>
        <v>81</v>
      </c>
      <c r="E27" s="1">
        <f>data!O59</f>
        <v>89</v>
      </c>
      <c r="F27" s="218">
        <f t="shared" si="0"/>
        <v>8695.3333333333339</v>
      </c>
      <c r="G27" s="218">
        <f t="shared" si="1"/>
        <v>9549.0224719101116</v>
      </c>
      <c r="H27" s="6">
        <f t="shared" si="3"/>
      </c>
      <c r="I27" s="242" t="str">
        <f t="shared" si="2"/>
        <v>Please provide explanation for the fluctuation noted here</v>
      </c>
      <c r="J27" s="296"/>
      <c r="M27" s="7"/>
    </row>
    <row r="28">
      <c r="A28" s="1" t="s">
        <v>745</v>
      </c>
      <c r="B28" s="242">
        <f>'Prior Year'!P86</f>
        <v>771131</v>
      </c>
      <c r="C28" s="242">
        <f>data!P85</f>
        <v>893335</v>
      </c>
      <c r="D28" s="242">
        <f>'Prior Year'!P60</f>
        <v>0</v>
      </c>
      <c r="E28" s="1">
        <f>data!P59</f>
        <v>0</v>
      </c>
      <c r="F28" s="218">
        <f t="shared" si="0"/>
      </c>
      <c r="G28" s="218">
        <f t="shared" si="1"/>
      </c>
      <c r="H28" s="6">
        <f t="shared" si="3"/>
      </c>
      <c r="I28" s="242" t="str">
        <f t="shared" si="2"/>
        <v>Please provide explanation for the fluctuation noted here</v>
      </c>
      <c r="J28" s="296"/>
      <c r="M28" s="7"/>
    </row>
    <row r="29">
      <c r="A29" s="1" t="s">
        <v>746</v>
      </c>
      <c r="B29" s="242">
        <f>'Prior Year'!Q86</f>
        <v>192481</v>
      </c>
      <c r="C29" s="242">
        <f>data!Q85</f>
        <v>182496</v>
      </c>
      <c r="D29" s="242">
        <f>'Prior Year'!Q60</f>
        <v>0</v>
      </c>
      <c r="E29" s="1">
        <f>data!Q59</f>
        <v>0</v>
      </c>
      <c r="F29" s="218">
        <f t="shared" si="0"/>
      </c>
      <c r="G29" s="218">
        <f t="shared" si="1"/>
      </c>
      <c r="H29" s="6">
        <f t="shared" si="3"/>
      </c>
      <c r="I29" s="242" t="str">
        <f t="shared" si="2"/>
        <v>Please provide explanation for the fluctuation noted here</v>
      </c>
      <c r="J29" s="296"/>
      <c r="M29" s="7"/>
    </row>
    <row r="30">
      <c r="A30" s="1" t="s">
        <v>747</v>
      </c>
      <c r="B30" s="242">
        <f>'Prior Year'!R86</f>
        <v>615971</v>
      </c>
      <c r="C30" s="242">
        <f>data!R85</f>
        <v>717980</v>
      </c>
      <c r="D30" s="242">
        <f>'Prior Year'!R60</f>
        <v>0</v>
      </c>
      <c r="E30" s="1">
        <f>data!R59</f>
        <v>0</v>
      </c>
      <c r="F30" s="218">
        <f t="shared" si="0"/>
      </c>
      <c r="G30" s="218">
        <f>IFERROR(IF(C30=0,"",IF(E30=0,"",C30/E30)),"")</f>
      </c>
      <c r="H30" s="6">
        <f t="shared" si="3"/>
      </c>
      <c r="I30" s="242" t="str">
        <f t="shared" si="2"/>
        <v>Please provide explanation for the fluctuation noted here</v>
      </c>
      <c r="J30" s="296"/>
      <c r="M30" s="7"/>
    </row>
    <row r="31">
      <c r="A31" s="1" t="s">
        <v>748</v>
      </c>
      <c r="B31" s="242">
        <f>'Prior Year'!S86</f>
        <v>749355</v>
      </c>
      <c r="C31" s="242">
        <f>data!S85</f>
        <v>714361</v>
      </c>
      <c r="D31" s="242" t="s">
        <v>749</v>
      </c>
      <c r="E31" s="4" t="s">
        <v>749</v>
      </c>
      <c r="F31" s="218" t="e">
        <f>IF(B31=0,"",IF(D31=0,"",B31/D31))</f>
        <v>#VALUE!</v>
      </c>
      <c r="G31" s="218">
        <f ref="G31:G32" t="shared" si="4">IFERROR(IF(C31=0,"",IF(E31=0,"",C31/E31)),"")</f>
      </c>
      <c r="H31" s="6" t="e">
        <f t="shared" si="3"/>
        <v>#VALUE!</v>
      </c>
      <c r="I31" s="242" t="e">
        <f t="shared" si="2"/>
        <v>#VALUE!</v>
      </c>
      <c r="J31" s="296"/>
      <c r="M31" s="7"/>
    </row>
    <row r="32">
      <c r="A32" s="1" t="s">
        <v>750</v>
      </c>
      <c r="B32" s="242">
        <f>'Prior Year'!T86</f>
        <v>0</v>
      </c>
      <c r="C32" s="242">
        <f>data!T85</f>
        <v>0</v>
      </c>
      <c r="D32" s="242" t="s">
        <v>749</v>
      </c>
      <c r="E32" s="4" t="s">
        <v>749</v>
      </c>
      <c r="F32" s="218">
        <f t="shared" si="0"/>
      </c>
      <c r="G32" s="218">
        <f t="shared" si="4"/>
      </c>
      <c r="H32" s="6">
        <f t="shared" si="3"/>
      </c>
      <c r="I32" s="242" t="str">
        <f t="shared" si="2"/>
        <v>Please provide explanation for the fluctuation noted here</v>
      </c>
      <c r="J32" s="296"/>
      <c r="M32" s="7"/>
    </row>
    <row r="33">
      <c r="A33" s="1" t="s">
        <v>751</v>
      </c>
      <c r="B33" s="242">
        <f>'Prior Year'!U86</f>
        <v>1519581</v>
      </c>
      <c r="C33" s="242">
        <f>data!U85</f>
        <v>1793484</v>
      </c>
      <c r="D33" s="242">
        <f>'Prior Year'!U60</f>
        <v>34843</v>
      </c>
      <c r="E33" s="1">
        <f>data!U59</f>
        <v>0</v>
      </c>
      <c r="F33" s="218">
        <f t="shared" si="0"/>
        <v>43.612232012168874</v>
      </c>
      <c r="G33" s="218">
        <f ref="G33:G65" t="shared" si="5">IF(C33=0,"",IF(E33=0,"",C33/E33))</f>
      </c>
      <c r="H33" s="6">
        <f t="shared" si="3"/>
      </c>
      <c r="I33" s="242" t="str">
        <f t="shared" si="2"/>
        <v>Please provide explanation for the fluctuation noted here</v>
      </c>
      <c r="J33" s="296"/>
      <c r="M33" s="7"/>
    </row>
    <row r="34">
      <c r="A34" s="1" t="s">
        <v>752</v>
      </c>
      <c r="B34" s="242">
        <f>'Prior Year'!V86</f>
        <v>0</v>
      </c>
      <c r="C34" s="242">
        <f>data!V85</f>
        <v>0</v>
      </c>
      <c r="D34" s="242">
        <f>'Prior Year'!V60</f>
        <v>0</v>
      </c>
      <c r="E34" s="1">
        <f>data!V59</f>
        <v>0</v>
      </c>
      <c r="F34" s="218">
        <f t="shared" si="0"/>
      </c>
      <c r="G34" s="218">
        <f t="shared" si="5"/>
      </c>
      <c r="H34" s="6">
        <f t="shared" si="3"/>
      </c>
      <c r="I34" s="242" t="str">
        <f t="shared" si="2"/>
        <v>Please provide explanation for the fluctuation noted here</v>
      </c>
      <c r="J34" s="296"/>
      <c r="M34" s="7"/>
    </row>
    <row r="35">
      <c r="A35" s="1" t="s">
        <v>753</v>
      </c>
      <c r="B35" s="242">
        <f>'Prior Year'!W86</f>
        <v>0</v>
      </c>
      <c r="C35" s="242">
        <f>data!W85</f>
        <v>0</v>
      </c>
      <c r="D35" s="242">
        <f>'Prior Year'!W60</f>
        <v>0</v>
      </c>
      <c r="E35" s="1">
        <f>data!W59</f>
        <v>0</v>
      </c>
      <c r="F35" s="218">
        <f t="shared" si="0"/>
      </c>
      <c r="G35" s="218">
        <f t="shared" si="5"/>
      </c>
      <c r="H35" s="6">
        <f t="shared" si="3"/>
      </c>
      <c r="I35" s="242" t="str">
        <f t="shared" si="2"/>
        <v>Please provide explanation for the fluctuation noted here</v>
      </c>
      <c r="J35" s="296"/>
      <c r="M35" s="7"/>
    </row>
    <row r="36">
      <c r="A36" s="1" t="s">
        <v>754</v>
      </c>
      <c r="B36" s="242">
        <f>'Prior Year'!X86</f>
        <v>0</v>
      </c>
      <c r="C36" s="242">
        <f>data!X85</f>
        <v>0</v>
      </c>
      <c r="D36" s="242">
        <f>'Prior Year'!X60</f>
        <v>0</v>
      </c>
      <c r="E36" s="1">
        <f>data!X59</f>
        <v>0</v>
      </c>
      <c r="F36" s="218">
        <f t="shared" si="0"/>
      </c>
      <c r="G36" s="218">
        <f t="shared" si="5"/>
      </c>
      <c r="H36" s="6">
        <f t="shared" si="3"/>
      </c>
      <c r="I36" s="242" t="str">
        <f t="shared" si="2"/>
        <v>Please provide explanation for the fluctuation noted here</v>
      </c>
      <c r="J36" s="296"/>
      <c r="M36" s="7"/>
    </row>
    <row r="37">
      <c r="A37" s="1" t="s">
        <v>755</v>
      </c>
      <c r="B37" s="242">
        <f>'Prior Year'!Y86</f>
        <v>1676581</v>
      </c>
      <c r="C37" s="242">
        <f>data!Y85</f>
        <v>1784054</v>
      </c>
      <c r="D37" s="242">
        <f>'Prior Year'!Y60</f>
        <v>10604</v>
      </c>
      <c r="E37" s="1">
        <f>data!Y59</f>
        <v>10605</v>
      </c>
      <c r="F37" s="218">
        <f t="shared" si="0"/>
        <v>158.10835533760846</v>
      </c>
      <c r="G37" s="218">
        <f t="shared" si="5"/>
        <v>168.22762847713344</v>
      </c>
      <c r="H37" s="6">
        <f t="shared" si="3"/>
      </c>
      <c r="I37" s="242" t="str">
        <f t="shared" si="2"/>
        <v>Please provide explanation for the fluctuation noted here</v>
      </c>
      <c r="J37" s="296"/>
      <c r="M37" s="7"/>
    </row>
    <row r="38">
      <c r="A38" s="1" t="s">
        <v>756</v>
      </c>
      <c r="B38" s="242">
        <f>'Prior Year'!Z86</f>
        <v>0</v>
      </c>
      <c r="C38" s="242">
        <f>data!Z85</f>
        <v>0</v>
      </c>
      <c r="D38" s="242">
        <f>'Prior Year'!Z60</f>
        <v>0</v>
      </c>
      <c r="E38" s="1">
        <f>data!Z59</f>
        <v>0</v>
      </c>
      <c r="F38" s="218">
        <f t="shared" si="0"/>
      </c>
      <c r="G38" s="218">
        <f t="shared" si="5"/>
      </c>
      <c r="H38" s="6">
        <f t="shared" si="3"/>
      </c>
      <c r="I38" s="242" t="str">
        <f t="shared" si="2"/>
        <v>Please provide explanation for the fluctuation noted here</v>
      </c>
      <c r="J38" s="296"/>
      <c r="M38" s="7"/>
    </row>
    <row r="39">
      <c r="A39" s="1" t="s">
        <v>757</v>
      </c>
      <c r="B39" s="242">
        <f>'Prior Year'!AA86</f>
        <v>0</v>
      </c>
      <c r="C39" s="242">
        <f>data!AA85</f>
        <v>0</v>
      </c>
      <c r="D39" s="242">
        <f>'Prior Year'!AA60</f>
        <v>0</v>
      </c>
      <c r="E39" s="1">
        <f>data!AA59</f>
        <v>0</v>
      </c>
      <c r="F39" s="218">
        <f t="shared" si="0"/>
      </c>
      <c r="G39" s="218">
        <f t="shared" si="5"/>
      </c>
      <c r="H39" s="6">
        <f t="shared" si="3"/>
      </c>
      <c r="I39" s="242" t="str">
        <f t="shared" si="2"/>
        <v>Please provide explanation for the fluctuation noted here</v>
      </c>
      <c r="J39" s="296"/>
      <c r="M39" s="7"/>
    </row>
    <row r="40">
      <c r="A40" s="1" t="s">
        <v>758</v>
      </c>
      <c r="B40" s="242">
        <f>'Prior Year'!AB86</f>
        <v>943414</v>
      </c>
      <c r="C40" s="242">
        <f>data!AB85</f>
        <v>750628</v>
      </c>
      <c r="D40" s="242" t="s">
        <v>749</v>
      </c>
      <c r="E40" s="4" t="s">
        <v>749</v>
      </c>
      <c r="F40" s="218" t="e">
        <f t="shared" si="0"/>
        <v>#VALUE!</v>
      </c>
      <c r="G40" s="218">
        <f>IFERROR(IF(C40=0,"",IF(E40=0,"",C40/E40)),"")</f>
      </c>
      <c r="H40" s="6" t="e">
        <f t="shared" si="3"/>
        <v>#VALUE!</v>
      </c>
      <c r="I40" s="242" t="e">
        <f t="shared" si="2"/>
        <v>#VALUE!</v>
      </c>
      <c r="J40" s="296"/>
      <c r="M40" s="7"/>
    </row>
    <row r="41">
      <c r="A41" s="1" t="s">
        <v>759</v>
      </c>
      <c r="B41" s="242">
        <f>'Prior Year'!AC86</f>
        <v>26986</v>
      </c>
      <c r="C41" s="242">
        <f>data!AC85</f>
        <v>33385</v>
      </c>
      <c r="D41" s="242">
        <f>'Prior Year'!AC60</f>
        <v>0</v>
      </c>
      <c r="E41" s="1">
        <f>data!AC59</f>
        <v>0</v>
      </c>
      <c r="F41" s="218">
        <f t="shared" si="0"/>
      </c>
      <c r="G41" s="218">
        <f t="shared" si="5"/>
      </c>
      <c r="H41" s="6">
        <f t="shared" si="3"/>
      </c>
      <c r="I41" s="242" t="str">
        <f t="shared" si="2"/>
        <v>Please provide explanation for the fluctuation noted here</v>
      </c>
      <c r="J41" s="296"/>
      <c r="M41" s="7"/>
    </row>
    <row r="42">
      <c r="A42" s="1" t="s">
        <v>760</v>
      </c>
      <c r="B42" s="242">
        <f>'Prior Year'!AD86</f>
        <v>0</v>
      </c>
      <c r="C42" s="242">
        <f>data!AD85</f>
        <v>0</v>
      </c>
      <c r="D42" s="242">
        <f>'Prior Year'!AD60</f>
        <v>0</v>
      </c>
      <c r="E42" s="1">
        <f>data!AD59</f>
        <v>0</v>
      </c>
      <c r="F42" s="218">
        <f t="shared" si="0"/>
      </c>
      <c r="G42" s="218">
        <f t="shared" si="5"/>
      </c>
      <c r="H42" s="6">
        <f t="shared" si="3"/>
      </c>
      <c r="I42" s="242" t="str">
        <f t="shared" si="2"/>
        <v>Please provide explanation for the fluctuation noted here</v>
      </c>
      <c r="J42" s="296"/>
      <c r="M42" s="7"/>
    </row>
    <row r="43">
      <c r="A43" s="1" t="s">
        <v>761</v>
      </c>
      <c r="B43" s="242">
        <f>'Prior Year'!AE86</f>
        <v>867882</v>
      </c>
      <c r="C43" s="242">
        <f>data!AE85</f>
        <v>1006669</v>
      </c>
      <c r="D43" s="242">
        <f>'Prior Year'!AE60</f>
        <v>0</v>
      </c>
      <c r="E43" s="1">
        <f>data!AE59</f>
        <v>0</v>
      </c>
      <c r="F43" s="218">
        <f t="shared" si="0"/>
      </c>
      <c r="G43" s="218">
        <f t="shared" si="5"/>
      </c>
      <c r="H43" s="6">
        <f t="shared" si="3"/>
      </c>
      <c r="I43" s="242" t="str">
        <f t="shared" si="2"/>
        <v>Please provide explanation for the fluctuation noted here</v>
      </c>
      <c r="J43" s="296"/>
      <c r="M43" s="7"/>
    </row>
    <row r="44">
      <c r="A44" s="1" t="s">
        <v>762</v>
      </c>
      <c r="B44" s="242">
        <f>'Prior Year'!AF86</f>
        <v>0</v>
      </c>
      <c r="C44" s="242">
        <f>data!AF85</f>
        <v>0</v>
      </c>
      <c r="D44" s="242">
        <f>'Prior Year'!AF60</f>
        <v>0</v>
      </c>
      <c r="E44" s="1">
        <f>data!AF59</f>
        <v>0</v>
      </c>
      <c r="F44" s="218">
        <f t="shared" si="0"/>
      </c>
      <c r="G44" s="218">
        <f t="shared" si="5"/>
      </c>
      <c r="H44" s="6">
        <f t="shared" si="3"/>
      </c>
      <c r="I44" s="242" t="str">
        <f t="shared" si="2"/>
        <v>Please provide explanation for the fluctuation noted here</v>
      </c>
      <c r="J44" s="296"/>
      <c r="M44" s="7"/>
    </row>
    <row r="45">
      <c r="A45" s="1" t="s">
        <v>763</v>
      </c>
      <c r="B45" s="242">
        <f>'Prior Year'!AG86</f>
        <v>2888523</v>
      </c>
      <c r="C45" s="242">
        <f>data!AG85</f>
        <v>3109997</v>
      </c>
      <c r="D45" s="242">
        <f>'Prior Year'!AG60</f>
        <v>4988</v>
      </c>
      <c r="E45" s="1">
        <f>data!AG59</f>
        <v>5839</v>
      </c>
      <c r="F45" s="218">
        <f t="shared" si="0"/>
        <v>579.09442662389733</v>
      </c>
      <c r="G45" s="218">
        <f t="shared" si="5"/>
        <v>532.62493577667408</v>
      </c>
      <c r="H45" s="6">
        <f t="shared" si="3"/>
      </c>
      <c r="I45" s="242" t="str">
        <f t="shared" si="2"/>
        <v>Please provide explanation for the fluctuation noted here</v>
      </c>
      <c r="J45" s="296"/>
      <c r="M45" s="7"/>
    </row>
    <row r="46">
      <c r="A46" s="1" t="s">
        <v>764</v>
      </c>
      <c r="B46" s="242">
        <f>'Prior Year'!AH86</f>
        <v>907035</v>
      </c>
      <c r="C46" s="242">
        <f>data!AH85</f>
        <v>1175625</v>
      </c>
      <c r="D46" s="242">
        <f>'Prior Year'!AH60</f>
        <v>1352</v>
      </c>
      <c r="E46" s="1">
        <f>data!AH59</f>
        <v>0</v>
      </c>
      <c r="F46" s="218">
        <f t="shared" si="0"/>
        <v>670.883875739645</v>
      </c>
      <c r="G46" s="218">
        <f t="shared" si="5"/>
      </c>
      <c r="H46" s="6">
        <f t="shared" si="3"/>
      </c>
      <c r="I46" s="242" t="str">
        <f t="shared" si="2"/>
        <v>Please provide explanation for the fluctuation noted here</v>
      </c>
      <c r="J46" s="296"/>
      <c r="M46" s="7"/>
    </row>
    <row r="47">
      <c r="A47" s="1" t="s">
        <v>765</v>
      </c>
      <c r="B47" s="242">
        <f>'Prior Year'!AI86</f>
        <v>0</v>
      </c>
      <c r="C47" s="242">
        <f>data!AI85</f>
        <v>0</v>
      </c>
      <c r="D47" s="242">
        <f>'Prior Year'!AI60</f>
        <v>0</v>
      </c>
      <c r="E47" s="1">
        <f>data!AI59</f>
        <v>0</v>
      </c>
      <c r="F47" s="218">
        <f t="shared" si="0"/>
      </c>
      <c r="G47" s="218">
        <f t="shared" si="5"/>
      </c>
      <c r="H47" s="6">
        <f t="shared" si="3"/>
      </c>
      <c r="I47" s="242" t="str">
        <f ref="I47:I78" t="shared" si="6">IF(H47&gt;ABS(25%),"Please provide explanation for the fluctuation noted here","")</f>
        <v>Please provide explanation for the fluctuation noted here</v>
      </c>
      <c r="J47" s="296"/>
      <c r="M47" s="7"/>
    </row>
    <row r="48">
      <c r="A48" s="1" t="s">
        <v>766</v>
      </c>
      <c r="B48" s="242">
        <f>'Prior Year'!AJ86</f>
        <v>2610167</v>
      </c>
      <c r="C48" s="242">
        <f>data!AJ85</f>
        <v>3104724</v>
      </c>
      <c r="D48" s="242">
        <f>'Prior Year'!AJ60</f>
        <v>6980</v>
      </c>
      <c r="E48" s="1">
        <f>data!AJ59</f>
        <v>7099</v>
      </c>
      <c r="F48" s="218">
        <f t="shared" si="0"/>
        <v>373.9494269340974</v>
      </c>
      <c r="G48" s="218">
        <f t="shared" si="5"/>
        <v>437.34666854486545</v>
      </c>
      <c r="H48" s="6">
        <f t="shared" si="3"/>
      </c>
      <c r="I48" s="242" t="str">
        <f t="shared" si="6"/>
        <v>Please provide explanation for the fluctuation noted here</v>
      </c>
      <c r="J48" s="296"/>
      <c r="M48" s="7"/>
    </row>
    <row r="49">
      <c r="A49" s="1" t="s">
        <v>767</v>
      </c>
      <c r="B49" s="242">
        <f>'Prior Year'!AK86</f>
        <v>55</v>
      </c>
      <c r="C49" s="242">
        <f>data!AK85</f>
        <v>79</v>
      </c>
      <c r="D49" s="242">
        <f>'Prior Year'!AK60</f>
        <v>0</v>
      </c>
      <c r="E49" s="1">
        <f>data!AK59</f>
        <v>0</v>
      </c>
      <c r="F49" s="218">
        <f t="shared" si="0"/>
      </c>
      <c r="G49" s="218">
        <f t="shared" si="5"/>
      </c>
      <c r="H49" s="6">
        <f t="shared" si="3"/>
      </c>
      <c r="I49" s="242" t="str">
        <f t="shared" si="6"/>
        <v>Please provide explanation for the fluctuation noted here</v>
      </c>
      <c r="J49" s="296"/>
      <c r="M49" s="7"/>
    </row>
    <row r="50">
      <c r="A50" s="1" t="s">
        <v>768</v>
      </c>
      <c r="B50" s="242">
        <f>'Prior Year'!AL86</f>
        <v>0</v>
      </c>
      <c r="C50" s="242">
        <f>data!AL85</f>
        <v>43</v>
      </c>
      <c r="D50" s="242">
        <f>'Prior Year'!AL60</f>
        <v>0</v>
      </c>
      <c r="E50" s="1">
        <f>data!AL59</f>
        <v>0</v>
      </c>
      <c r="F50" s="218">
        <f t="shared" si="0"/>
      </c>
      <c r="G50" s="218">
        <f t="shared" si="5"/>
      </c>
      <c r="H50" s="6">
        <f t="shared" si="3"/>
      </c>
      <c r="I50" s="242" t="str">
        <f t="shared" si="6"/>
        <v>Please provide explanation for the fluctuation noted here</v>
      </c>
      <c r="J50" s="296"/>
      <c r="M50" s="7"/>
    </row>
    <row r="51">
      <c r="A51" s="1" t="s">
        <v>769</v>
      </c>
      <c r="B51" s="242">
        <f>'Prior Year'!AM86</f>
        <v>0</v>
      </c>
      <c r="C51" s="242">
        <f>data!AM85</f>
        <v>0</v>
      </c>
      <c r="D51" s="242">
        <f>'Prior Year'!AM60</f>
        <v>0</v>
      </c>
      <c r="E51" s="1">
        <f>data!AM59</f>
        <v>0</v>
      </c>
      <c r="F51" s="218">
        <f t="shared" si="0"/>
      </c>
      <c r="G51" s="218">
        <f t="shared" si="5"/>
      </c>
      <c r="H51" s="6">
        <f t="shared" si="3"/>
      </c>
      <c r="I51" s="242" t="str">
        <f t="shared" si="6"/>
        <v>Please provide explanation for the fluctuation noted here</v>
      </c>
      <c r="J51" s="296"/>
      <c r="M51" s="7"/>
    </row>
    <row r="52">
      <c r="A52" s="1" t="s">
        <v>770</v>
      </c>
      <c r="B52" s="242">
        <f>'Prior Year'!AN86</f>
        <v>0</v>
      </c>
      <c r="C52" s="242">
        <f>data!AN85</f>
        <v>0</v>
      </c>
      <c r="D52" s="242">
        <f>'Prior Year'!AN60</f>
        <v>0</v>
      </c>
      <c r="E52" s="1">
        <f>data!AN59</f>
        <v>0</v>
      </c>
      <c r="F52" s="218">
        <f t="shared" si="0"/>
      </c>
      <c r="G52" s="218">
        <f t="shared" si="5"/>
      </c>
      <c r="H52" s="6">
        <f t="shared" si="3"/>
      </c>
      <c r="I52" s="242" t="str">
        <f t="shared" si="6"/>
        <v>Please provide explanation for the fluctuation noted here</v>
      </c>
      <c r="J52" s="296"/>
      <c r="M52" s="7"/>
    </row>
    <row r="53">
      <c r="A53" s="1" t="s">
        <v>771</v>
      </c>
      <c r="B53" s="242">
        <f>'Prior Year'!AO86</f>
        <v>0</v>
      </c>
      <c r="C53" s="242">
        <f>data!AO85</f>
        <v>2258</v>
      </c>
      <c r="D53" s="242">
        <f>'Prior Year'!AO60</f>
        <v>0</v>
      </c>
      <c r="E53" s="1">
        <f>data!AO59</f>
        <v>0</v>
      </c>
      <c r="F53" s="218">
        <f t="shared" si="0"/>
      </c>
      <c r="G53" s="218">
        <f t="shared" si="5"/>
      </c>
      <c r="H53" s="6">
        <f t="shared" si="3"/>
      </c>
      <c r="I53" s="242" t="str">
        <f t="shared" si="6"/>
        <v>Please provide explanation for the fluctuation noted here</v>
      </c>
      <c r="J53" s="296"/>
      <c r="M53" s="7"/>
    </row>
    <row r="54">
      <c r="A54" s="1" t="s">
        <v>772</v>
      </c>
      <c r="B54" s="242">
        <f>'Prior Year'!AP86</f>
        <v>0</v>
      </c>
      <c r="C54" s="242">
        <f>data!AP85</f>
        <v>0</v>
      </c>
      <c r="D54" s="242">
        <f>'Prior Year'!AP60</f>
        <v>0</v>
      </c>
      <c r="E54" s="1">
        <f>data!AP59</f>
        <v>0</v>
      </c>
      <c r="F54" s="218">
        <f t="shared" si="0"/>
      </c>
      <c r="G54" s="218">
        <f t="shared" si="5"/>
      </c>
      <c r="H54" s="6">
        <f t="shared" si="3"/>
      </c>
      <c r="I54" s="242" t="str">
        <f t="shared" si="6"/>
        <v>Please provide explanation for the fluctuation noted here</v>
      </c>
      <c r="J54" s="296"/>
      <c r="M54" s="7"/>
    </row>
    <row r="55">
      <c r="A55" s="1" t="s">
        <v>773</v>
      </c>
      <c r="B55" s="242">
        <f>'Prior Year'!AQ86</f>
        <v>0</v>
      </c>
      <c r="C55" s="242">
        <f>data!AQ85</f>
        <v>0</v>
      </c>
      <c r="D55" s="242">
        <f>'Prior Year'!AQ60</f>
        <v>0</v>
      </c>
      <c r="E55" s="1">
        <f>data!AQ59</f>
        <v>0</v>
      </c>
      <c r="F55" s="218">
        <f t="shared" si="0"/>
      </c>
      <c r="G55" s="218">
        <f t="shared" si="5"/>
      </c>
      <c r="H55" s="6">
        <f t="shared" si="3"/>
      </c>
      <c r="I55" s="242" t="str">
        <f t="shared" si="6"/>
        <v>Please provide explanation for the fluctuation noted here</v>
      </c>
      <c r="J55" s="296"/>
      <c r="M55" s="7"/>
    </row>
    <row r="56">
      <c r="A56" s="1" t="s">
        <v>774</v>
      </c>
      <c r="B56" s="242">
        <f>'Prior Year'!AR86</f>
        <v>0</v>
      </c>
      <c r="C56" s="242">
        <f>data!AR85</f>
        <v>0</v>
      </c>
      <c r="D56" s="242">
        <f>'Prior Year'!AR60</f>
        <v>0</v>
      </c>
      <c r="E56" s="1">
        <f>data!AR59</f>
        <v>0</v>
      </c>
      <c r="F56" s="218">
        <f t="shared" si="0"/>
      </c>
      <c r="G56" s="218">
        <f t="shared" si="5"/>
      </c>
      <c r="H56" s="6">
        <f t="shared" si="3"/>
      </c>
      <c r="I56" s="242" t="str">
        <f t="shared" si="6"/>
        <v>Please provide explanation for the fluctuation noted here</v>
      </c>
      <c r="J56" s="296"/>
      <c r="M56" s="7"/>
    </row>
    <row r="57">
      <c r="A57" s="1" t="s">
        <v>775</v>
      </c>
      <c r="B57" s="242">
        <f>'Prior Year'!AS86</f>
        <v>0</v>
      </c>
      <c r="C57" s="242">
        <f>data!AS85</f>
        <v>0</v>
      </c>
      <c r="D57" s="242">
        <f>'Prior Year'!AS60</f>
        <v>0</v>
      </c>
      <c r="E57" s="1">
        <f>data!AS59</f>
        <v>0</v>
      </c>
      <c r="F57" s="218">
        <f t="shared" si="0"/>
      </c>
      <c r="G57" s="218">
        <f t="shared" si="5"/>
      </c>
      <c r="H57" s="6">
        <f t="shared" si="3"/>
      </c>
      <c r="I57" s="242" t="str">
        <f t="shared" si="6"/>
        <v>Please provide explanation for the fluctuation noted here</v>
      </c>
      <c r="J57" s="296"/>
      <c r="M57" s="7"/>
    </row>
    <row r="58">
      <c r="A58" s="1" t="s">
        <v>776</v>
      </c>
      <c r="B58" s="242">
        <f>'Prior Year'!AT86</f>
        <v>0</v>
      </c>
      <c r="C58" s="242">
        <f>data!AT85</f>
        <v>0</v>
      </c>
      <c r="D58" s="242">
        <f>'Prior Year'!AT60</f>
        <v>0</v>
      </c>
      <c r="E58" s="1">
        <f>data!AT59</f>
        <v>0</v>
      </c>
      <c r="F58" s="218">
        <f t="shared" si="0"/>
      </c>
      <c r="G58" s="218">
        <f t="shared" si="5"/>
      </c>
      <c r="H58" s="6">
        <f t="shared" si="3"/>
      </c>
      <c r="I58" s="242" t="str">
        <f t="shared" si="6"/>
        <v>Please provide explanation for the fluctuation noted here</v>
      </c>
      <c r="J58" s="296"/>
      <c r="M58" s="7"/>
    </row>
    <row r="59">
      <c r="A59" s="1" t="s">
        <v>777</v>
      </c>
      <c r="B59" s="242">
        <f>'Prior Year'!AU86</f>
        <v>0</v>
      </c>
      <c r="C59" s="242">
        <f>data!AU85</f>
        <v>0</v>
      </c>
      <c r="D59" s="242">
        <f>'Prior Year'!AU60</f>
        <v>0</v>
      </c>
      <c r="E59" s="1">
        <f>data!AU59</f>
        <v>0</v>
      </c>
      <c r="F59" s="218">
        <f t="shared" si="0"/>
      </c>
      <c r="G59" s="218">
        <f t="shared" si="5"/>
      </c>
      <c r="H59" s="6">
        <f t="shared" si="3"/>
      </c>
      <c r="I59" s="242" t="str">
        <f t="shared" si="6"/>
        <v>Please provide explanation for the fluctuation noted here</v>
      </c>
      <c r="J59" s="296"/>
      <c r="M59" s="7"/>
    </row>
    <row r="60">
      <c r="A60" s="1" t="s">
        <v>778</v>
      </c>
      <c r="B60" s="242">
        <f>'Prior Year'!AV86</f>
        <v>0</v>
      </c>
      <c r="C60" s="242">
        <f>data!AV85</f>
        <v>0</v>
      </c>
      <c r="D60" s="242" t="s">
        <v>749</v>
      </c>
      <c r="E60" s="4" t="s">
        <v>749</v>
      </c>
      <c r="F60" s="218"/>
      <c r="G60" s="218"/>
      <c r="H60" s="6"/>
      <c r="I60" s="242">
        <f t="shared" si="6"/>
      </c>
      <c r="J60" s="296"/>
      <c r="M60" s="7"/>
    </row>
    <row r="61">
      <c r="A61" s="1" t="s">
        <v>779</v>
      </c>
      <c r="B61" s="242">
        <f>'Prior Year'!AW86</f>
        <v>0</v>
      </c>
      <c r="C61" s="242">
        <f>data!AW85</f>
        <v>0</v>
      </c>
      <c r="D61" s="242" t="s">
        <v>749</v>
      </c>
      <c r="E61" s="4" t="s">
        <v>749</v>
      </c>
      <c r="F61" s="218"/>
      <c r="G61" s="218"/>
      <c r="H61" s="6"/>
      <c r="I61" s="242">
        <f t="shared" si="6"/>
      </c>
      <c r="J61" s="296"/>
      <c r="M61" s="7"/>
    </row>
    <row r="62">
      <c r="A62" s="1" t="s">
        <v>780</v>
      </c>
      <c r="B62" s="242">
        <f>'Prior Year'!AX86</f>
        <v>0</v>
      </c>
      <c r="C62" s="242">
        <f>data!AX85</f>
        <v>0</v>
      </c>
      <c r="D62" s="242" t="s">
        <v>749</v>
      </c>
      <c r="E62" s="4" t="s">
        <v>749</v>
      </c>
      <c r="F62" s="218"/>
      <c r="G62" s="218"/>
      <c r="H62" s="6"/>
      <c r="I62" s="242">
        <f t="shared" si="6"/>
      </c>
      <c r="J62" s="296"/>
      <c r="M62" s="7"/>
    </row>
    <row r="63">
      <c r="A63" s="1" t="s">
        <v>781</v>
      </c>
      <c r="B63" s="242">
        <f>'Prior Year'!AY86</f>
        <v>586456</v>
      </c>
      <c r="C63" s="242">
        <f>data!AY85</f>
        <v>752631</v>
      </c>
      <c r="D63" s="242">
        <f>'Prior Year'!AY60</f>
        <v>5656</v>
      </c>
      <c r="E63" s="1">
        <f>data!AY59</f>
        <v>6560</v>
      </c>
      <c r="F63" s="218">
        <f>IF(B63=0,"",IF(D63=0,"",B63/D63))</f>
        <v>103.68741159830269</v>
      </c>
      <c r="G63" s="218">
        <f t="shared" si="5"/>
        <v>114.73033536585366</v>
      </c>
      <c r="H63" s="6">
        <f>IF(B63=0,"",IF(C63=0,"",IF(D63=0,"",IF(E63=0,"",IF(G63/F63-1&lt;-0.25,G63/F63-1,IF(G63/F63-1&gt;0.25,G63/F63-1,""))))))</f>
      </c>
      <c r="I63" s="242" t="str">
        <f t="shared" si="6"/>
        <v>Please provide explanation for the fluctuation noted here</v>
      </c>
      <c r="J63" s="296"/>
      <c r="M63" s="7"/>
    </row>
    <row r="64">
      <c r="A64" s="1" t="s">
        <v>782</v>
      </c>
      <c r="B64" s="242">
        <f>'Prior Year'!AZ86</f>
        <v>0</v>
      </c>
      <c r="C64" s="242">
        <f>data!AZ85</f>
        <v>0</v>
      </c>
      <c r="D64" s="242">
        <f>'Prior Year'!AZ60</f>
        <v>0</v>
      </c>
      <c r="E64" s="1">
        <f>data!AZ59</f>
        <v>0</v>
      </c>
      <c r="F64" s="218">
        <f>IF(B64=0,"",IF(D64=0,"",B64/D64))</f>
      </c>
      <c r="G64" s="218">
        <f t="shared" si="5"/>
      </c>
      <c r="H64" s="6">
        <f>IF(B64=0,"",IF(C64=0,"",IF(D64=0,"",IF(E64=0,"",IF(G64/F64-1&lt;-0.25,G64/F64-1,IF(G64/F64-1&gt;0.25,G64/F64-1,""))))))</f>
      </c>
      <c r="I64" s="242" t="str">
        <f>IF(H64&gt;ABS(25%),"Please provide explanation for the fluctuation noted here","")</f>
        <v>Please provide explanation for the fluctuation noted here</v>
      </c>
      <c r="J64" s="296"/>
      <c r="M64" s="7"/>
    </row>
    <row r="65">
      <c r="A65" s="1" t="s">
        <v>783</v>
      </c>
      <c r="B65" s="242">
        <f>'Prior Year'!BA86</f>
        <v>123245</v>
      </c>
      <c r="C65" s="242">
        <f>data!BA85</f>
        <v>166618</v>
      </c>
      <c r="D65" s="242">
        <f>'Prior Year'!BA60</f>
        <v>0</v>
      </c>
      <c r="E65" s="1">
        <f>data!BA59</f>
        <v>0</v>
      </c>
      <c r="F65" s="218">
        <f>IF(B65=0,"",IF(D65=0,"",B65/D65))</f>
      </c>
      <c r="G65" s="218">
        <f t="shared" si="5"/>
      </c>
      <c r="H65" s="6">
        <f>IF(B65=0,"",IF(C65=0,"",IF(D65=0,"",IF(E65=0,"",IF(G65/F65-1&lt;-0.25,G65/F65-1,IF(G65/F65-1&gt;0.25,G65/F65-1,""))))))</f>
      </c>
      <c r="I65" s="242" t="str">
        <f t="shared" si="6"/>
        <v>Please provide explanation for the fluctuation noted here</v>
      </c>
      <c r="J65" s="296"/>
      <c r="M65" s="7"/>
    </row>
    <row r="66">
      <c r="A66" s="1" t="s">
        <v>784</v>
      </c>
      <c r="B66" s="242">
        <f>'Prior Year'!BB86</f>
        <v>615909</v>
      </c>
      <c r="C66" s="242">
        <f>data!BB85</f>
        <v>720243</v>
      </c>
      <c r="D66" s="242" t="s">
        <v>749</v>
      </c>
      <c r="E66" s="4" t="s">
        <v>749</v>
      </c>
      <c r="F66" s="218"/>
      <c r="G66" s="218">
        <f ref="G66:G68" t="shared" si="7">IFERROR(IF(C66=0,"",IF(E66=0,"",C66/E66)),"")</f>
      </c>
      <c r="H66" s="6"/>
      <c r="I66" s="242">
        <f t="shared" si="6"/>
      </c>
      <c r="J66" s="296"/>
      <c r="M66" s="7"/>
    </row>
    <row r="67">
      <c r="A67" s="1" t="s">
        <v>785</v>
      </c>
      <c r="B67" s="242">
        <f>'Prior Year'!BC86</f>
        <v>0</v>
      </c>
      <c r="C67" s="242">
        <f>data!BC85</f>
        <v>0</v>
      </c>
      <c r="D67" s="242" t="s">
        <v>749</v>
      </c>
      <c r="E67" s="4" t="s">
        <v>749</v>
      </c>
      <c r="F67" s="218"/>
      <c r="G67" s="218">
        <f t="shared" si="7"/>
      </c>
      <c r="H67" s="6"/>
      <c r="I67" s="242">
        <f t="shared" si="6"/>
      </c>
      <c r="J67" s="296"/>
      <c r="M67" s="7"/>
    </row>
    <row r="68">
      <c r="A68" s="1" t="s">
        <v>786</v>
      </c>
      <c r="B68" s="242">
        <f>'Prior Year'!BD86</f>
        <v>0</v>
      </c>
      <c r="C68" s="242">
        <f>data!BD85</f>
        <v>0</v>
      </c>
      <c r="D68" s="242" t="s">
        <v>749</v>
      </c>
      <c r="E68" s="4" t="s">
        <v>749</v>
      </c>
      <c r="F68" s="218"/>
      <c r="G68" s="218">
        <f t="shared" si="7"/>
      </c>
      <c r="H68" s="6"/>
      <c r="I68" s="242">
        <f t="shared" si="6"/>
      </c>
      <c r="J68" s="296"/>
      <c r="M68" s="7"/>
    </row>
    <row r="69" ht="30">
      <c r="A69" s="1" t="s">
        <v>787</v>
      </c>
      <c r="B69" s="242">
        <f>'Prior Year'!BE86</f>
        <v>503862</v>
      </c>
      <c r="C69" s="242">
        <f>data!BE85</f>
        <v>696183</v>
      </c>
      <c r="D69" s="242">
        <f>'Prior Year'!BE60</f>
        <v>27287</v>
      </c>
      <c r="E69" s="1">
        <f>data!BE59</f>
        <v>27287</v>
      </c>
      <c r="F69" s="218">
        <f>IF(B69=0,"",IF(D69=0,"",B69/D69))</f>
        <v>18.465276505295563</v>
      </c>
      <c r="G69" s="218">
        <f>IF(C69=0,"",IF(E69=0,"",C69/E69))</f>
        <v>25.513358009308462</v>
      </c>
      <c r="H69" s="297">
        <f>IF(B69=0,"",IF(C69=0,"",IF(D69=0,"",IF(E69=0,"",IF(G69/F69-1&lt;-0.25,G69/F69-1,IF(G69/F69-1&gt;0.25,G69/F69-1,""))))))</f>
        <v>0.38169379711111362</v>
      </c>
      <c r="I69" s="298" t="s">
        <v>788</v>
      </c>
      <c r="J69" s="296"/>
      <c r="M69" s="7"/>
    </row>
    <row r="70">
      <c r="A70" s="1" t="s">
        <v>789</v>
      </c>
      <c r="B70" s="242">
        <f>'Prior Year'!BF86</f>
        <v>381778</v>
      </c>
      <c r="C70" s="242">
        <f>data!BF85</f>
        <v>492560</v>
      </c>
      <c r="D70" s="242" t="s">
        <v>749</v>
      </c>
      <c r="E70" s="4" t="s">
        <v>749</v>
      </c>
      <c r="F70" s="218">
        <f ref="F70:F94" t="shared" si="8">IFERROR(IF(B70=0,"",IF(D70=0,"",B70/D70)),"")</f>
      </c>
      <c r="G70" s="218">
        <f ref="G70:G94" t="shared" si="9">IFERROR(IF(C70=0,"",IF(E70=0,"",C70/E70)),"")</f>
      </c>
      <c r="H70" s="6">
        <f>IFERROR(IF(B70=0,"",IF(C70=0,"",IF(D70=0,"",IF(E70=0,"",IF(G70/F70-1&lt;-0.25,G70/F70-1,IF(G70/F70-1&gt;0.25,G70/F70-1,"")))))),"")</f>
      </c>
      <c r="I70" s="242" t="str">
        <f t="shared" si="6"/>
        <v>Please provide explanation for the fluctuation noted here</v>
      </c>
      <c r="J70" s="296"/>
      <c r="M70" s="7"/>
    </row>
    <row r="71">
      <c r="A71" s="1" t="s">
        <v>790</v>
      </c>
      <c r="B71" s="242">
        <f>'Prior Year'!BG86</f>
        <v>0</v>
      </c>
      <c r="C71" s="242">
        <f>data!BG85</f>
        <v>0</v>
      </c>
      <c r="D71" s="242" t="s">
        <v>749</v>
      </c>
      <c r="E71" s="4" t="s">
        <v>749</v>
      </c>
      <c r="F71" s="218">
        <f t="shared" si="8"/>
      </c>
      <c r="G71" s="218">
        <f t="shared" si="9"/>
      </c>
      <c r="H71" s="6">
        <f ref="H71:H94" t="shared" si="10">IFERROR(IF(B71=0,"",IF(C71=0,"",IF(D71=0,"",IF(E71=0,"",IF(G71/F71-1&lt;-0.25,G71/F71-1,IF(G71/F71-1&gt;0.25,G71/F71-1,"")))))),"")</f>
      </c>
      <c r="I71" s="242" t="str">
        <f t="shared" si="6"/>
        <v>Please provide explanation for the fluctuation noted here</v>
      </c>
      <c r="J71" s="296"/>
      <c r="M71" s="7"/>
    </row>
    <row r="72">
      <c r="A72" s="1" t="s">
        <v>791</v>
      </c>
      <c r="B72" s="242">
        <f>'Prior Year'!BH86</f>
        <v>0</v>
      </c>
      <c r="C72" s="242">
        <f>data!BH85</f>
        <v>0</v>
      </c>
      <c r="D72" s="242" t="s">
        <v>749</v>
      </c>
      <c r="E72" s="4" t="s">
        <v>749</v>
      </c>
      <c r="F72" s="218">
        <f t="shared" si="8"/>
      </c>
      <c r="G72" s="218">
        <f t="shared" si="9"/>
      </c>
      <c r="H72" s="6">
        <f t="shared" si="10"/>
      </c>
      <c r="I72" s="242" t="str">
        <f t="shared" si="6"/>
        <v>Please provide explanation for the fluctuation noted here</v>
      </c>
      <c r="J72" s="296"/>
      <c r="M72" s="7"/>
    </row>
    <row r="73">
      <c r="A73" s="1" t="s">
        <v>792</v>
      </c>
      <c r="B73" s="242">
        <f>'Prior Year'!BI86</f>
        <v>0</v>
      </c>
      <c r="C73" s="242">
        <f>data!BI85</f>
        <v>333964</v>
      </c>
      <c r="D73" s="242" t="s">
        <v>749</v>
      </c>
      <c r="E73" s="4" t="s">
        <v>749</v>
      </c>
      <c r="F73" s="218">
        <f t="shared" si="8"/>
      </c>
      <c r="G73" s="218">
        <f t="shared" si="9"/>
      </c>
      <c r="H73" s="6">
        <f t="shared" si="10"/>
      </c>
      <c r="I73" s="242" t="str">
        <f t="shared" si="6"/>
        <v>Please provide explanation for the fluctuation noted here</v>
      </c>
      <c r="J73" s="296"/>
      <c r="M73" s="7"/>
    </row>
    <row r="74">
      <c r="A74" s="1" t="s">
        <v>793</v>
      </c>
      <c r="B74" s="242">
        <f>'Prior Year'!BJ86</f>
        <v>739194</v>
      </c>
      <c r="C74" s="242">
        <f>data!BJ85</f>
        <v>941505</v>
      </c>
      <c r="D74" s="242" t="s">
        <v>749</v>
      </c>
      <c r="E74" s="4" t="s">
        <v>749</v>
      </c>
      <c r="F74" s="218">
        <f t="shared" si="8"/>
      </c>
      <c r="G74" s="218">
        <f t="shared" si="9"/>
      </c>
      <c r="H74" s="6">
        <f t="shared" si="10"/>
      </c>
      <c r="I74" s="242" t="str">
        <f t="shared" si="6"/>
        <v>Please provide explanation for the fluctuation noted here</v>
      </c>
      <c r="J74" s="296"/>
      <c r="M74" s="7"/>
    </row>
    <row r="75">
      <c r="A75" s="1" t="s">
        <v>794</v>
      </c>
      <c r="B75" s="242">
        <f>'Prior Year'!BK86</f>
        <v>0</v>
      </c>
      <c r="C75" s="242">
        <f>data!BK85</f>
        <v>0</v>
      </c>
      <c r="D75" s="242" t="s">
        <v>749</v>
      </c>
      <c r="E75" s="4" t="s">
        <v>749</v>
      </c>
      <c r="F75" s="218">
        <f t="shared" si="8"/>
      </c>
      <c r="G75" s="218">
        <f t="shared" si="9"/>
      </c>
      <c r="H75" s="6">
        <f t="shared" si="10"/>
      </c>
      <c r="I75" s="242" t="str">
        <f t="shared" si="6"/>
        <v>Please provide explanation for the fluctuation noted here</v>
      </c>
      <c r="J75" s="296"/>
      <c r="M75" s="7"/>
    </row>
    <row r="76">
      <c r="A76" s="1" t="s">
        <v>795</v>
      </c>
      <c r="B76" s="242">
        <f>'Prior Year'!BL86</f>
        <v>476098</v>
      </c>
      <c r="C76" s="242">
        <f>data!BL85</f>
        <v>469477</v>
      </c>
      <c r="D76" s="242" t="s">
        <v>749</v>
      </c>
      <c r="E76" s="4" t="s">
        <v>749</v>
      </c>
      <c r="F76" s="218">
        <f t="shared" si="8"/>
      </c>
      <c r="G76" s="218">
        <f t="shared" si="9"/>
      </c>
      <c r="H76" s="6">
        <f t="shared" si="10"/>
      </c>
      <c r="I76" s="242" t="str">
        <f t="shared" si="6"/>
        <v>Please provide explanation for the fluctuation noted here</v>
      </c>
      <c r="J76" s="296"/>
      <c r="M76" s="7"/>
    </row>
    <row r="77">
      <c r="A77" s="1" t="s">
        <v>796</v>
      </c>
      <c r="B77" s="242">
        <f>'Prior Year'!BM86</f>
        <v>0</v>
      </c>
      <c r="C77" s="242">
        <f>data!BM85</f>
        <v>0</v>
      </c>
      <c r="D77" s="242" t="s">
        <v>749</v>
      </c>
      <c r="E77" s="4" t="s">
        <v>749</v>
      </c>
      <c r="F77" s="218">
        <f t="shared" si="8"/>
      </c>
      <c r="G77" s="218">
        <f t="shared" si="9"/>
      </c>
      <c r="H77" s="6">
        <f t="shared" si="10"/>
      </c>
      <c r="I77" s="242" t="str">
        <f t="shared" si="6"/>
        <v>Please provide explanation for the fluctuation noted here</v>
      </c>
      <c r="J77" s="296"/>
      <c r="M77" s="7"/>
    </row>
    <row r="78">
      <c r="A78" s="1" t="s">
        <v>797</v>
      </c>
      <c r="B78" s="242">
        <f>'Prior Year'!BN86</f>
        <v>3642078</v>
      </c>
      <c r="C78" s="242">
        <f>data!BN85</f>
        <v>3474899</v>
      </c>
      <c r="D78" s="242" t="s">
        <v>749</v>
      </c>
      <c r="E78" s="4" t="s">
        <v>749</v>
      </c>
      <c r="F78" s="218">
        <f t="shared" si="8"/>
      </c>
      <c r="G78" s="218">
        <f t="shared" si="9"/>
      </c>
      <c r="H78" s="6">
        <f t="shared" si="10"/>
      </c>
      <c r="I78" s="242" t="str">
        <f t="shared" si="6"/>
        <v>Please provide explanation for the fluctuation noted here</v>
      </c>
      <c r="J78" s="296"/>
      <c r="M78" s="7"/>
    </row>
    <row r="79">
      <c r="A79" s="1" t="s">
        <v>798</v>
      </c>
      <c r="B79" s="242">
        <f>'Prior Year'!BO86</f>
        <v>0</v>
      </c>
      <c r="C79" s="242">
        <f>data!BO85</f>
        <v>0</v>
      </c>
      <c r="D79" s="242" t="s">
        <v>749</v>
      </c>
      <c r="E79" s="4" t="s">
        <v>749</v>
      </c>
      <c r="F79" s="218">
        <f t="shared" si="8"/>
      </c>
      <c r="G79" s="218">
        <f t="shared" si="9"/>
      </c>
      <c r="H79" s="6">
        <f>IFERROR(IF(B79=0,"",IF(C79=0,"",IF(D79=0,"",IF(E79=0,"",IF(G79/F79-1&lt;-0.25,G79/F79-1,IF(G79/F79-1&gt;0.25,G79/F79-1,"")))))),"")</f>
      </c>
      <c r="I79" s="242" t="str">
        <f ref="I79:I94" t="shared" si="11">IF(H79&gt;ABS(25%),"Please provide explanation for the fluctuation noted here","")</f>
        <v>Please provide explanation for the fluctuation noted here</v>
      </c>
      <c r="J79" s="296"/>
      <c r="M79" s="7"/>
    </row>
    <row r="80">
      <c r="A80" s="1" t="s">
        <v>799</v>
      </c>
      <c r="B80" s="242">
        <f>'Prior Year'!BP86</f>
        <v>0</v>
      </c>
      <c r="C80" s="242">
        <f>data!BP85</f>
        <v>0</v>
      </c>
      <c r="D80" s="242" t="s">
        <v>749</v>
      </c>
      <c r="E80" s="4" t="s">
        <v>749</v>
      </c>
      <c r="F80" s="218">
        <f t="shared" si="8"/>
      </c>
      <c r="G80" s="218">
        <f t="shared" si="9"/>
      </c>
      <c r="H80" s="6">
        <f t="shared" si="10"/>
      </c>
      <c r="I80" s="242" t="str">
        <f t="shared" si="11"/>
        <v>Please provide explanation for the fluctuation noted here</v>
      </c>
      <c r="J80" s="296"/>
      <c r="M80" s="7"/>
    </row>
    <row r="81">
      <c r="A81" s="1" t="s">
        <v>800</v>
      </c>
      <c r="B81" s="242">
        <f>'Prior Year'!BQ86</f>
        <v>0</v>
      </c>
      <c r="C81" s="242">
        <f>data!BQ85</f>
        <v>0</v>
      </c>
      <c r="D81" s="242" t="s">
        <v>749</v>
      </c>
      <c r="E81" s="4" t="s">
        <v>749</v>
      </c>
      <c r="F81" s="218">
        <f t="shared" si="8"/>
      </c>
      <c r="G81" s="218">
        <f t="shared" si="9"/>
      </c>
      <c r="H81" s="6">
        <f t="shared" si="10"/>
      </c>
      <c r="I81" s="242" t="str">
        <f t="shared" si="11"/>
        <v>Please provide explanation for the fluctuation noted here</v>
      </c>
      <c r="J81" s="296"/>
      <c r="M81" s="7"/>
    </row>
    <row r="82">
      <c r="A82" s="1" t="s">
        <v>801</v>
      </c>
      <c r="B82" s="242">
        <f>'Prior Year'!BR86</f>
        <v>384337</v>
      </c>
      <c r="C82" s="242">
        <f>data!BR85</f>
        <v>586663</v>
      </c>
      <c r="D82" s="242" t="s">
        <v>749</v>
      </c>
      <c r="E82" s="4" t="s">
        <v>749</v>
      </c>
      <c r="F82" s="218">
        <f t="shared" si="8"/>
      </c>
      <c r="G82" s="218">
        <f t="shared" si="9"/>
      </c>
      <c r="H82" s="6">
        <f t="shared" si="10"/>
      </c>
      <c r="I82" s="242" t="str">
        <f t="shared" si="11"/>
        <v>Please provide explanation for the fluctuation noted here</v>
      </c>
      <c r="J82" s="296"/>
      <c r="M82" s="7"/>
    </row>
    <row r="83">
      <c r="A83" s="1" t="s">
        <v>802</v>
      </c>
      <c r="B83" s="242">
        <f>'Prior Year'!BS86</f>
        <v>0</v>
      </c>
      <c r="C83" s="242">
        <f>data!BS85</f>
        <v>0</v>
      </c>
      <c r="D83" s="242" t="s">
        <v>749</v>
      </c>
      <c r="E83" s="4" t="s">
        <v>749</v>
      </c>
      <c r="F83" s="218">
        <f t="shared" si="8"/>
      </c>
      <c r="G83" s="218">
        <f t="shared" si="9"/>
      </c>
      <c r="H83" s="6">
        <f t="shared" si="10"/>
      </c>
      <c r="I83" s="242" t="str">
        <f>IF(H83&gt;ABS(25%),"Please provide explanation for the fluctuation noted here","")</f>
        <v>Please provide explanation for the fluctuation noted here</v>
      </c>
      <c r="J83" s="296"/>
      <c r="M83" s="7"/>
    </row>
    <row r="84">
      <c r="A84" s="1" t="s">
        <v>803</v>
      </c>
      <c r="B84" s="242">
        <f>'Prior Year'!BT86</f>
        <v>0</v>
      </c>
      <c r="C84" s="242">
        <f>data!BT85</f>
        <v>0</v>
      </c>
      <c r="D84" s="242" t="s">
        <v>749</v>
      </c>
      <c r="E84" s="4" t="s">
        <v>749</v>
      </c>
      <c r="F84" s="218">
        <f t="shared" si="8"/>
      </c>
      <c r="G84" s="218">
        <f t="shared" si="9"/>
      </c>
      <c r="H84" s="6">
        <f t="shared" si="10"/>
      </c>
      <c r="I84" s="242" t="str">
        <f t="shared" si="11"/>
        <v>Please provide explanation for the fluctuation noted here</v>
      </c>
      <c r="J84" s="296"/>
      <c r="M84" s="7"/>
    </row>
    <row r="85">
      <c r="A85" s="1" t="s">
        <v>804</v>
      </c>
      <c r="B85" s="242">
        <f>'Prior Year'!BU86</f>
        <v>0</v>
      </c>
      <c r="C85" s="242">
        <f>data!BU85</f>
        <v>0</v>
      </c>
      <c r="D85" s="242" t="s">
        <v>749</v>
      </c>
      <c r="E85" s="4" t="s">
        <v>749</v>
      </c>
      <c r="F85" s="218">
        <f t="shared" si="8"/>
      </c>
      <c r="G85" s="218">
        <f t="shared" si="9"/>
      </c>
      <c r="H85" s="6">
        <f t="shared" si="10"/>
      </c>
      <c r="I85" s="242" t="str">
        <f t="shared" si="11"/>
        <v>Please provide explanation for the fluctuation noted here</v>
      </c>
      <c r="J85" s="296"/>
      <c r="M85" s="7"/>
    </row>
    <row r="86">
      <c r="A86" s="1" t="s">
        <v>805</v>
      </c>
      <c r="B86" s="242">
        <f>'Prior Year'!BV86</f>
        <v>554307</v>
      </c>
      <c r="C86" s="242">
        <f>data!BV85</f>
        <v>451462</v>
      </c>
      <c r="D86" s="242" t="s">
        <v>749</v>
      </c>
      <c r="E86" s="4" t="s">
        <v>749</v>
      </c>
      <c r="F86" s="218">
        <f t="shared" si="8"/>
      </c>
      <c r="G86" s="218">
        <f t="shared" si="9"/>
      </c>
      <c r="H86" s="6">
        <f t="shared" si="10"/>
      </c>
      <c r="I86" s="242" t="str">
        <f t="shared" si="11"/>
        <v>Please provide explanation for the fluctuation noted here</v>
      </c>
      <c r="J86" s="296"/>
      <c r="M86" s="7"/>
    </row>
    <row r="87">
      <c r="A87" s="1" t="s">
        <v>806</v>
      </c>
      <c r="B87" s="242">
        <f>'Prior Year'!BW86</f>
        <v>0</v>
      </c>
      <c r="C87" s="242">
        <f>data!BW85</f>
        <v>0</v>
      </c>
      <c r="D87" s="242" t="s">
        <v>749</v>
      </c>
      <c r="E87" s="4" t="s">
        <v>749</v>
      </c>
      <c r="F87" s="218">
        <f t="shared" si="8"/>
      </c>
      <c r="G87" s="218">
        <f t="shared" si="9"/>
      </c>
      <c r="H87" s="6">
        <f t="shared" si="10"/>
      </c>
      <c r="I87" s="242" t="str">
        <f t="shared" si="11"/>
        <v>Please provide explanation for the fluctuation noted here</v>
      </c>
      <c r="J87" s="296"/>
      <c r="M87" s="7"/>
    </row>
    <row r="88">
      <c r="A88" s="1" t="s">
        <v>807</v>
      </c>
      <c r="B88" s="242">
        <f>'Prior Year'!BX86</f>
        <v>594604</v>
      </c>
      <c r="C88" s="242">
        <f>data!BX85</f>
        <v>624962</v>
      </c>
      <c r="D88" s="242" t="s">
        <v>749</v>
      </c>
      <c r="E88" s="4" t="s">
        <v>749</v>
      </c>
      <c r="F88" s="218">
        <f t="shared" si="8"/>
      </c>
      <c r="G88" s="218">
        <f t="shared" si="9"/>
      </c>
      <c r="H88" s="6">
        <f t="shared" si="10"/>
      </c>
      <c r="I88" s="242" t="str">
        <f t="shared" si="11"/>
        <v>Please provide explanation for the fluctuation noted here</v>
      </c>
      <c r="J88" s="296"/>
      <c r="M88" s="7"/>
    </row>
    <row r="89">
      <c r="A89" s="1" t="s">
        <v>808</v>
      </c>
      <c r="B89" s="242">
        <f>'Prior Year'!BY86</f>
        <v>189089</v>
      </c>
      <c r="C89" s="242">
        <f>data!BY85</f>
        <v>144940</v>
      </c>
      <c r="D89" s="242" t="s">
        <v>749</v>
      </c>
      <c r="E89" s="4" t="s">
        <v>749</v>
      </c>
      <c r="F89" s="218">
        <f t="shared" si="8"/>
      </c>
      <c r="G89" s="218">
        <f t="shared" si="9"/>
      </c>
      <c r="H89" s="6">
        <f t="shared" si="10"/>
      </c>
      <c r="I89" s="242" t="str">
        <f t="shared" si="11"/>
        <v>Please provide explanation for the fluctuation noted here</v>
      </c>
      <c r="J89" s="296"/>
      <c r="M89" s="7"/>
    </row>
    <row r="90">
      <c r="A90" s="1" t="s">
        <v>809</v>
      </c>
      <c r="B90" s="242">
        <f>'Prior Year'!BZ86</f>
        <v>0</v>
      </c>
      <c r="C90" s="242">
        <f>data!BZ85</f>
        <v>0</v>
      </c>
      <c r="D90" s="242" t="s">
        <v>749</v>
      </c>
      <c r="E90" s="4" t="s">
        <v>749</v>
      </c>
      <c r="F90" s="218">
        <f t="shared" si="8"/>
      </c>
      <c r="G90" s="218">
        <f t="shared" si="9"/>
      </c>
      <c r="H90" s="6">
        <f>IFERROR(IF(B90=0,"",IF(C90=0,"",IF(D90=0,"",IF(E90=0,"",IF(G90/F90-1&lt;-0.25,G90/F90-1,IF(G90/F90-1&gt;0.25,G90/F90-1,"")))))),"")</f>
      </c>
      <c r="I90" s="242" t="str">
        <f t="shared" si="11"/>
        <v>Please provide explanation for the fluctuation noted here</v>
      </c>
      <c r="J90" s="296"/>
      <c r="M90" s="7"/>
    </row>
    <row r="91">
      <c r="A91" s="1" t="s">
        <v>810</v>
      </c>
      <c r="B91" s="242">
        <f>'Prior Year'!CA86</f>
        <v>0</v>
      </c>
      <c r="C91" s="242">
        <f>data!CA85</f>
        <v>0</v>
      </c>
      <c r="D91" s="242" t="s">
        <v>749</v>
      </c>
      <c r="E91" s="4" t="s">
        <v>749</v>
      </c>
      <c r="F91" s="218">
        <f t="shared" si="8"/>
      </c>
      <c r="G91" s="218">
        <f t="shared" si="9"/>
      </c>
      <c r="H91" s="6">
        <f t="shared" si="10"/>
      </c>
      <c r="I91" s="242" t="str">
        <f t="shared" si="11"/>
        <v>Please provide explanation for the fluctuation noted here</v>
      </c>
      <c r="J91" s="296"/>
      <c r="M91" s="7"/>
    </row>
    <row r="92">
      <c r="A92" s="1" t="s">
        <v>811</v>
      </c>
      <c r="B92" s="242">
        <f>'Prior Year'!CB86</f>
        <v>139012</v>
      </c>
      <c r="C92" s="242">
        <f>data!CB85</f>
        <v>154715</v>
      </c>
      <c r="D92" s="242" t="s">
        <v>749</v>
      </c>
      <c r="E92" s="4" t="s">
        <v>749</v>
      </c>
      <c r="F92" s="218">
        <f t="shared" si="8"/>
      </c>
      <c r="G92" s="218">
        <f t="shared" si="9"/>
      </c>
      <c r="H92" s="6">
        <f t="shared" si="10"/>
      </c>
      <c r="I92" s="242" t="str">
        <f t="shared" si="11"/>
        <v>Please provide explanation for the fluctuation noted here</v>
      </c>
      <c r="J92" s="296"/>
      <c r="M92" s="7"/>
    </row>
    <row r="93">
      <c r="A93" s="1" t="s">
        <v>812</v>
      </c>
      <c r="B93" s="242">
        <f>'Prior Year'!CC86</f>
        <v>0</v>
      </c>
      <c r="C93" s="242">
        <f>data!CC85</f>
        <v>188759</v>
      </c>
      <c r="D93" s="242" t="s">
        <v>749</v>
      </c>
      <c r="E93" s="4" t="s">
        <v>749</v>
      </c>
      <c r="F93" s="218">
        <f t="shared" si="8"/>
      </c>
      <c r="G93" s="218">
        <f t="shared" si="9"/>
      </c>
      <c r="H93" s="6">
        <f t="shared" si="10"/>
      </c>
      <c r="I93" s="242" t="str">
        <f t="shared" si="11"/>
        <v>Please provide explanation for the fluctuation noted here</v>
      </c>
      <c r="J93" s="296"/>
      <c r="M93" s="7"/>
    </row>
    <row r="94">
      <c r="A94" s="1" t="s">
        <v>813</v>
      </c>
      <c r="B94" s="242">
        <f>'Prior Year'!CD86</f>
        <v>300340</v>
      </c>
      <c r="C94" s="242">
        <f>data!CD85</f>
        <v>1394852</v>
      </c>
      <c r="D94" s="242" t="s">
        <v>749</v>
      </c>
      <c r="E94" s="4" t="s">
        <v>749</v>
      </c>
      <c r="F94" s="218">
        <f t="shared" si="8"/>
      </c>
      <c r="G94" s="218">
        <f t="shared" si="9"/>
      </c>
      <c r="H94" s="6">
        <f t="shared" si="10"/>
      </c>
      <c r="I94" s="242" t="str">
        <f t="shared" si="11"/>
        <v>Please provide explanation for the fluctuation noted here</v>
      </c>
      <c r="J94" s="296"/>
      <c r="M94" s="7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D9" sqref="D9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0" t="s">
        <v>827</v>
      </c>
    </row>
    <row r="2" ht="20.1" customHeight="1">
      <c r="A2" s="71" t="s">
        <v>828</v>
      </c>
      <c r="B2" s="71"/>
      <c r="C2" s="71"/>
      <c r="D2" s="71"/>
      <c r="E2" s="71"/>
      <c r="F2" s="71"/>
    </row>
    <row r="3" ht="20.1" customHeight="1">
      <c r="B3" s="71"/>
      <c r="C3" s="71"/>
      <c r="D3" s="71"/>
      <c r="E3" s="71"/>
      <c r="F3" s="71"/>
      <c r="G3" s="71"/>
    </row>
    <row r="4" ht="20.1" customHeight="1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H-165</v>
      </c>
      <c r="G4" s="76"/>
    </row>
    <row r="5" ht="20.1" customHeight="1">
      <c r="A5" s="72">
        <v>2</v>
      </c>
      <c r="B5" s="73" t="s">
        <v>300</v>
      </c>
      <c r="C5" s="76"/>
      <c r="D5" s="73" t="str">
        <f>"  "&amp;data!C98</f>
        <v>  Lake Chelan Health</v>
      </c>
      <c r="E5" s="75"/>
      <c r="F5" s="75"/>
      <c r="G5" s="76"/>
    </row>
    <row r="6" ht="20.1" customHeight="1">
      <c r="A6" s="72">
        <v>3</v>
      </c>
      <c r="B6" s="73" t="s">
        <v>309</v>
      </c>
      <c r="C6" s="76"/>
      <c r="D6" s="73" t="str">
        <f>"  "&amp;data!C102</f>
        <v>  98816</v>
      </c>
      <c r="E6" s="75"/>
      <c r="F6" s="75"/>
      <c r="G6" s="76"/>
    </row>
    <row r="7" ht="20.1" customHeight="1">
      <c r="A7" s="72">
        <v>4</v>
      </c>
      <c r="B7" s="73" t="s">
        <v>829</v>
      </c>
      <c r="C7" s="76"/>
      <c r="D7" s="73" t="str">
        <f>"  "&amp;data!C103</f>
        <v>  Chelan</v>
      </c>
      <c r="E7" s="75"/>
      <c r="F7" s="75"/>
      <c r="G7" s="76"/>
    </row>
    <row r="8" ht="20.1" customHeight="1">
      <c r="A8" s="72">
        <v>5</v>
      </c>
      <c r="B8" s="73" t="s">
        <v>830</v>
      </c>
      <c r="C8" s="76"/>
      <c r="D8" s="73" t="str">
        <f>"  "&amp;data!C104</f>
        <v>  Aaron Edwards</v>
      </c>
      <c r="E8" s="75"/>
      <c r="F8" s="75"/>
      <c r="G8" s="76"/>
    </row>
    <row r="9" ht="20.1" customHeight="1">
      <c r="A9" s="72">
        <v>6</v>
      </c>
      <c r="B9" s="73" t="s">
        <v>831</v>
      </c>
      <c r="C9" s="76"/>
      <c r="D9" s="73" t="str">
        <f>"  "&amp;data!C105</f>
        <v>  Brant Truman</v>
      </c>
      <c r="E9" s="75"/>
      <c r="F9" s="75"/>
      <c r="G9" s="76"/>
    </row>
    <row r="10" ht="20.1" customHeight="1">
      <c r="A10" s="72">
        <v>7</v>
      </c>
      <c r="B10" s="73" t="s">
        <v>832</v>
      </c>
      <c r="C10" s="76"/>
      <c r="D10" s="73" t="str">
        <f>"  "&amp;data!C107</f>
        <v>  5096823300</v>
      </c>
      <c r="E10" s="75"/>
      <c r="F10" s="75"/>
      <c r="G10" s="76"/>
    </row>
    <row r="11" ht="20.1" customHeight="1">
      <c r="A11" s="72">
        <v>8</v>
      </c>
      <c r="B11" s="73" t="s">
        <v>833</v>
      </c>
      <c r="C11" s="76"/>
      <c r="D11" s="73" t="str">
        <f>"  "&amp;data!C108</f>
        <v>  5096823475</v>
      </c>
      <c r="E11" s="75"/>
      <c r="F11" s="75"/>
      <c r="G11" s="76"/>
    </row>
    <row r="12" ht="20.1" customHeight="1">
      <c r="A12" s="77"/>
      <c r="B12" s="78"/>
      <c r="C12" s="78"/>
      <c r="D12" s="78"/>
      <c r="E12" s="78"/>
      <c r="F12" s="78"/>
      <c r="G12" s="79"/>
    </row>
    <row r="13" ht="20.1" customHeight="1">
      <c r="A13" s="80"/>
      <c r="G13" s="81"/>
    </row>
    <row r="14" ht="20.1" customHeight="1">
      <c r="A14" s="72">
        <v>9</v>
      </c>
      <c r="B14" s="73" t="s">
        <v>834</v>
      </c>
      <c r="C14" s="73"/>
      <c r="D14" s="73"/>
      <c r="E14" s="73"/>
      <c r="F14" s="73"/>
      <c r="G14" s="79"/>
    </row>
    <row r="15" ht="20.1" customHeight="1">
      <c r="A15" s="82" t="s">
        <v>323</v>
      </c>
      <c r="B15" s="83"/>
      <c r="C15" s="84" t="s">
        <v>325</v>
      </c>
      <c r="D15" s="83"/>
      <c r="E15" s="84" t="s">
        <v>327</v>
      </c>
      <c r="F15" s="85"/>
      <c r="G15" s="86"/>
    </row>
    <row r="16" ht="20.1" customHeight="1">
      <c r="A16" s="87">
        <f>IF(data!C113&gt;0," X","")</f>
      </c>
      <c r="B16" s="76" t="s">
        <v>306</v>
      </c>
      <c r="C16" s="88">
        <f>IF(data!C117&gt;0," X","")</f>
      </c>
      <c r="D16" s="89" t="s">
        <v>835</v>
      </c>
      <c r="E16" s="243">
        <f>IF(data!C120&gt;0," X","")</f>
      </c>
      <c r="F16" s="90" t="s">
        <v>328</v>
      </c>
      <c r="G16" s="76"/>
    </row>
    <row r="17" ht="20.1" customHeight="1">
      <c r="A17" s="87">
        <f>IF(data!C114&gt;0," X","")</f>
      </c>
      <c r="B17" s="76" t="s">
        <v>309</v>
      </c>
      <c r="C17" s="88">
        <f>IF(data!C118&gt;0," X","")</f>
      </c>
      <c r="D17" s="89" t="s">
        <v>408</v>
      </c>
      <c r="E17" s="243">
        <f>IF(data!C121&gt;0," X","")</f>
      </c>
      <c r="F17" s="90" t="s">
        <v>329</v>
      </c>
      <c r="G17" s="76"/>
    </row>
    <row r="18" ht="20.1" customHeight="1">
      <c r="A18" s="72"/>
      <c r="B18" s="76" t="s">
        <v>836</v>
      </c>
      <c r="C18" s="76"/>
      <c r="D18" s="76"/>
      <c r="E18" s="243">
        <f>IF(data!C122&gt;0," X","")</f>
      </c>
      <c r="F18" s="90" t="s">
        <v>330</v>
      </c>
      <c r="G18" s="76"/>
    </row>
    <row r="19" ht="20.1" customHeight="1">
      <c r="A19" s="87" t="str">
        <f>IF(data!C115&gt;0," X","")</f>
        <v> X</v>
      </c>
      <c r="B19" s="89" t="s">
        <v>837</v>
      </c>
      <c r="C19" s="76"/>
      <c r="D19" s="76"/>
      <c r="E19" s="76"/>
      <c r="F19" s="90"/>
      <c r="G19" s="76"/>
    </row>
    <row r="20" ht="20.1" customHeight="1">
      <c r="A20" s="77"/>
      <c r="B20" s="78"/>
      <c r="C20" s="78"/>
      <c r="D20" s="78"/>
      <c r="E20" s="78"/>
      <c r="F20" s="78"/>
      <c r="G20" s="79"/>
    </row>
    <row r="21" ht="20.1" customHeight="1">
      <c r="A21" s="80"/>
      <c r="G21" s="91"/>
    </row>
    <row r="22" ht="20.1" customHeight="1">
      <c r="A22" s="72">
        <v>10</v>
      </c>
      <c r="B22" s="73" t="s">
        <v>838</v>
      </c>
      <c r="C22" s="73"/>
      <c r="D22" s="73"/>
      <c r="E22" s="73"/>
      <c r="F22" s="87" t="s">
        <v>333</v>
      </c>
      <c r="G22" s="88" t="s">
        <v>242</v>
      </c>
    </row>
    <row r="23" ht="20.1" customHeight="1">
      <c r="A23" s="72"/>
      <c r="B23" s="73" t="s">
        <v>839</v>
      </c>
      <c r="C23" s="73"/>
      <c r="D23" s="73"/>
      <c r="E23" s="73"/>
      <c r="F23" s="72">
        <f>data!C127</f>
        <v>191</v>
      </c>
      <c r="G23" s="76">
        <f>data!D127</f>
        <v>680</v>
      </c>
    </row>
    <row r="24" ht="20.1" customHeight="1">
      <c r="A24" s="72"/>
      <c r="B24" s="73" t="s">
        <v>840</v>
      </c>
      <c r="C24" s="73"/>
      <c r="D24" s="73"/>
      <c r="E24" s="73"/>
      <c r="F24" s="72">
        <f>data!C128</f>
        <v>61</v>
      </c>
      <c r="G24" s="76">
        <f>data!D128</f>
        <v>992</v>
      </c>
    </row>
    <row r="25" ht="20.1" customHeight="1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ht="20.1" customHeight="1">
      <c r="A26" s="72">
        <v>11</v>
      </c>
      <c r="B26" s="73" t="s">
        <v>337</v>
      </c>
      <c r="C26" s="73"/>
      <c r="D26" s="73"/>
      <c r="E26" s="73"/>
      <c r="F26" s="72">
        <f>data!C130</f>
        <v>89</v>
      </c>
      <c r="G26" s="76">
        <f>data!D130</f>
        <v>132</v>
      </c>
    </row>
    <row r="27" ht="20.1" customHeight="1">
      <c r="A27" s="77"/>
      <c r="B27" s="78"/>
      <c r="C27" s="78"/>
      <c r="D27" s="78"/>
      <c r="E27" s="78"/>
      <c r="F27" s="78"/>
      <c r="G27" s="79"/>
    </row>
    <row r="28" ht="20.1" customHeight="1">
      <c r="A28" s="80"/>
      <c r="G28" s="91"/>
    </row>
    <row r="29" ht="20.1" customHeight="1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ht="20.1" customHeight="1">
      <c r="A30" s="72"/>
      <c r="B30" s="73" t="s">
        <v>339</v>
      </c>
      <c r="C30" s="76"/>
      <c r="D30" s="76">
        <f>data!C132</f>
        <v>0</v>
      </c>
      <c r="E30" s="73" t="s">
        <v>345</v>
      </c>
      <c r="F30" s="76"/>
      <c r="G30" s="76">
        <f>data!C139</f>
        <v>0</v>
      </c>
    </row>
    <row r="31" ht="20.1" customHeight="1">
      <c r="A31" s="72"/>
      <c r="B31" s="92" t="s">
        <v>843</v>
      </c>
      <c r="C31" s="76"/>
      <c r="D31" s="76">
        <f>data!C133</f>
        <v>0</v>
      </c>
      <c r="E31" s="73" t="s">
        <v>346</v>
      </c>
      <c r="F31" s="76"/>
      <c r="G31" s="76">
        <f>data!C140</f>
        <v>8</v>
      </c>
    </row>
    <row r="32" ht="20.1" customHeight="1">
      <c r="A32" s="72"/>
      <c r="B32" s="92" t="s">
        <v>844</v>
      </c>
      <c r="C32" s="76"/>
      <c r="D32" s="76">
        <f>data!C134</f>
        <v>10</v>
      </c>
      <c r="E32" s="73" t="s">
        <v>845</v>
      </c>
      <c r="F32" s="76"/>
      <c r="G32" s="76">
        <f>data!C141</f>
        <v>0</v>
      </c>
    </row>
    <row r="33" ht="20.1" customHeight="1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0</v>
      </c>
    </row>
    <row r="34" ht="20.1" customHeight="1">
      <c r="A34" s="72"/>
      <c r="B34" s="92" t="s">
        <v>848</v>
      </c>
      <c r="C34" s="76"/>
      <c r="D34" s="76">
        <f>data!C136</f>
        <v>4</v>
      </c>
      <c r="E34" s="73" t="s">
        <v>348</v>
      </c>
      <c r="F34" s="76"/>
      <c r="G34" s="76">
        <f>data!E143</f>
        <v>22</v>
      </c>
    </row>
    <row r="35" ht="20.1" customHeight="1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ht="20.1" customHeight="1">
      <c r="A36" s="72"/>
      <c r="B36" s="73" t="s">
        <v>123</v>
      </c>
      <c r="C36" s="76"/>
      <c r="D36" s="76">
        <f>data!C138</f>
        <v>0</v>
      </c>
      <c r="E36" s="73" t="s">
        <v>349</v>
      </c>
      <c r="F36" s="76"/>
      <c r="G36" s="76">
        <f>data!C144</f>
        <v>22</v>
      </c>
    </row>
    <row r="37" ht="20.1" customHeight="1">
      <c r="A37" s="72"/>
      <c r="E37" s="73" t="s">
        <v>350</v>
      </c>
      <c r="F37" s="76"/>
      <c r="G37" s="76">
        <f>data!C145</f>
        <v>4</v>
      </c>
    </row>
    <row r="38" ht="20.1" customHeight="1">
      <c r="A38" s="72"/>
      <c r="B38" s="73"/>
      <c r="C38" s="73"/>
      <c r="D38" s="73"/>
      <c r="E38" s="73"/>
      <c r="F38" s="73"/>
      <c r="G38" s="76"/>
    </row>
    <row r="39" ht="20.1" customHeight="1">
      <c r="A39" s="94">
        <v>13</v>
      </c>
      <c r="B39" s="95" t="s">
        <v>345</v>
      </c>
      <c r="C39" s="91"/>
      <c r="D39" s="91"/>
      <c r="E39" s="96"/>
      <c r="F39" s="96"/>
      <c r="G39" s="97"/>
    </row>
    <row r="40" ht="20.1" customHeight="1">
      <c r="A40" s="98"/>
      <c r="B40" s="99" t="s">
        <v>851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29" t="s">
        <v>852</v>
      </c>
      <c r="G1" s="70" t="s">
        <v>853</v>
      </c>
    </row>
    <row r="2" ht="20.1" customHeight="1">
      <c r="A2" s="1" t="str">
        <f>"Hospital: "&amp;data!C98</f>
        <v>Hospital: Lake Chelan Health</v>
      </c>
      <c r="G2" s="4" t="s">
        <v>854</v>
      </c>
    </row>
    <row r="3" ht="20.1" customHeight="1">
      <c r="G3" s="4" t="str">
        <f>"FYE: "&amp;data!C96</f>
        <v>FYE: 12/31/2022</v>
      </c>
    </row>
    <row r="4" ht="20.1" customHeight="1">
      <c r="A4" s="130" t="s">
        <v>855</v>
      </c>
      <c r="B4" s="131"/>
      <c r="C4" s="131"/>
      <c r="D4" s="131"/>
      <c r="E4" s="131"/>
      <c r="F4" s="131"/>
      <c r="G4" s="132"/>
    </row>
    <row r="5" ht="20.1" customHeight="1">
      <c r="A5" s="133"/>
      <c r="B5" s="83" t="s">
        <v>856</v>
      </c>
      <c r="C5" s="83"/>
      <c r="D5" s="83"/>
      <c r="E5" s="134" t="s">
        <v>360</v>
      </c>
      <c r="F5" s="83"/>
      <c r="G5" s="83"/>
    </row>
    <row r="6" ht="20.1" customHeight="1">
      <c r="A6" s="135" t="s">
        <v>857</v>
      </c>
      <c r="B6" s="88" t="s">
        <v>333</v>
      </c>
      <c r="C6" s="88" t="s">
        <v>858</v>
      </c>
      <c r="D6" s="88" t="s">
        <v>356</v>
      </c>
      <c r="E6" s="88" t="s">
        <v>195</v>
      </c>
      <c r="F6" s="88" t="s">
        <v>158</v>
      </c>
      <c r="G6" s="88" t="s">
        <v>230</v>
      </c>
    </row>
    <row r="7" ht="20.1" customHeight="1">
      <c r="A7" s="72" t="s">
        <v>354</v>
      </c>
      <c r="B7" s="136">
        <f>data!B154</f>
        <v>84</v>
      </c>
      <c r="C7" s="136">
        <f>data!B155</f>
        <v>477</v>
      </c>
      <c r="D7" s="136">
        <f>data!B156</f>
        <v>0</v>
      </c>
      <c r="E7" s="136">
        <f>data!B157</f>
        <v>0</v>
      </c>
      <c r="F7" s="136">
        <f>data!B158</f>
        <v>0</v>
      </c>
      <c r="G7" s="136">
        <f>data!B157+data!B158</f>
        <v>0</v>
      </c>
    </row>
    <row r="8" ht="20.1" customHeight="1">
      <c r="A8" s="72" t="s">
        <v>355</v>
      </c>
      <c r="B8" s="136">
        <f>data!C154</f>
        <v>4</v>
      </c>
      <c r="C8" s="136">
        <f>data!C155</f>
        <v>98</v>
      </c>
      <c r="D8" s="136">
        <f>data!C156</f>
        <v>0</v>
      </c>
      <c r="E8" s="136">
        <f>data!C157</f>
        <v>0</v>
      </c>
      <c r="F8" s="136">
        <f>data!C158</f>
        <v>0</v>
      </c>
      <c r="G8" s="136">
        <f>data!C157+data!C158</f>
        <v>0</v>
      </c>
    </row>
    <row r="9" ht="20.1" customHeight="1">
      <c r="A9" s="72" t="s">
        <v>859</v>
      </c>
      <c r="B9" s="136">
        <f>data!D154</f>
        <v>103</v>
      </c>
      <c r="C9" s="136">
        <f>data!D155</f>
        <v>105</v>
      </c>
      <c r="D9" s="136">
        <f>data!D156</f>
        <v>0</v>
      </c>
      <c r="E9" s="136">
        <f>data!D157</f>
        <v>0</v>
      </c>
      <c r="F9" s="136">
        <f>data!D158</f>
        <v>0</v>
      </c>
      <c r="G9" s="136">
        <f>data!D157+data!D158</f>
        <v>0</v>
      </c>
    </row>
    <row r="10" ht="20.1" customHeight="1">
      <c r="A10" s="87" t="s">
        <v>230</v>
      </c>
      <c r="B10" s="136">
        <f>data!E154</f>
        <v>191</v>
      </c>
      <c r="C10" s="136">
        <f>data!E155</f>
        <v>680</v>
      </c>
      <c r="D10" s="136">
        <f>data!E156</f>
        <v>0</v>
      </c>
      <c r="E10" s="136">
        <f>data!E157</f>
        <v>0</v>
      </c>
      <c r="F10" s="136">
        <f>data!E158</f>
        <v>0</v>
      </c>
      <c r="G10" s="136">
        <f>E10+F10</f>
        <v>0</v>
      </c>
    </row>
    <row r="11" ht="20.1" customHeight="1">
      <c r="A11" s="137"/>
      <c r="B11" s="138"/>
      <c r="C11" s="138"/>
      <c r="D11" s="138"/>
      <c r="E11" s="138"/>
      <c r="F11" s="138"/>
      <c r="G11" s="139"/>
    </row>
    <row r="12" ht="20.1" customHeight="1">
      <c r="A12" s="77"/>
      <c r="B12" s="78"/>
      <c r="C12" s="78"/>
      <c r="D12" s="78"/>
      <c r="E12" s="78"/>
      <c r="F12" s="78"/>
      <c r="G12" s="79"/>
    </row>
    <row r="13" ht="20.1" customHeight="1">
      <c r="A13" s="140" t="s">
        <v>860</v>
      </c>
      <c r="B13" s="71"/>
      <c r="C13" s="71"/>
      <c r="D13" s="71"/>
      <c r="E13" s="71"/>
      <c r="F13" s="71"/>
      <c r="G13" s="141"/>
    </row>
    <row r="14" ht="20.1" customHeight="1">
      <c r="A14" s="133"/>
      <c r="B14" s="142" t="s">
        <v>856</v>
      </c>
      <c r="C14" s="142"/>
      <c r="D14" s="142"/>
      <c r="E14" s="142" t="s">
        <v>360</v>
      </c>
      <c r="F14" s="142"/>
      <c r="G14" s="142"/>
    </row>
    <row r="15" ht="20.1" customHeight="1">
      <c r="A15" s="135" t="s">
        <v>857</v>
      </c>
      <c r="B15" s="88" t="s">
        <v>333</v>
      </c>
      <c r="C15" s="88" t="s">
        <v>858</v>
      </c>
      <c r="D15" s="88" t="s">
        <v>356</v>
      </c>
      <c r="E15" s="88" t="s">
        <v>195</v>
      </c>
      <c r="F15" s="88" t="s">
        <v>158</v>
      </c>
      <c r="G15" s="88" t="s">
        <v>230</v>
      </c>
    </row>
    <row r="16" ht="20.1" customHeight="1">
      <c r="A16" s="72" t="s">
        <v>354</v>
      </c>
      <c r="B16" s="136">
        <f>data!B160</f>
        <v>44</v>
      </c>
      <c r="C16" s="136">
        <f>data!B161</f>
        <v>970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ht="20.1" customHeight="1">
      <c r="A17" s="72" t="s">
        <v>355</v>
      </c>
      <c r="B17" s="136">
        <f>data!C160</f>
        <v>0</v>
      </c>
      <c r="C17" s="136">
        <f>data!C161</f>
        <v>22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ht="20.1" customHeight="1">
      <c r="A18" s="72" t="s">
        <v>859</v>
      </c>
      <c r="B18" s="136">
        <f>data!D160</f>
        <v>17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ht="20.1" customHeight="1">
      <c r="A19" s="87" t="s">
        <v>230</v>
      </c>
      <c r="B19" s="136">
        <f>data!E160</f>
        <v>61</v>
      </c>
      <c r="C19" s="136">
        <f>data!E161</f>
        <v>992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ht="20.1" customHeight="1">
      <c r="A20" s="137"/>
      <c r="B20" s="138"/>
      <c r="C20" s="138"/>
      <c r="D20" s="138"/>
      <c r="E20" s="138"/>
      <c r="F20" s="138"/>
      <c r="G20" s="139"/>
    </row>
    <row r="21" ht="20.1" customHeight="1">
      <c r="A21" s="77"/>
      <c r="B21" s="78"/>
      <c r="C21" s="78"/>
      <c r="D21" s="78"/>
      <c r="E21" s="78"/>
      <c r="F21" s="78"/>
      <c r="G21" s="79"/>
    </row>
    <row r="22" ht="20.1" customHeight="1">
      <c r="A22" s="140" t="s">
        <v>861</v>
      </c>
      <c r="B22" s="71"/>
      <c r="C22" s="71"/>
      <c r="D22" s="71"/>
      <c r="E22" s="71"/>
      <c r="F22" s="71"/>
      <c r="G22" s="141"/>
    </row>
    <row r="23" ht="20.1" customHeight="1">
      <c r="A23" s="133"/>
      <c r="B23" s="83" t="s">
        <v>856</v>
      </c>
      <c r="C23" s="83"/>
      <c r="D23" s="83"/>
      <c r="E23" s="83" t="s">
        <v>360</v>
      </c>
      <c r="F23" s="83"/>
      <c r="G23" s="83"/>
    </row>
    <row r="24" ht="20.1" customHeight="1">
      <c r="A24" s="135" t="s">
        <v>857</v>
      </c>
      <c r="B24" s="88" t="s">
        <v>333</v>
      </c>
      <c r="C24" s="88" t="s">
        <v>858</v>
      </c>
      <c r="D24" s="88" t="s">
        <v>356</v>
      </c>
      <c r="E24" s="88" t="s">
        <v>195</v>
      </c>
      <c r="F24" s="88" t="s">
        <v>158</v>
      </c>
      <c r="G24" s="88" t="s">
        <v>230</v>
      </c>
    </row>
    <row r="25" ht="20.1" customHeight="1">
      <c r="A25" s="72" t="s">
        <v>354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ht="20.1" customHeight="1">
      <c r="A26" s="72" t="s">
        <v>355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ht="20.1" customHeight="1">
      <c r="A27" s="72" t="s">
        <v>859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ht="20.1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ht="20.1" customHeight="1">
      <c r="A29" s="137"/>
      <c r="B29" s="138"/>
      <c r="C29" s="138"/>
      <c r="D29" s="138"/>
      <c r="E29" s="138"/>
      <c r="F29" s="138"/>
      <c r="G29" s="139"/>
    </row>
    <row r="30" ht="20.1" customHeight="1">
      <c r="A30" s="77"/>
      <c r="B30" s="90"/>
      <c r="C30" s="78"/>
      <c r="D30" s="78"/>
      <c r="E30" s="78"/>
      <c r="F30" s="78"/>
      <c r="G30" s="79"/>
    </row>
    <row r="31" ht="20.1" customHeight="1">
      <c r="A31" s="143" t="s">
        <v>862</v>
      </c>
      <c r="B31" s="144"/>
      <c r="C31" s="75"/>
      <c r="D31" s="74"/>
      <c r="E31" s="74"/>
      <c r="F31" s="74"/>
      <c r="G31" s="145"/>
    </row>
    <row r="32" ht="20.1" customHeight="1">
      <c r="A32" s="146"/>
      <c r="B32" s="147" t="s">
        <v>863</v>
      </c>
      <c r="C32" s="148">
        <f>data!B173</f>
        <v>0</v>
      </c>
      <c r="D32" s="75"/>
      <c r="E32" s="75"/>
      <c r="F32" s="75"/>
      <c r="G32" s="93"/>
    </row>
    <row r="33" ht="20.1" customHeight="1">
      <c r="A33" s="146"/>
      <c r="B33" s="149" t="s">
        <v>864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0" t="s">
        <v>363</v>
      </c>
      <c r="B1" s="71"/>
      <c r="C1" s="70" t="s">
        <v>865</v>
      </c>
    </row>
    <row r="2" ht="20.1" customHeight="1">
      <c r="A2" s="95"/>
    </row>
    <row r="3" ht="20.1" customHeight="1">
      <c r="A3" s="129" t="str">
        <f>"Hospital: "&amp;data!C98</f>
        <v>Hospital: Lake Chelan Health</v>
      </c>
      <c r="B3" s="78"/>
      <c r="C3" s="151" t="str">
        <f>"FYE: "&amp;data!C96</f>
        <v>FYE: 12/31/2022</v>
      </c>
    </row>
    <row r="4" ht="20.1" customHeight="1">
      <c r="A4" s="78"/>
    </row>
    <row r="5" ht="20.1" customHeight="1">
      <c r="A5" s="72">
        <v>1</v>
      </c>
      <c r="B5" s="84" t="s">
        <v>364</v>
      </c>
      <c r="C5" s="132"/>
    </row>
    <row r="6" ht="20.1" customHeight="1">
      <c r="A6" s="152">
        <v>2</v>
      </c>
      <c r="B6" s="73" t="s">
        <v>866</v>
      </c>
      <c r="C6" s="72">
        <f>data!C181</f>
        <v>1078142</v>
      </c>
    </row>
    <row r="7" ht="20.1" customHeight="1">
      <c r="A7" s="153">
        <v>3</v>
      </c>
      <c r="B7" s="92" t="s">
        <v>366</v>
      </c>
      <c r="C7" s="72">
        <f>data!C182</f>
        <v>74202</v>
      </c>
    </row>
    <row r="8" ht="20.1" customHeight="1">
      <c r="A8" s="153">
        <v>4</v>
      </c>
      <c r="B8" s="73" t="s">
        <v>367</v>
      </c>
      <c r="C8" s="72">
        <f>data!C183</f>
        <v>68600</v>
      </c>
    </row>
    <row r="9" ht="20.1" customHeight="1">
      <c r="A9" s="153">
        <v>5</v>
      </c>
      <c r="B9" s="73" t="s">
        <v>368</v>
      </c>
      <c r="C9" s="72">
        <f>data!C184</f>
        <v>1450453</v>
      </c>
    </row>
    <row r="10" ht="20.1" customHeight="1">
      <c r="A10" s="153">
        <v>6</v>
      </c>
      <c r="B10" s="73" t="s">
        <v>369</v>
      </c>
      <c r="C10" s="72">
        <f>data!C185</f>
        <v>0</v>
      </c>
    </row>
    <row r="11" ht="20.1" customHeight="1">
      <c r="A11" s="153">
        <v>7</v>
      </c>
      <c r="B11" s="73" t="s">
        <v>370</v>
      </c>
      <c r="C11" s="72">
        <f>data!C186</f>
        <v>792943</v>
      </c>
    </row>
    <row r="12" ht="20.1" customHeight="1">
      <c r="A12" s="153">
        <v>8</v>
      </c>
      <c r="B12" s="73" t="s">
        <v>371</v>
      </c>
      <c r="C12" s="72">
        <f>data!C187</f>
        <v>100235</v>
      </c>
    </row>
    <row r="13" ht="20.1" customHeight="1">
      <c r="A13" s="153">
        <v>9</v>
      </c>
      <c r="B13" s="73" t="s">
        <v>371</v>
      </c>
      <c r="C13" s="72">
        <f>data!C188</f>
        <v>0</v>
      </c>
    </row>
    <row r="14" ht="20.1" customHeight="1">
      <c r="A14" s="153">
        <v>10</v>
      </c>
      <c r="B14" s="73" t="s">
        <v>867</v>
      </c>
      <c r="C14" s="72">
        <f>data!D189</f>
        <v>3564575</v>
      </c>
    </row>
    <row r="15" ht="20.1" customHeight="1">
      <c r="A15" s="77"/>
      <c r="B15" s="78"/>
      <c r="C15" s="79"/>
    </row>
    <row r="16" ht="20.1" customHeight="1">
      <c r="A16" s="77"/>
      <c r="B16" s="78"/>
      <c r="C16" s="79"/>
    </row>
    <row r="17" ht="20.1" customHeight="1">
      <c r="A17" s="154">
        <v>11</v>
      </c>
      <c r="B17" s="85" t="s">
        <v>372</v>
      </c>
      <c r="C17" s="86"/>
    </row>
    <row r="18" ht="20.1" customHeight="1">
      <c r="A18" s="72">
        <v>12</v>
      </c>
      <c r="B18" s="73" t="s">
        <v>868</v>
      </c>
      <c r="C18" s="72">
        <f>data!C191</f>
        <v>0</v>
      </c>
    </row>
    <row r="19" ht="20.1" customHeight="1">
      <c r="A19" s="72">
        <v>13</v>
      </c>
      <c r="B19" s="73" t="s">
        <v>869</v>
      </c>
      <c r="C19" s="72">
        <f>data!C192</f>
        <v>82156</v>
      </c>
    </row>
    <row r="20" ht="20.1" customHeight="1">
      <c r="A20" s="72">
        <v>14</v>
      </c>
      <c r="B20" s="73" t="s">
        <v>870</v>
      </c>
      <c r="C20" s="72">
        <f>data!D193</f>
        <v>82156</v>
      </c>
    </row>
    <row r="21" ht="20.1" customHeight="1">
      <c r="A21" s="77"/>
      <c r="B21" s="78"/>
      <c r="C21" s="79"/>
    </row>
    <row r="22" ht="20.1" customHeight="1">
      <c r="A22" s="77"/>
      <c r="C22" s="155"/>
    </row>
    <row r="23" ht="20.1" customHeight="1">
      <c r="A23" s="133">
        <v>15</v>
      </c>
      <c r="B23" s="156" t="s">
        <v>375</v>
      </c>
      <c r="C23" s="132"/>
    </row>
    <row r="24" ht="20.1" customHeight="1">
      <c r="A24" s="72">
        <v>16</v>
      </c>
      <c r="B24" s="84" t="s">
        <v>871</v>
      </c>
      <c r="C24" s="157"/>
    </row>
    <row r="25" ht="20.1" customHeight="1">
      <c r="A25" s="72">
        <v>17</v>
      </c>
      <c r="B25" s="73" t="s">
        <v>872</v>
      </c>
      <c r="C25" s="72">
        <f>data!C195</f>
        <v>253227</v>
      </c>
    </row>
    <row r="26" ht="20.1" customHeight="1">
      <c r="A26" s="72">
        <v>18</v>
      </c>
      <c r="B26" s="73" t="s">
        <v>377</v>
      </c>
      <c r="C26" s="72">
        <f>data!C196</f>
        <v>90708</v>
      </c>
    </row>
    <row r="27" ht="20.1" customHeight="1">
      <c r="A27" s="72">
        <v>19</v>
      </c>
      <c r="B27" s="73" t="s">
        <v>873</v>
      </c>
      <c r="C27" s="72">
        <f>data!D197</f>
        <v>343935</v>
      </c>
    </row>
    <row r="28" ht="20.1" customHeight="1">
      <c r="A28" s="77"/>
      <c r="B28" s="78"/>
      <c r="C28" s="79"/>
    </row>
    <row r="29" ht="20.1" customHeight="1">
      <c r="A29" s="77"/>
      <c r="B29" s="78"/>
      <c r="C29" s="79"/>
    </row>
    <row r="30" ht="20.1" customHeight="1">
      <c r="A30" s="133">
        <v>20</v>
      </c>
      <c r="B30" s="156" t="s">
        <v>874</v>
      </c>
      <c r="C30" s="142"/>
    </row>
    <row r="31" ht="20.1" customHeight="1">
      <c r="A31" s="72">
        <v>21</v>
      </c>
      <c r="B31" s="73" t="s">
        <v>379</v>
      </c>
      <c r="C31" s="72">
        <f>data!C199</f>
        <v>0</v>
      </c>
    </row>
    <row r="32" ht="20.1" customHeight="1">
      <c r="A32" s="72">
        <v>22</v>
      </c>
      <c r="B32" s="73" t="s">
        <v>875</v>
      </c>
      <c r="C32" s="72">
        <f>data!C200</f>
        <v>0</v>
      </c>
    </row>
    <row r="33" ht="20.1" customHeight="1">
      <c r="A33" s="72">
        <v>23</v>
      </c>
      <c r="B33" s="73" t="s">
        <v>159</v>
      </c>
      <c r="C33" s="72">
        <f>data!C201</f>
        <v>0</v>
      </c>
    </row>
    <row r="34" ht="20.1" customHeight="1">
      <c r="A34" s="72">
        <v>24</v>
      </c>
      <c r="B34" s="73" t="s">
        <v>876</v>
      </c>
      <c r="C34" s="72">
        <f>data!D202</f>
        <v>0</v>
      </c>
    </row>
    <row r="35" ht="20.1" customHeight="1">
      <c r="A35" s="77"/>
      <c r="B35" s="78"/>
      <c r="C35" s="79"/>
    </row>
    <row r="36" ht="20.1" customHeight="1">
      <c r="A36" s="77"/>
      <c r="B36" s="78"/>
      <c r="C36" s="79"/>
    </row>
    <row r="37" ht="20.1" customHeight="1">
      <c r="A37" s="133">
        <v>25</v>
      </c>
      <c r="B37" s="156" t="s">
        <v>381</v>
      </c>
      <c r="C37" s="132"/>
    </row>
    <row r="38" ht="20.1" customHeight="1">
      <c r="A38" s="72">
        <v>26</v>
      </c>
      <c r="B38" s="73" t="s">
        <v>877</v>
      </c>
      <c r="C38" s="72">
        <f>data!C204</f>
        <v>1394852</v>
      </c>
    </row>
    <row r="39" ht="20.1" customHeight="1">
      <c r="A39" s="72">
        <v>27</v>
      </c>
      <c r="B39" s="73" t="s">
        <v>383</v>
      </c>
      <c r="C39" s="72">
        <f>data!C205</f>
        <v>0</v>
      </c>
    </row>
    <row r="40" ht="20.1" customHeight="1">
      <c r="A40" s="72">
        <v>28</v>
      </c>
      <c r="B40" s="73" t="s">
        <v>878</v>
      </c>
      <c r="C40" s="72">
        <f>data!D206</f>
        <v>1394852</v>
      </c>
    </row>
    <row r="41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C11" sqref="C11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0" t="s">
        <v>384</v>
      </c>
      <c r="B1" s="71"/>
      <c r="C1" s="71"/>
      <c r="D1" s="71"/>
      <c r="E1" s="71"/>
      <c r="F1" s="70" t="s">
        <v>879</v>
      </c>
    </row>
    <row r="3" ht="20.1" customHeight="1">
      <c r="A3" s="129" t="str">
        <f>"Hospital: "&amp;data!C98</f>
        <v>Hospital: Lake Chelan Health</v>
      </c>
      <c r="F3" s="151" t="str">
        <f>"FYE: "&amp;data!C96</f>
        <v>FYE: 12/31/2022</v>
      </c>
    </row>
    <row r="4" ht="20.1" customHeight="1">
      <c r="A4" s="157" t="s">
        <v>385</v>
      </c>
      <c r="B4" s="83"/>
      <c r="C4" s="83"/>
      <c r="D4" s="84"/>
      <c r="E4" s="84"/>
      <c r="F4" s="83"/>
    </row>
    <row r="5" ht="20.1" customHeight="1">
      <c r="A5" s="133"/>
      <c r="B5" s="159"/>
      <c r="C5" s="160" t="s">
        <v>880</v>
      </c>
      <c r="D5" s="160"/>
      <c r="E5" s="160"/>
      <c r="F5" s="160" t="s">
        <v>881</v>
      </c>
    </row>
    <row r="6" ht="20.1" customHeight="1">
      <c r="A6" s="161"/>
      <c r="B6" s="79"/>
      <c r="C6" s="162" t="s">
        <v>882</v>
      </c>
      <c r="D6" s="162" t="s">
        <v>387</v>
      </c>
      <c r="E6" s="162" t="s">
        <v>883</v>
      </c>
      <c r="F6" s="162" t="s">
        <v>882</v>
      </c>
    </row>
    <row r="7" ht="20.1" customHeight="1">
      <c r="A7" s="72">
        <v>1</v>
      </c>
      <c r="B7" s="76" t="s">
        <v>390</v>
      </c>
      <c r="C7" s="76">
        <f>data!B211</f>
        <v>4168630</v>
      </c>
      <c r="D7" s="76">
        <f>data!C211</f>
        <v>0</v>
      </c>
      <c r="E7" s="76">
        <f>data!D211</f>
        <v>0</v>
      </c>
      <c r="F7" s="76">
        <f>data!E211</f>
        <v>4168630</v>
      </c>
    </row>
    <row r="8" ht="20.1" customHeight="1">
      <c r="A8" s="72">
        <v>2</v>
      </c>
      <c r="B8" s="76" t="s">
        <v>391</v>
      </c>
      <c r="C8" s="76">
        <f>data!B212</f>
        <v>619271</v>
      </c>
      <c r="D8" s="76">
        <f>data!C212</f>
        <v>0</v>
      </c>
      <c r="E8" s="76">
        <f>data!D212</f>
        <v>0</v>
      </c>
      <c r="F8" s="76">
        <f>data!E212</f>
        <v>619271</v>
      </c>
    </row>
    <row r="9" ht="20.1" customHeight="1">
      <c r="A9" s="72">
        <v>3</v>
      </c>
      <c r="B9" s="76" t="s">
        <v>392</v>
      </c>
      <c r="C9" s="76">
        <f>data!B213</f>
        <v>0</v>
      </c>
      <c r="D9" s="76">
        <f>data!C213</f>
        <v>238207</v>
      </c>
      <c r="E9" s="76">
        <f>data!D213</f>
        <v>0</v>
      </c>
      <c r="F9" s="76">
        <f>data!E213</f>
        <v>238207</v>
      </c>
    </row>
    <row r="10" ht="20.1" customHeight="1">
      <c r="A10" s="72">
        <v>4</v>
      </c>
      <c r="B10" s="76" t="s">
        <v>884</v>
      </c>
      <c r="C10" s="76">
        <f>data!B214</f>
        <v>6127592</v>
      </c>
      <c r="D10" s="76">
        <f>data!C214</f>
        <v>0</v>
      </c>
      <c r="E10" s="76">
        <f>data!D214</f>
        <v>0</v>
      </c>
      <c r="F10" s="76">
        <f>data!E214</f>
        <v>6127592</v>
      </c>
    </row>
    <row r="11" ht="20.1" customHeight="1">
      <c r="A11" s="72">
        <v>5</v>
      </c>
      <c r="B11" s="76" t="s">
        <v>885</v>
      </c>
      <c r="C11" s="76">
        <f>data!B215</f>
        <v>421596</v>
      </c>
      <c r="D11" s="76">
        <f>data!C215</f>
        <v>353926</v>
      </c>
      <c r="E11" s="76">
        <f>data!D215</f>
        <v>0</v>
      </c>
      <c r="F11" s="76">
        <f>data!E215</f>
        <v>775522</v>
      </c>
    </row>
    <row r="12" ht="20.1" customHeight="1">
      <c r="A12" s="72">
        <v>6</v>
      </c>
      <c r="B12" s="76" t="s">
        <v>886</v>
      </c>
      <c r="C12" s="76">
        <f>data!B216</f>
        <v>7281293</v>
      </c>
      <c r="D12" s="76">
        <f>data!C216</f>
        <v>1563135</v>
      </c>
      <c r="E12" s="76">
        <f>data!D216</f>
        <v>0</v>
      </c>
      <c r="F12" s="76">
        <f>data!E216</f>
        <v>8844428</v>
      </c>
    </row>
    <row r="13" ht="20.1" customHeight="1">
      <c r="A13" s="72">
        <v>7</v>
      </c>
      <c r="B13" s="76" t="s">
        <v>887</v>
      </c>
      <c r="C13" s="76">
        <f>data!B217</f>
        <v>2129457</v>
      </c>
      <c r="D13" s="76">
        <f>data!C217</f>
        <v>29576</v>
      </c>
      <c r="E13" s="76">
        <f>data!D217</f>
        <v>0</v>
      </c>
      <c r="F13" s="76">
        <f>data!E217</f>
        <v>2159033</v>
      </c>
    </row>
    <row r="14" ht="20.1" customHeight="1">
      <c r="A14" s="72">
        <v>8</v>
      </c>
      <c r="B14" s="76" t="s">
        <v>397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ht="20.1" customHeight="1">
      <c r="A15" s="72">
        <v>9</v>
      </c>
      <c r="B15" s="76" t="s">
        <v>888</v>
      </c>
      <c r="C15" s="76">
        <f>data!B219</f>
        <v>20382158</v>
      </c>
      <c r="D15" s="76">
        <f>data!C219</f>
        <v>8516318</v>
      </c>
      <c r="E15" s="76">
        <f>data!D219</f>
        <v>2783220</v>
      </c>
      <c r="F15" s="76">
        <f>data!E219</f>
        <v>26115256</v>
      </c>
    </row>
    <row r="16" ht="20.1" customHeight="1">
      <c r="A16" s="72">
        <v>10</v>
      </c>
      <c r="B16" s="76" t="s">
        <v>611</v>
      </c>
      <c r="C16" s="76">
        <f>data!B220</f>
        <v>41129997</v>
      </c>
      <c r="D16" s="76">
        <f>data!C220</f>
        <v>10701162</v>
      </c>
      <c r="E16" s="76">
        <f>data!D220</f>
        <v>2783220</v>
      </c>
      <c r="F16" s="76">
        <f>data!E220</f>
        <v>49047939</v>
      </c>
    </row>
    <row r="17" ht="20.1" customHeight="1">
      <c r="A17" s="77"/>
      <c r="B17" s="78"/>
      <c r="C17" s="78"/>
      <c r="D17" s="78"/>
      <c r="E17" s="78"/>
      <c r="F17" s="79"/>
    </row>
    <row r="18" ht="20.1" customHeight="1">
      <c r="A18" s="80"/>
      <c r="F18" s="91"/>
    </row>
    <row r="19" ht="20.1" customHeight="1">
      <c r="A19" s="80"/>
      <c r="F19" s="91"/>
    </row>
    <row r="20" ht="20.1" customHeight="1">
      <c r="A20" s="157" t="s">
        <v>399</v>
      </c>
      <c r="B20" s="83"/>
      <c r="C20" s="83"/>
      <c r="D20" s="83"/>
      <c r="E20" s="83"/>
      <c r="F20" s="83"/>
    </row>
    <row r="21" ht="20.1" customHeight="1">
      <c r="A21" s="163"/>
      <c r="B21" s="155"/>
      <c r="C21" s="162" t="s">
        <v>880</v>
      </c>
      <c r="D21" s="4" t="s">
        <v>230</v>
      </c>
      <c r="E21" s="162"/>
      <c r="F21" s="162" t="s">
        <v>881</v>
      </c>
    </row>
    <row r="22" ht="20.1" customHeight="1">
      <c r="A22" s="163"/>
      <c r="B22" s="155"/>
      <c r="C22" s="162" t="s">
        <v>882</v>
      </c>
      <c r="D22" s="162" t="s">
        <v>889</v>
      </c>
      <c r="E22" s="162" t="s">
        <v>883</v>
      </c>
      <c r="F22" s="162" t="s">
        <v>882</v>
      </c>
    </row>
    <row r="23" ht="20.1" customHeight="1">
      <c r="A23" s="72">
        <v>11</v>
      </c>
      <c r="B23" s="164" t="s">
        <v>390</v>
      </c>
      <c r="C23" s="164"/>
      <c r="D23" s="164"/>
      <c r="E23" s="164"/>
      <c r="F23" s="164"/>
    </row>
    <row r="24" ht="20.1" customHeight="1">
      <c r="A24" s="72">
        <v>12</v>
      </c>
      <c r="B24" s="76" t="s">
        <v>391</v>
      </c>
      <c r="C24" s="76">
        <f>data!B225</f>
        <v>498164</v>
      </c>
      <c r="D24" s="76">
        <f>data!C225</f>
        <v>9706</v>
      </c>
      <c r="E24" s="76">
        <f>data!D225</f>
        <v>0</v>
      </c>
      <c r="F24" s="76">
        <f>data!E225</f>
        <v>507870</v>
      </c>
    </row>
    <row r="25" ht="20.1" customHeight="1">
      <c r="A25" s="72">
        <v>13</v>
      </c>
      <c r="B25" s="76" t="s">
        <v>392</v>
      </c>
      <c r="C25" s="76">
        <f>data!B226</f>
        <v>4601268</v>
      </c>
      <c r="D25" s="76">
        <f>data!C226</f>
        <v>135908</v>
      </c>
      <c r="E25" s="76">
        <f>data!D226</f>
        <v>0</v>
      </c>
      <c r="F25" s="76">
        <f>data!E226</f>
        <v>4737176</v>
      </c>
    </row>
    <row r="26" ht="20.1" customHeight="1">
      <c r="A26" s="72">
        <v>14</v>
      </c>
      <c r="B26" s="76" t="s">
        <v>884</v>
      </c>
      <c r="C26" s="76">
        <f>data!B227</f>
        <v>906780</v>
      </c>
      <c r="D26" s="76">
        <f>data!C227</f>
        <v>16259.32</v>
      </c>
      <c r="E26" s="76">
        <f>data!D227</f>
        <v>0</v>
      </c>
      <c r="F26" s="76">
        <f>data!E227</f>
        <v>923039.32</v>
      </c>
    </row>
    <row r="27" ht="20.1" customHeight="1">
      <c r="A27" s="72">
        <v>15</v>
      </c>
      <c r="B27" s="76" t="s">
        <v>885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ht="20.1" customHeight="1">
      <c r="A28" s="72">
        <v>16</v>
      </c>
      <c r="B28" s="76" t="s">
        <v>886</v>
      </c>
      <c r="C28" s="76">
        <f>data!B229</f>
        <v>5694373</v>
      </c>
      <c r="D28" s="76">
        <f>data!C229</f>
        <v>470348</v>
      </c>
      <c r="E28" s="76">
        <f>data!D229</f>
        <v>0</v>
      </c>
      <c r="F28" s="76">
        <f>data!E229</f>
        <v>6164721</v>
      </c>
    </row>
    <row r="29" ht="20.1" customHeight="1">
      <c r="A29" s="72">
        <v>17</v>
      </c>
      <c r="B29" s="76" t="s">
        <v>887</v>
      </c>
      <c r="C29" s="76">
        <f>data!B230</f>
        <v>2014597</v>
      </c>
      <c r="D29" s="76">
        <f>data!C230</f>
        <v>74208</v>
      </c>
      <c r="E29" s="76">
        <f>data!D230</f>
        <v>0</v>
      </c>
      <c r="F29" s="76">
        <f>data!E230</f>
        <v>2088805</v>
      </c>
    </row>
    <row r="30" ht="20.1" customHeight="1">
      <c r="A30" s="72">
        <v>18</v>
      </c>
      <c r="B30" s="76" t="s">
        <v>397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ht="20.1" customHeight="1">
      <c r="A31" s="72">
        <v>19</v>
      </c>
      <c r="B31" s="76" t="s">
        <v>888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ht="20.1" customHeight="1">
      <c r="A32" s="72">
        <v>20</v>
      </c>
      <c r="B32" s="76" t="s">
        <v>611</v>
      </c>
      <c r="C32" s="76">
        <f>data!B233</f>
        <v>13715182</v>
      </c>
      <c r="D32" s="76">
        <f>data!C233</f>
        <v>706429.32000000007</v>
      </c>
      <c r="E32" s="76">
        <f>data!D233</f>
        <v>0</v>
      </c>
      <c r="F32" s="76">
        <f>data!E233</f>
        <v>14421611.32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1" t="s">
        <v>890</v>
      </c>
      <c r="B1" s="71"/>
      <c r="C1" s="71"/>
      <c r="D1" s="70" t="s">
        <v>891</v>
      </c>
    </row>
    <row r="2" ht="20.1" customHeight="1">
      <c r="A2" s="129" t="str">
        <f>"Hospital: "&amp;data!C98</f>
        <v>Hospital: Lake Chelan Health</v>
      </c>
      <c r="B2" s="78"/>
      <c r="C2" s="78"/>
      <c r="D2" s="151" t="str">
        <f>"FYE: "&amp;data!C96</f>
        <v>FYE: 12/31/2022</v>
      </c>
    </row>
    <row r="3" ht="20.1" customHeight="1">
      <c r="A3" s="133"/>
      <c r="B3" s="159"/>
      <c r="C3" s="159"/>
      <c r="D3" s="159"/>
    </row>
    <row r="4" ht="20.1" customHeight="1">
      <c r="A4" s="153"/>
      <c r="B4" s="165" t="s">
        <v>892</v>
      </c>
      <c r="C4" s="165" t="s">
        <v>893</v>
      </c>
      <c r="D4" s="166"/>
    </row>
    <row r="5" ht="20.1" customHeight="1">
      <c r="A5" s="133">
        <v>1</v>
      </c>
      <c r="B5" s="167"/>
      <c r="C5" s="89" t="s">
        <v>401</v>
      </c>
      <c r="D5" s="76">
        <f>data!D237</f>
        <v>1600435</v>
      </c>
    </row>
    <row r="6" ht="20.1" customHeight="1">
      <c r="A6" s="72">
        <v>2</v>
      </c>
      <c r="B6" s="78"/>
      <c r="C6" s="151" t="s">
        <v>497</v>
      </c>
      <c r="D6" s="162"/>
    </row>
    <row r="7" ht="20.1" customHeight="1">
      <c r="A7" s="72">
        <v>3</v>
      </c>
      <c r="B7" s="167">
        <v>5810</v>
      </c>
      <c r="C7" s="76" t="s">
        <v>354</v>
      </c>
      <c r="D7" s="76">
        <f>data!C239</f>
        <v>4024671</v>
      </c>
    </row>
    <row r="8" ht="20.1" customHeight="1">
      <c r="A8" s="72">
        <v>4</v>
      </c>
      <c r="B8" s="167">
        <v>5820</v>
      </c>
      <c r="C8" s="76" t="s">
        <v>355</v>
      </c>
      <c r="D8" s="76">
        <f>data!C240</f>
        <v>5335686</v>
      </c>
    </row>
    <row r="9" ht="20.1" customHeight="1">
      <c r="A9" s="72">
        <v>5</v>
      </c>
      <c r="B9" s="167">
        <v>5830</v>
      </c>
      <c r="C9" s="76" t="s">
        <v>367</v>
      </c>
      <c r="D9" s="76">
        <f>data!C241</f>
        <v>0</v>
      </c>
    </row>
    <row r="10" ht="20.1" customHeight="1">
      <c r="A10" s="72">
        <v>6</v>
      </c>
      <c r="B10" s="167">
        <v>5840</v>
      </c>
      <c r="C10" s="76" t="s">
        <v>406</v>
      </c>
      <c r="D10" s="76">
        <f>data!C242</f>
        <v>0</v>
      </c>
    </row>
    <row r="11" ht="20.1" customHeight="1">
      <c r="A11" s="72">
        <v>7</v>
      </c>
      <c r="B11" s="167">
        <v>5850</v>
      </c>
      <c r="C11" s="76" t="s">
        <v>894</v>
      </c>
      <c r="D11" s="76">
        <f>data!C243</f>
        <v>4377473</v>
      </c>
    </row>
    <row r="12" ht="20.1" customHeight="1">
      <c r="A12" s="72">
        <v>8</v>
      </c>
      <c r="B12" s="167">
        <v>5860</v>
      </c>
      <c r="C12" s="76" t="s">
        <v>159</v>
      </c>
      <c r="D12" s="76">
        <f>data!C244</f>
        <v>0</v>
      </c>
    </row>
    <row r="13" ht="20.1" customHeight="1">
      <c r="A13" s="72">
        <v>9</v>
      </c>
      <c r="B13" s="76"/>
      <c r="C13" s="76" t="s">
        <v>895</v>
      </c>
      <c r="D13" s="76">
        <f>data!D245</f>
        <v>13737830</v>
      </c>
    </row>
    <row r="14" ht="20.1" customHeight="1">
      <c r="A14" s="161">
        <v>10</v>
      </c>
      <c r="B14" s="88"/>
      <c r="C14" s="88"/>
      <c r="D14" s="88"/>
    </row>
    <row r="15" ht="20.1" customHeight="1">
      <c r="A15" s="72">
        <v>11</v>
      </c>
      <c r="B15" s="168"/>
      <c r="C15" s="168" t="s">
        <v>410</v>
      </c>
      <c r="D15" s="162"/>
    </row>
    <row r="16" ht="20.1" customHeight="1">
      <c r="A16" s="161">
        <v>12</v>
      </c>
      <c r="B16" s="88"/>
      <c r="C16" s="73" t="s">
        <v>896</v>
      </c>
      <c r="D16" s="72">
        <f>data!C247</f>
        <v>0</v>
      </c>
    </row>
    <row r="17" ht="20.1" customHeight="1">
      <c r="A17" s="72">
        <v>13</v>
      </c>
      <c r="B17" s="168"/>
      <c r="C17" s="78"/>
      <c r="D17" s="79"/>
    </row>
    <row r="18" ht="20.1" customHeight="1">
      <c r="A18" s="72">
        <v>14</v>
      </c>
      <c r="B18" s="169">
        <v>5900</v>
      </c>
      <c r="C18" s="76" t="s">
        <v>412</v>
      </c>
      <c r="D18" s="76">
        <f>data!C249</f>
        <v>89250</v>
      </c>
    </row>
    <row r="19" ht="20.1" customHeight="1">
      <c r="A19" s="170">
        <v>15</v>
      </c>
      <c r="B19" s="167">
        <v>5910</v>
      </c>
      <c r="C19" s="89" t="s">
        <v>897</v>
      </c>
      <c r="D19" s="76">
        <f>data!C250</f>
        <v>298793</v>
      </c>
    </row>
    <row r="20" ht="20.1" customHeight="1">
      <c r="A20" s="72">
        <v>16</v>
      </c>
      <c r="B20" s="76"/>
      <c r="C20" s="76"/>
      <c r="D20" s="88"/>
    </row>
    <row r="21" ht="20.1" customHeight="1">
      <c r="A21" s="72">
        <v>17</v>
      </c>
      <c r="B21" s="88"/>
      <c r="C21" s="88"/>
      <c r="D21" s="88"/>
    </row>
    <row r="22" ht="20.1" customHeight="1">
      <c r="A22" s="161">
        <v>18</v>
      </c>
      <c r="B22" s="88"/>
      <c r="C22" s="88" t="s">
        <v>898</v>
      </c>
      <c r="D22" s="76">
        <f>data!D252</f>
        <v>388043</v>
      </c>
    </row>
    <row r="23" ht="20.1" customHeight="1">
      <c r="A23" s="170">
        <v>19</v>
      </c>
      <c r="B23" s="168"/>
      <c r="C23" s="168"/>
      <c r="D23" s="162"/>
    </row>
    <row r="24" ht="20.1" customHeight="1">
      <c r="A24" s="171">
        <v>20</v>
      </c>
      <c r="B24" s="167">
        <v>5970</v>
      </c>
      <c r="C24" s="76" t="s">
        <v>416</v>
      </c>
      <c r="D24" s="76">
        <f>data!C254</f>
        <v>0</v>
      </c>
    </row>
    <row r="25" ht="20.1" customHeight="1">
      <c r="A25" s="170">
        <v>21</v>
      </c>
      <c r="B25" s="78"/>
      <c r="C25" s="78"/>
      <c r="D25" s="162"/>
    </row>
    <row r="26" ht="20.1" customHeight="1">
      <c r="A26" s="72">
        <v>22</v>
      </c>
      <c r="B26" s="167">
        <v>5980</v>
      </c>
      <c r="C26" s="76" t="s">
        <v>899</v>
      </c>
      <c r="D26" s="76">
        <f>data!C255</f>
        <v>0</v>
      </c>
    </row>
    <row r="27" ht="20.1" customHeight="1">
      <c r="A27" s="153">
        <v>23</v>
      </c>
      <c r="B27" s="172" t="s">
        <v>900</v>
      </c>
      <c r="C27" s="88"/>
      <c r="D27" s="76">
        <f>data!D256</f>
        <v>0</v>
      </c>
    </row>
    <row r="28" ht="20.1" customHeight="1">
      <c r="A28" s="81">
        <v>24</v>
      </c>
      <c r="B28" s="147" t="s">
        <v>901</v>
      </c>
      <c r="C28" s="90"/>
      <c r="D28" s="166"/>
    </row>
    <row r="29" ht="20.1" customHeight="1">
      <c r="A29" s="173"/>
      <c r="B29" s="174"/>
      <c r="C29" s="174"/>
      <c r="D29" s="88"/>
    </row>
    <row r="30" ht="20.1" customHeight="1">
      <c r="A30" s="175"/>
      <c r="B30" s="73"/>
      <c r="C30" s="73"/>
      <c r="D30" s="88"/>
    </row>
    <row r="31" ht="20.1" customHeight="1">
      <c r="A31" s="175"/>
      <c r="B31" s="73"/>
      <c r="C31" s="73"/>
      <c r="D31" s="88"/>
    </row>
    <row r="32" ht="20.1" customHeight="1">
      <c r="A32" s="175"/>
      <c r="B32" s="73"/>
      <c r="C32" s="73"/>
      <c r="D32" s="88"/>
    </row>
    <row r="33" ht="20.1" customHeight="1">
      <c r="A33" s="175"/>
      <c r="B33" s="73"/>
      <c r="C33" s="73"/>
      <c r="D33" s="76"/>
    </row>
    <row r="34" ht="20.1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1"/>
    <col min="2" max="2" width="55.77734375" customWidth="1" style="11"/>
    <col min="3" max="3" width="22" customWidth="1" style="11"/>
    <col min="4" max="4" width="5.6640625" customWidth="1" style="11"/>
    <col min="5" max="6" width="57.44140625" customWidth="1" style="11"/>
    <col min="7" max="16384" width="57.44140625" customWidth="1" style="11"/>
  </cols>
  <sheetData>
    <row r="1" ht="20.1" customHeight="1">
      <c r="A1" s="177" t="s">
        <v>902</v>
      </c>
      <c r="B1" s="178"/>
      <c r="C1" s="178"/>
    </row>
    <row r="2" ht="20.1" customHeight="1">
      <c r="A2" s="177"/>
      <c r="B2" s="178"/>
      <c r="C2" s="103" t="s">
        <v>903</v>
      </c>
    </row>
    <row r="3" ht="20.1" customHeight="1">
      <c r="A3" s="129" t="str">
        <f>"Hospital: "&amp;data!C98</f>
        <v>Hospital: Lake Chelan Health</v>
      </c>
      <c r="B3" s="179"/>
      <c r="C3" s="151" t="str">
        <f>"FYE: "&amp;data!C96</f>
        <v>FYE: 12/31/2022</v>
      </c>
    </row>
    <row r="4" ht="20.1" customHeight="1">
      <c r="A4" s="180"/>
      <c r="B4" s="181" t="s">
        <v>904</v>
      </c>
      <c r="C4" s="182"/>
    </row>
    <row r="5" ht="20.1" customHeight="1">
      <c r="A5" s="183">
        <v>1</v>
      </c>
      <c r="B5" s="184" t="s">
        <v>420</v>
      </c>
      <c r="C5" s="184"/>
    </row>
    <row r="6" ht="20.1" customHeight="1">
      <c r="A6" s="183">
        <v>2</v>
      </c>
      <c r="B6" s="185" t="s">
        <v>421</v>
      </c>
      <c r="C6" s="185">
        <f>data!C266</f>
        <v>444782</v>
      </c>
    </row>
    <row r="7" ht="20.1" customHeight="1">
      <c r="A7" s="183">
        <v>3</v>
      </c>
      <c r="B7" s="185" t="s">
        <v>422</v>
      </c>
      <c r="C7" s="185">
        <f>data!C267</f>
        <v>0</v>
      </c>
    </row>
    <row r="8" ht="20.1" customHeight="1">
      <c r="A8" s="183">
        <v>4</v>
      </c>
      <c r="B8" s="185" t="s">
        <v>423</v>
      </c>
      <c r="C8" s="185">
        <f>data!C268</f>
        <v>7739790</v>
      </c>
    </row>
    <row r="9" ht="20.1" customHeight="1">
      <c r="A9" s="183">
        <v>5</v>
      </c>
      <c r="B9" s="185" t="s">
        <v>905</v>
      </c>
      <c r="C9" s="185">
        <f>data!C269</f>
        <v>4019724</v>
      </c>
    </row>
    <row r="10" ht="20.1" customHeight="1">
      <c r="A10" s="183">
        <v>6</v>
      </c>
      <c r="B10" s="185" t="s">
        <v>906</v>
      </c>
      <c r="C10" s="185">
        <f>data!C270</f>
        <v>833978</v>
      </c>
    </row>
    <row r="11" ht="20.1" customHeight="1">
      <c r="A11" s="183">
        <v>7</v>
      </c>
      <c r="B11" s="185" t="s">
        <v>907</v>
      </c>
      <c r="C11" s="185">
        <f>data!C271</f>
        <v>71026</v>
      </c>
    </row>
    <row r="12" ht="20.1" customHeight="1">
      <c r="A12" s="183">
        <v>8</v>
      </c>
      <c r="B12" s="185" t="s">
        <v>427</v>
      </c>
      <c r="C12" s="185">
        <f>data!C272</f>
        <v>0</v>
      </c>
    </row>
    <row r="13" ht="20.1" customHeight="1">
      <c r="A13" s="183">
        <v>9</v>
      </c>
      <c r="B13" s="185" t="s">
        <v>428</v>
      </c>
      <c r="C13" s="185">
        <f>data!C273</f>
        <v>230103</v>
      </c>
    </row>
    <row r="14" ht="20.1" customHeight="1">
      <c r="A14" s="183">
        <v>10</v>
      </c>
      <c r="B14" s="185" t="s">
        <v>429</v>
      </c>
      <c r="C14" s="185">
        <f>data!C274</f>
        <v>231742</v>
      </c>
    </row>
    <row r="15" ht="20.1" customHeight="1">
      <c r="A15" s="183">
        <v>11</v>
      </c>
      <c r="B15" s="185" t="s">
        <v>908</v>
      </c>
      <c r="C15" s="185">
        <f>data!C275</f>
        <v>0</v>
      </c>
    </row>
    <row r="16" ht="20.1" customHeight="1">
      <c r="A16" s="183">
        <v>12</v>
      </c>
      <c r="B16" s="185" t="s">
        <v>909</v>
      </c>
      <c r="C16" s="185">
        <f>data!D276</f>
        <v>5531697</v>
      </c>
    </row>
    <row r="17" ht="20.1" customHeight="1">
      <c r="A17" s="183">
        <v>13</v>
      </c>
      <c r="B17" s="185"/>
      <c r="C17" s="185"/>
    </row>
    <row r="18" ht="20.1" customHeight="1">
      <c r="A18" s="183">
        <v>14</v>
      </c>
      <c r="B18" s="186" t="s">
        <v>910</v>
      </c>
      <c r="C18" s="184"/>
    </row>
    <row r="19" ht="20.1" customHeight="1">
      <c r="A19" s="183">
        <v>15</v>
      </c>
      <c r="B19" s="185" t="s">
        <v>421</v>
      </c>
      <c r="C19" s="185">
        <f>data!C278</f>
        <v>9994554</v>
      </c>
    </row>
    <row r="20" ht="20.1" customHeight="1">
      <c r="A20" s="183">
        <v>16</v>
      </c>
      <c r="B20" s="185" t="s">
        <v>422</v>
      </c>
      <c r="C20" s="185">
        <f>data!C279</f>
        <v>0</v>
      </c>
    </row>
    <row r="21" ht="20.1" customHeight="1">
      <c r="A21" s="183">
        <v>17</v>
      </c>
      <c r="B21" s="185" t="s">
        <v>433</v>
      </c>
      <c r="C21" s="185">
        <f>data!C280</f>
        <v>0</v>
      </c>
    </row>
    <row r="22" ht="20.1" customHeight="1">
      <c r="A22" s="183">
        <v>18</v>
      </c>
      <c r="B22" s="185" t="s">
        <v>911</v>
      </c>
      <c r="C22" s="185">
        <f>data!D281</f>
        <v>9994554</v>
      </c>
    </row>
    <row r="23" ht="20.1" customHeight="1">
      <c r="A23" s="183">
        <v>19</v>
      </c>
      <c r="B23" s="187"/>
      <c r="C23" s="185"/>
    </row>
    <row r="24" ht="20.1" customHeight="1">
      <c r="A24" s="183">
        <v>20</v>
      </c>
      <c r="B24" s="186" t="s">
        <v>912</v>
      </c>
      <c r="C24" s="184"/>
    </row>
    <row r="25" ht="20.1" customHeight="1">
      <c r="A25" s="183">
        <v>21</v>
      </c>
      <c r="B25" s="185" t="s">
        <v>390</v>
      </c>
      <c r="C25" s="185">
        <f>data!C283</f>
        <v>4168630</v>
      </c>
    </row>
    <row r="26" ht="20.1" customHeight="1">
      <c r="A26" s="183">
        <v>22</v>
      </c>
      <c r="B26" s="185" t="s">
        <v>391</v>
      </c>
      <c r="C26" s="185">
        <f>data!C284</f>
        <v>619271</v>
      </c>
    </row>
    <row r="27" ht="20.1" customHeight="1">
      <c r="A27" s="183">
        <v>23</v>
      </c>
      <c r="B27" s="185" t="s">
        <v>392</v>
      </c>
      <c r="C27" s="185">
        <f>data!C285</f>
        <v>5141340</v>
      </c>
    </row>
    <row r="28" ht="20.1" customHeight="1">
      <c r="A28" s="183">
        <v>24</v>
      </c>
      <c r="B28" s="185" t="s">
        <v>913</v>
      </c>
      <c r="C28" s="185">
        <f>data!C286</f>
        <v>0</v>
      </c>
    </row>
    <row r="29" ht="20.1" customHeight="1">
      <c r="A29" s="183">
        <v>25</v>
      </c>
      <c r="B29" s="185" t="s">
        <v>394</v>
      </c>
      <c r="C29" s="185">
        <f>data!C287</f>
        <v>0</v>
      </c>
    </row>
    <row r="30" ht="20.1" customHeight="1">
      <c r="A30" s="183">
        <v>26</v>
      </c>
      <c r="B30" s="185" t="s">
        <v>438</v>
      </c>
      <c r="C30" s="185">
        <f>data!C288</f>
        <v>8844428</v>
      </c>
    </row>
    <row r="31" ht="20.1" customHeight="1">
      <c r="A31" s="183">
        <v>27</v>
      </c>
      <c r="B31" s="185" t="s">
        <v>397</v>
      </c>
      <c r="C31" s="185">
        <f>data!C289</f>
        <v>0</v>
      </c>
    </row>
    <row r="32" ht="20.1" customHeight="1">
      <c r="A32" s="183">
        <v>28</v>
      </c>
      <c r="B32" s="185" t="s">
        <v>398</v>
      </c>
      <c r="C32" s="185">
        <f>data!C290</f>
        <v>43920151</v>
      </c>
    </row>
    <row r="33" ht="20.1" customHeight="1">
      <c r="A33" s="183">
        <v>29</v>
      </c>
      <c r="B33" s="185" t="s">
        <v>611</v>
      </c>
      <c r="C33" s="185">
        <f>data!C291</f>
        <v>0</v>
      </c>
    </row>
    <row r="34" ht="20.1" customHeight="1">
      <c r="A34" s="183">
        <v>30</v>
      </c>
      <c r="B34" s="185" t="s">
        <v>914</v>
      </c>
      <c r="C34" s="185">
        <f>data!C292</f>
        <v>9340565</v>
      </c>
    </row>
    <row r="35" ht="20.1" customHeight="1">
      <c r="A35" s="183">
        <v>31</v>
      </c>
      <c r="B35" s="185" t="s">
        <v>915</v>
      </c>
      <c r="C35" s="185">
        <f>data!D293</f>
        <v>53353255</v>
      </c>
    </row>
    <row r="36" ht="20.1" customHeight="1">
      <c r="A36" s="183">
        <v>32</v>
      </c>
      <c r="B36" s="187"/>
      <c r="C36" s="185"/>
    </row>
    <row r="37" ht="20.1" customHeight="1">
      <c r="A37" s="183">
        <v>33</v>
      </c>
      <c r="B37" s="186" t="s">
        <v>916</v>
      </c>
      <c r="C37" s="184"/>
    </row>
    <row r="38" ht="20.1" customHeight="1">
      <c r="A38" s="183">
        <v>34</v>
      </c>
      <c r="B38" s="185" t="s">
        <v>917</v>
      </c>
      <c r="C38" s="185">
        <f>data!C295</f>
        <v>0</v>
      </c>
    </row>
    <row r="39" ht="20.1" customHeight="1">
      <c r="A39" s="183">
        <v>35</v>
      </c>
      <c r="B39" s="185" t="s">
        <v>918</v>
      </c>
      <c r="C39" s="185">
        <f>data!C296</f>
        <v>0</v>
      </c>
    </row>
    <row r="40" ht="20.1" customHeight="1">
      <c r="A40" s="183">
        <v>36</v>
      </c>
      <c r="B40" s="185" t="s">
        <v>445</v>
      </c>
      <c r="C40" s="185">
        <f>data!C297</f>
        <v>0</v>
      </c>
    </row>
    <row r="41" ht="20.1" customHeight="1">
      <c r="A41" s="183">
        <v>37</v>
      </c>
      <c r="B41" s="185" t="s">
        <v>433</v>
      </c>
      <c r="C41" s="185">
        <f>data!C298</f>
        <v>0</v>
      </c>
    </row>
    <row r="42" ht="20.1" customHeight="1">
      <c r="A42" s="183">
        <v>38</v>
      </c>
      <c r="B42" s="185" t="s">
        <v>919</v>
      </c>
      <c r="C42" s="185">
        <f>data!D299</f>
        <v>0</v>
      </c>
    </row>
    <row r="43" ht="20.1" customHeight="1">
      <c r="A43" s="183">
        <v>39</v>
      </c>
      <c r="B43" s="187"/>
      <c r="C43" s="185"/>
    </row>
    <row r="44" ht="20.1" customHeight="1">
      <c r="A44" s="183">
        <v>40</v>
      </c>
      <c r="B44" s="186" t="s">
        <v>920</v>
      </c>
      <c r="C44" s="184"/>
    </row>
    <row r="45" ht="20.1" customHeight="1">
      <c r="A45" s="183">
        <v>41</v>
      </c>
      <c r="B45" s="185" t="s">
        <v>448</v>
      </c>
      <c r="C45" s="185">
        <f>data!C302</f>
        <v>0</v>
      </c>
    </row>
    <row r="46" ht="20.1" customHeight="1">
      <c r="A46" s="183">
        <v>42</v>
      </c>
      <c r="B46" s="185" t="s">
        <v>449</v>
      </c>
      <c r="C46" s="185">
        <f>data!C303</f>
        <v>0</v>
      </c>
    </row>
    <row r="47" ht="20.1" customHeight="1">
      <c r="A47" s="183">
        <v>43</v>
      </c>
      <c r="B47" s="185" t="s">
        <v>921</v>
      </c>
      <c r="C47" s="185">
        <f>data!C304</f>
        <v>0</v>
      </c>
    </row>
    <row r="48" ht="20.1" customHeight="1">
      <c r="A48" s="183">
        <v>44</v>
      </c>
      <c r="B48" s="185" t="s">
        <v>451</v>
      </c>
      <c r="C48" s="185">
        <f>data!C305</f>
        <v>649351</v>
      </c>
    </row>
    <row r="49" ht="20.1" customHeight="1">
      <c r="A49" s="183">
        <v>45</v>
      </c>
      <c r="B49" s="185" t="s">
        <v>922</v>
      </c>
      <c r="C49" s="185">
        <f>data!D306</f>
        <v>649351</v>
      </c>
    </row>
    <row r="50" ht="20.1" customHeight="1">
      <c r="A50" s="188">
        <v>46</v>
      </c>
      <c r="B50" s="189" t="s">
        <v>923</v>
      </c>
      <c r="C50" s="185">
        <f>data!D308</f>
        <v>69528857</v>
      </c>
    </row>
    <row r="51" ht="20.1" customHeight="1"/>
    <row r="52" ht="20.1" customHeight="1"/>
    <row r="53" ht="20.1" customHeight="1">
      <c r="A53" s="177" t="s">
        <v>924</v>
      </c>
      <c r="B53" s="178"/>
      <c r="C53" s="178"/>
    </row>
    <row r="54" ht="20.1" customHeight="1">
      <c r="A54" s="177"/>
      <c r="B54" s="178"/>
      <c r="C54" s="103" t="s">
        <v>925</v>
      </c>
    </row>
    <row r="55" ht="20.1" customHeight="1">
      <c r="A55" s="129" t="str">
        <f>"Hospital: "&amp;data!C98</f>
        <v>Hospital: Lake Chelan Health</v>
      </c>
      <c r="B55" s="179"/>
      <c r="C55" s="151" t="str">
        <f>"FYE: "&amp;data!C96</f>
        <v>FYE: 12/31/2022</v>
      </c>
    </row>
    <row r="56" ht="20.1" customHeight="1">
      <c r="A56" s="190"/>
      <c r="B56" s="191" t="s">
        <v>926</v>
      </c>
      <c r="C56" s="182"/>
    </row>
    <row r="57" ht="20.1" customHeight="1">
      <c r="A57" s="192">
        <v>1</v>
      </c>
      <c r="B57" s="177" t="s">
        <v>455</v>
      </c>
      <c r="C57" s="193"/>
    </row>
    <row r="58" ht="20.1" customHeight="1">
      <c r="A58" s="183">
        <v>2</v>
      </c>
      <c r="B58" s="185" t="s">
        <v>456</v>
      </c>
      <c r="C58" s="185">
        <f>data!C314</f>
        <v>381831</v>
      </c>
    </row>
    <row r="59" ht="20.1" customHeight="1">
      <c r="A59" s="183">
        <v>3</v>
      </c>
      <c r="B59" s="185" t="s">
        <v>927</v>
      </c>
      <c r="C59" s="185">
        <f>data!C315</f>
        <v>2045407</v>
      </c>
    </row>
    <row r="60" ht="20.1" customHeight="1">
      <c r="A60" s="183">
        <v>4</v>
      </c>
      <c r="B60" s="185" t="s">
        <v>928</v>
      </c>
      <c r="C60" s="185">
        <f>data!C316</f>
        <v>1301812</v>
      </c>
    </row>
    <row r="61" ht="20.1" customHeight="1">
      <c r="A61" s="183">
        <v>5</v>
      </c>
      <c r="B61" s="185" t="s">
        <v>459</v>
      </c>
      <c r="C61" s="185">
        <f>data!C317</f>
        <v>0</v>
      </c>
    </row>
    <row r="62" ht="20.1" customHeight="1">
      <c r="A62" s="183">
        <v>6</v>
      </c>
      <c r="B62" s="185" t="s">
        <v>929</v>
      </c>
      <c r="C62" s="185">
        <f>data!C318</f>
        <v>0</v>
      </c>
    </row>
    <row r="63" ht="20.1" customHeight="1">
      <c r="A63" s="183">
        <v>7</v>
      </c>
      <c r="B63" s="185" t="s">
        <v>930</v>
      </c>
      <c r="C63" s="185">
        <f>data!C319</f>
        <v>864107</v>
      </c>
    </row>
    <row r="64" ht="20.1" customHeight="1">
      <c r="A64" s="183">
        <v>8</v>
      </c>
      <c r="B64" s="185" t="s">
        <v>462</v>
      </c>
      <c r="C64" s="185">
        <f>data!C320</f>
        <v>0</v>
      </c>
    </row>
    <row r="65" ht="20.1" customHeight="1">
      <c r="A65" s="183">
        <v>9</v>
      </c>
      <c r="B65" s="185" t="s">
        <v>463</v>
      </c>
      <c r="C65" s="185">
        <f>data!C321</f>
        <v>0</v>
      </c>
    </row>
    <row r="66" ht="20.1" customHeight="1">
      <c r="A66" s="183">
        <v>10</v>
      </c>
      <c r="B66" s="185" t="s">
        <v>464</v>
      </c>
      <c r="C66" s="185">
        <f>data!C322</f>
        <v>0</v>
      </c>
    </row>
    <row r="67" ht="20.1" customHeight="1">
      <c r="A67" s="183">
        <v>11</v>
      </c>
      <c r="B67" s="185" t="s">
        <v>931</v>
      </c>
      <c r="C67" s="185">
        <f>data!C323</f>
        <v>1309054</v>
      </c>
    </row>
    <row r="68" ht="20.1" customHeight="1">
      <c r="A68" s="183">
        <v>12</v>
      </c>
      <c r="B68" s="185" t="s">
        <v>932</v>
      </c>
      <c r="C68" s="185">
        <f>data!D324</f>
        <v>5902211</v>
      </c>
    </row>
    <row r="69" ht="20.1" customHeight="1">
      <c r="A69" s="183">
        <v>13</v>
      </c>
      <c r="B69" s="187"/>
      <c r="C69" s="185"/>
    </row>
    <row r="70" ht="20.1" customHeight="1">
      <c r="A70" s="183">
        <v>14</v>
      </c>
      <c r="B70" s="186" t="s">
        <v>933</v>
      </c>
      <c r="C70" s="184"/>
    </row>
    <row r="71" ht="20.1" customHeight="1">
      <c r="A71" s="183">
        <v>15</v>
      </c>
      <c r="B71" s="185" t="s">
        <v>468</v>
      </c>
      <c r="C71" s="185">
        <f>data!C326</f>
        <v>0</v>
      </c>
    </row>
    <row r="72" ht="20.1" customHeight="1">
      <c r="A72" s="183">
        <v>16</v>
      </c>
      <c r="B72" s="185" t="s">
        <v>934</v>
      </c>
      <c r="C72" s="185">
        <f>data!C327</f>
        <v>11583</v>
      </c>
    </row>
    <row r="73" ht="20.1" customHeight="1">
      <c r="A73" s="183">
        <v>17</v>
      </c>
      <c r="B73" s="185" t="s">
        <v>470</v>
      </c>
      <c r="C73" s="185">
        <f>data!C328</f>
        <v>0</v>
      </c>
    </row>
    <row r="74" ht="20.1" customHeight="1">
      <c r="A74" s="183">
        <v>18</v>
      </c>
      <c r="B74" s="185" t="s">
        <v>935</v>
      </c>
      <c r="C74" s="185">
        <f>data!D329</f>
        <v>11583</v>
      </c>
    </row>
    <row r="75" ht="20.1" customHeight="1">
      <c r="A75" s="183">
        <v>19</v>
      </c>
      <c r="B75" s="187"/>
      <c r="C75" s="185"/>
    </row>
    <row r="76" ht="20.1" customHeight="1">
      <c r="A76" s="183">
        <v>20</v>
      </c>
      <c r="B76" s="186" t="s">
        <v>472</v>
      </c>
      <c r="C76" s="184"/>
    </row>
    <row r="77" ht="20.1" customHeight="1">
      <c r="A77" s="183">
        <v>21</v>
      </c>
      <c r="B77" s="185" t="s">
        <v>473</v>
      </c>
      <c r="C77" s="185">
        <f>data!C331</f>
        <v>0</v>
      </c>
    </row>
    <row r="78" ht="20.1" customHeight="1">
      <c r="A78" s="183">
        <v>22</v>
      </c>
      <c r="B78" s="185" t="s">
        <v>936</v>
      </c>
      <c r="C78" s="185">
        <f>data!C332</f>
        <v>0</v>
      </c>
    </row>
    <row r="79" ht="20.1" customHeight="1">
      <c r="A79" s="183">
        <v>23</v>
      </c>
      <c r="B79" s="185" t="s">
        <v>475</v>
      </c>
      <c r="C79" s="185" t="e">
        <f>data!#REF!</f>
        <v>#REF!</v>
      </c>
    </row>
    <row r="80" ht="20.1" customHeight="1">
      <c r="A80" s="183">
        <v>24</v>
      </c>
      <c r="B80" s="185" t="s">
        <v>937</v>
      </c>
      <c r="C80" s="185">
        <f>data!C333</f>
        <v>18305976</v>
      </c>
    </row>
    <row r="81" ht="20.1" customHeight="1">
      <c r="A81" s="183">
        <v>25</v>
      </c>
      <c r="B81" s="185" t="s">
        <v>477</v>
      </c>
      <c r="C81" s="185">
        <f>data!C334</f>
        <v>1827965</v>
      </c>
    </row>
    <row r="82" ht="20.1" customHeight="1">
      <c r="A82" s="183">
        <v>26</v>
      </c>
      <c r="B82" s="185" t="s">
        <v>938</v>
      </c>
      <c r="C82" s="185">
        <f>data!C335</f>
        <v>25353576</v>
      </c>
    </row>
    <row r="83" ht="20.1" customHeight="1">
      <c r="A83" s="183">
        <v>27</v>
      </c>
      <c r="B83" s="185" t="s">
        <v>479</v>
      </c>
      <c r="C83" s="185">
        <f>data!C337</f>
        <v>0</v>
      </c>
    </row>
    <row r="84" ht="20.1" customHeight="1">
      <c r="A84" s="183">
        <v>28</v>
      </c>
      <c r="B84" s="185" t="s">
        <v>480</v>
      </c>
      <c r="C84" s="185">
        <f>data!C338</f>
        <v>4227351</v>
      </c>
    </row>
    <row r="85" ht="20.1" customHeight="1">
      <c r="A85" s="183">
        <v>29</v>
      </c>
      <c r="B85" s="185" t="s">
        <v>611</v>
      </c>
      <c r="C85" s="185">
        <f>data!D339</f>
        <v>49714868</v>
      </c>
    </row>
    <row r="86" ht="20.1" customHeight="1">
      <c r="A86" s="183">
        <v>30</v>
      </c>
      <c r="B86" s="185" t="s">
        <v>939</v>
      </c>
      <c r="C86" s="185">
        <f>data!D340</f>
        <v>1309054</v>
      </c>
    </row>
    <row r="87" ht="20.1" customHeight="1">
      <c r="A87" s="183">
        <v>31</v>
      </c>
      <c r="B87" s="185" t="s">
        <v>940</v>
      </c>
      <c r="C87" s="185">
        <f>data!D341</f>
        <v>48405814</v>
      </c>
    </row>
    <row r="88" ht="20.1" customHeight="1">
      <c r="A88" s="183">
        <v>32</v>
      </c>
      <c r="B88" s="187"/>
      <c r="C88" s="185"/>
    </row>
    <row r="89" ht="20.1" customHeight="1">
      <c r="A89" s="183">
        <v>33</v>
      </c>
      <c r="B89" s="194" t="s">
        <v>941</v>
      </c>
      <c r="C89" s="185">
        <f>data!C343</f>
        <v>13145044</v>
      </c>
    </row>
    <row r="90" ht="20.1" customHeight="1">
      <c r="A90" s="183">
        <v>34</v>
      </c>
      <c r="B90" s="185"/>
      <c r="C90" s="185"/>
    </row>
    <row r="91" ht="20.1" customHeight="1">
      <c r="A91" s="183">
        <v>35</v>
      </c>
      <c r="B91" s="186" t="s">
        <v>942</v>
      </c>
      <c r="C91" s="184"/>
    </row>
    <row r="92" ht="20.1" customHeight="1">
      <c r="A92" s="183">
        <v>36</v>
      </c>
      <c r="B92" s="185" t="s">
        <v>484</v>
      </c>
      <c r="C92" s="185">
        <f>data!C345</f>
        <v>0</v>
      </c>
    </row>
    <row r="93" ht="20.1" customHeight="1">
      <c r="A93" s="183">
        <v>37</v>
      </c>
      <c r="B93" s="187"/>
      <c r="C93" s="185"/>
    </row>
    <row r="94" ht="20.1" customHeight="1">
      <c r="A94" s="183">
        <v>38</v>
      </c>
      <c r="B94" s="185" t="s">
        <v>485</v>
      </c>
      <c r="C94" s="185">
        <f>data!C346</f>
        <v>0</v>
      </c>
    </row>
    <row r="95" ht="20.1" customHeight="1">
      <c r="A95" s="183">
        <v>39</v>
      </c>
      <c r="B95" s="187"/>
      <c r="C95" s="185"/>
    </row>
    <row r="96" ht="20.1" customHeight="1">
      <c r="A96" s="183">
        <v>40</v>
      </c>
      <c r="B96" s="185" t="s">
        <v>943</v>
      </c>
      <c r="C96" s="185">
        <f>data!C347</f>
        <v>2064205</v>
      </c>
    </row>
    <row r="97" ht="20.1" customHeight="1">
      <c r="A97" s="183">
        <v>41</v>
      </c>
      <c r="B97" s="187"/>
      <c r="C97" s="185"/>
    </row>
    <row r="98" ht="20.1" customHeight="1">
      <c r="A98" s="183">
        <v>42</v>
      </c>
      <c r="B98" s="185" t="s">
        <v>944</v>
      </c>
      <c r="C98" s="185">
        <f>data!C348</f>
        <v>0</v>
      </c>
    </row>
    <row r="99" ht="20.1" customHeight="1">
      <c r="A99" s="183">
        <v>43</v>
      </c>
      <c r="B99" s="185" t="s">
        <v>945</v>
      </c>
      <c r="C99" s="185"/>
    </row>
    <row r="100" ht="20.1" customHeight="1">
      <c r="A100" s="183">
        <v>44</v>
      </c>
      <c r="B100" s="187"/>
      <c r="C100" s="185"/>
    </row>
    <row r="101" ht="20.1" customHeight="1">
      <c r="A101" s="183">
        <v>45</v>
      </c>
      <c r="B101" s="185" t="s">
        <v>946</v>
      </c>
      <c r="C101" s="185">
        <f>data!C349</f>
        <v>0</v>
      </c>
    </row>
    <row r="102" ht="20.1" customHeight="1">
      <c r="A102" s="183">
        <v>46</v>
      </c>
      <c r="B102" s="185" t="s">
        <v>947</v>
      </c>
      <c r="C102" s="185">
        <f>data!C343+data!C345+data!C346+data!C347+data!C348-data!C349</f>
        <v>15209249</v>
      </c>
    </row>
    <row r="103" ht="20.1" customHeight="1">
      <c r="A103" s="183">
        <v>47</v>
      </c>
      <c r="B103" s="185" t="s">
        <v>948</v>
      </c>
      <c r="C103" s="185">
        <f>data!D352</f>
        <v>69528857</v>
      </c>
    </row>
    <row r="104" ht="20.1" customHeight="1"/>
    <row r="105" ht="20.1" customHeight="1"/>
    <row r="106" ht="20.1" customHeight="1">
      <c r="A106" s="177" t="s">
        <v>949</v>
      </c>
      <c r="B106" s="178"/>
      <c r="C106" s="178"/>
    </row>
    <row r="107" ht="20.1" customHeight="1">
      <c r="A107" s="179"/>
      <c r="C107" s="103" t="s">
        <v>950</v>
      </c>
    </row>
    <row r="108" ht="20.1" customHeight="1">
      <c r="A108" s="129" t="str">
        <f>"Hospital: "&amp;data!C98</f>
        <v>Hospital: Lake Chelan Health</v>
      </c>
      <c r="B108" s="179"/>
      <c r="C108" s="151" t="str">
        <f>"FYE: "&amp;data!C96</f>
        <v>FYE: 12/31/2022</v>
      </c>
    </row>
    <row r="109" ht="20.1" customHeight="1">
      <c r="A109" s="180"/>
      <c r="B109" s="195"/>
      <c r="C109" s="196"/>
    </row>
    <row r="110" ht="20.1" customHeight="1">
      <c r="A110" s="183">
        <v>1</v>
      </c>
      <c r="B110" s="186" t="s">
        <v>951</v>
      </c>
      <c r="C110" s="184"/>
    </row>
    <row r="111" ht="20.1" customHeight="1">
      <c r="A111" s="183">
        <v>2</v>
      </c>
      <c r="B111" s="185" t="s">
        <v>493</v>
      </c>
      <c r="C111" s="185">
        <f>data!C358</f>
        <v>7681656</v>
      </c>
    </row>
    <row r="112" ht="20.1" customHeight="1">
      <c r="A112" s="183">
        <v>3</v>
      </c>
      <c r="B112" s="185" t="s">
        <v>494</v>
      </c>
      <c r="C112" s="185">
        <f>data!C359</f>
        <v>33258257</v>
      </c>
    </row>
    <row r="113" ht="20.1" customHeight="1">
      <c r="A113" s="183">
        <v>4</v>
      </c>
      <c r="B113" s="185" t="s">
        <v>952</v>
      </c>
      <c r="C113" s="185">
        <f>data!D360</f>
        <v>40939913</v>
      </c>
    </row>
    <row r="114" ht="20.1" customHeight="1">
      <c r="A114" s="183">
        <v>5</v>
      </c>
      <c r="B114" s="187"/>
      <c r="C114" s="185"/>
    </row>
    <row r="115" ht="20.1" customHeight="1">
      <c r="A115" s="183">
        <v>6</v>
      </c>
      <c r="B115" s="186" t="s">
        <v>953</v>
      </c>
      <c r="C115" s="184"/>
    </row>
    <row r="116" ht="20.1" customHeight="1">
      <c r="A116" s="183">
        <v>7</v>
      </c>
      <c r="B116" s="197" t="s">
        <v>954</v>
      </c>
      <c r="C116" s="198">
        <f>data!C362</f>
        <v>1600435</v>
      </c>
    </row>
    <row r="117" ht="20.1" customHeight="1">
      <c r="A117" s="183">
        <v>8</v>
      </c>
      <c r="B117" s="185" t="s">
        <v>497</v>
      </c>
      <c r="C117" s="198">
        <f>data!C363</f>
        <v>13737830</v>
      </c>
    </row>
    <row r="118" ht="20.1" customHeight="1">
      <c r="A118" s="183">
        <v>9</v>
      </c>
      <c r="B118" s="185" t="s">
        <v>955</v>
      </c>
      <c r="C118" s="198">
        <f>data!C364</f>
        <v>388043</v>
      </c>
    </row>
    <row r="119" ht="20.1" customHeight="1">
      <c r="A119" s="183">
        <v>10</v>
      </c>
      <c r="B119" s="185" t="s">
        <v>956</v>
      </c>
      <c r="C119" s="198">
        <f>data!C365</f>
        <v>0</v>
      </c>
    </row>
    <row r="120" ht="20.1" customHeight="1">
      <c r="A120" s="183">
        <v>11</v>
      </c>
      <c r="B120" s="185" t="s">
        <v>900</v>
      </c>
      <c r="C120" s="198">
        <f>data!D366</f>
        <v>15726308</v>
      </c>
    </row>
    <row r="121" ht="20.1" customHeight="1">
      <c r="A121" s="183">
        <v>12</v>
      </c>
      <c r="B121" s="185" t="s">
        <v>957</v>
      </c>
      <c r="C121" s="198">
        <f>data!D367</f>
        <v>25213605</v>
      </c>
    </row>
    <row r="122" ht="20.1" customHeight="1">
      <c r="A122" s="183">
        <v>13</v>
      </c>
      <c r="B122" s="187"/>
      <c r="C122" s="185"/>
    </row>
    <row r="123" ht="20.1" customHeight="1">
      <c r="A123" s="183">
        <v>14</v>
      </c>
      <c r="B123" s="186" t="s">
        <v>501</v>
      </c>
      <c r="C123" s="184"/>
    </row>
    <row r="124" ht="20.1" customHeight="1">
      <c r="A124" s="183">
        <v>15</v>
      </c>
      <c r="B124" s="199" t="s">
        <v>502</v>
      </c>
      <c r="C124" s="200"/>
    </row>
    <row r="125" ht="20.1" customHeight="1">
      <c r="A125" s="204" t="s">
        <v>958</v>
      </c>
      <c r="B125" s="201" t="s">
        <v>503</v>
      </c>
      <c r="C125" s="200">
        <f>data!C370</f>
        <v>0</v>
      </c>
    </row>
    <row r="126" ht="20.1" customHeight="1">
      <c r="A126" s="204" t="s">
        <v>959</v>
      </c>
      <c r="B126" s="201" t="s">
        <v>504</v>
      </c>
      <c r="C126" s="200">
        <f>data!C371</f>
        <v>4779798</v>
      </c>
    </row>
    <row r="127" ht="20.1" customHeight="1">
      <c r="A127" s="204" t="s">
        <v>960</v>
      </c>
      <c r="B127" s="201" t="s">
        <v>505</v>
      </c>
      <c r="C127" s="200">
        <f>data!C372</f>
        <v>0</v>
      </c>
    </row>
    <row r="128" ht="20.1" customHeight="1">
      <c r="A128" s="204" t="s">
        <v>961</v>
      </c>
      <c r="B128" s="201" t="s">
        <v>506</v>
      </c>
      <c r="C128" s="200">
        <f>data!C373</f>
        <v>0</v>
      </c>
    </row>
    <row r="129" ht="20.1" customHeight="1">
      <c r="A129" s="204" t="s">
        <v>962</v>
      </c>
      <c r="B129" s="201" t="s">
        <v>507</v>
      </c>
      <c r="C129" s="200">
        <f>data!C374</f>
        <v>0</v>
      </c>
    </row>
    <row r="130" ht="20.1" customHeight="1">
      <c r="A130" s="204" t="s">
        <v>963</v>
      </c>
      <c r="B130" s="201" t="s">
        <v>508</v>
      </c>
      <c r="C130" s="200">
        <f>data!C375</f>
        <v>0</v>
      </c>
    </row>
    <row r="131" ht="20.1" customHeight="1">
      <c r="A131" s="204" t="s">
        <v>964</v>
      </c>
      <c r="B131" s="201" t="s">
        <v>509</v>
      </c>
      <c r="C131" s="200">
        <f>data!C376</f>
        <v>0</v>
      </c>
    </row>
    <row r="132" ht="20.1" customHeight="1">
      <c r="A132" s="204" t="s">
        <v>965</v>
      </c>
      <c r="B132" s="201" t="s">
        <v>510</v>
      </c>
      <c r="C132" s="200">
        <f>data!C377</f>
        <v>0</v>
      </c>
    </row>
    <row r="133" ht="20.1" customHeight="1">
      <c r="A133" s="204" t="s">
        <v>966</v>
      </c>
      <c r="B133" s="201" t="s">
        <v>511</v>
      </c>
      <c r="C133" s="200">
        <f>data!C378</f>
        <v>363382</v>
      </c>
    </row>
    <row r="134" ht="20.1" customHeight="1">
      <c r="A134" s="204" t="s">
        <v>967</v>
      </c>
      <c r="B134" s="201" t="s">
        <v>512</v>
      </c>
      <c r="C134" s="200">
        <f>data!C379</f>
        <v>0</v>
      </c>
    </row>
    <row r="135" ht="20.1" customHeight="1">
      <c r="A135" s="204" t="s">
        <v>968</v>
      </c>
      <c r="B135" s="201" t="s">
        <v>513</v>
      </c>
      <c r="C135" s="200">
        <f>data!C380</f>
        <v>265120</v>
      </c>
    </row>
    <row r="136" ht="20.1" customHeight="1">
      <c r="A136" s="183">
        <v>16</v>
      </c>
      <c r="B136" s="185" t="s">
        <v>515</v>
      </c>
      <c r="C136" s="200">
        <f>data!C381</f>
        <v>0</v>
      </c>
    </row>
    <row r="137" ht="20.1" customHeight="1">
      <c r="A137" s="183">
        <v>17</v>
      </c>
      <c r="B137" s="185" t="s">
        <v>969</v>
      </c>
      <c r="C137" s="198">
        <f>data!D383</f>
        <v>9147344</v>
      </c>
    </row>
    <row r="138" ht="20.1" customHeight="1">
      <c r="A138" s="183">
        <v>18</v>
      </c>
      <c r="B138" s="185" t="s">
        <v>970</v>
      </c>
      <c r="C138" s="198">
        <f>data!D384</f>
        <v>34360949</v>
      </c>
    </row>
    <row r="139" ht="20.1" customHeight="1">
      <c r="A139" s="183">
        <v>19</v>
      </c>
      <c r="B139" s="187"/>
      <c r="C139" s="185"/>
    </row>
    <row r="140" ht="20.1" customHeight="1">
      <c r="A140" s="183">
        <v>20</v>
      </c>
      <c r="B140" s="186" t="s">
        <v>971</v>
      </c>
      <c r="C140" s="184"/>
    </row>
    <row r="141" ht="20.1" customHeight="1">
      <c r="A141" s="183">
        <v>21</v>
      </c>
      <c r="B141" s="185" t="s">
        <v>519</v>
      </c>
      <c r="C141" s="198">
        <f>data!C389</f>
        <v>15077520</v>
      </c>
    </row>
    <row r="142" ht="20.1" customHeight="1">
      <c r="A142" s="183">
        <v>22</v>
      </c>
      <c r="B142" s="185" t="s">
        <v>11</v>
      </c>
      <c r="C142" s="198">
        <f>data!C390</f>
        <v>3564574</v>
      </c>
    </row>
    <row r="143" ht="20.1" customHeight="1">
      <c r="A143" s="183">
        <v>23</v>
      </c>
      <c r="B143" s="185" t="s">
        <v>264</v>
      </c>
      <c r="C143" s="198">
        <f>data!C391</f>
        <v>1290036</v>
      </c>
    </row>
    <row r="144" ht="20.1" customHeight="1">
      <c r="A144" s="183">
        <v>24</v>
      </c>
      <c r="B144" s="185" t="s">
        <v>265</v>
      </c>
      <c r="C144" s="198">
        <f>data!C392</f>
        <v>2003062</v>
      </c>
    </row>
    <row r="145" ht="20.1" customHeight="1">
      <c r="A145" s="183">
        <v>25</v>
      </c>
      <c r="B145" s="185" t="s">
        <v>972</v>
      </c>
      <c r="C145" s="198">
        <f>data!C393</f>
        <v>281447</v>
      </c>
    </row>
    <row r="146" ht="20.1" customHeight="1">
      <c r="A146" s="183">
        <v>26</v>
      </c>
      <c r="B146" s="185" t="s">
        <v>973</v>
      </c>
      <c r="C146" s="198">
        <f>data!C394</f>
        <v>141442</v>
      </c>
    </row>
    <row r="147" ht="20.1" customHeight="1">
      <c r="A147" s="183">
        <v>27</v>
      </c>
      <c r="B147" s="185" t="s">
        <v>16</v>
      </c>
      <c r="C147" s="198">
        <f>data!C395</f>
        <v>1184526</v>
      </c>
    </row>
    <row r="148" ht="20.1" customHeight="1">
      <c r="A148" s="183">
        <v>28</v>
      </c>
      <c r="B148" s="185" t="s">
        <v>974</v>
      </c>
      <c r="C148" s="198">
        <f>data!C396</f>
        <v>82156</v>
      </c>
    </row>
    <row r="149" ht="20.1" customHeight="1">
      <c r="A149" s="183">
        <v>29</v>
      </c>
      <c r="B149" s="185" t="s">
        <v>524</v>
      </c>
      <c r="C149" s="198">
        <f>data!C397</f>
        <v>0</v>
      </c>
    </row>
    <row r="150" ht="20.1" customHeight="1">
      <c r="A150" s="183">
        <v>30</v>
      </c>
      <c r="B150" s="185" t="s">
        <v>975</v>
      </c>
      <c r="C150" s="198">
        <f>data!C398</f>
        <v>0</v>
      </c>
    </row>
    <row r="151" ht="20.1" customHeight="1">
      <c r="A151" s="183">
        <v>31</v>
      </c>
      <c r="B151" s="185" t="s">
        <v>526</v>
      </c>
      <c r="C151" s="198">
        <f>data!C399</f>
        <v>1394852</v>
      </c>
    </row>
    <row r="152" ht="20.1" customHeight="1">
      <c r="A152" s="183">
        <v>32</v>
      </c>
      <c r="B152" s="185" t="s">
        <v>269</v>
      </c>
      <c r="C152" s="198"/>
    </row>
    <row r="153" ht="20.1" customHeight="1">
      <c r="A153" s="204" t="s">
        <v>976</v>
      </c>
      <c r="B153" s="202" t="s">
        <v>270</v>
      </c>
      <c r="C153" s="198">
        <f>data!C401</f>
        <v>0</v>
      </c>
    </row>
    <row r="154" ht="20.1" customHeight="1">
      <c r="A154" s="204" t="s">
        <v>977</v>
      </c>
      <c r="B154" s="202" t="s">
        <v>271</v>
      </c>
      <c r="C154" s="198">
        <f>data!C402</f>
        <v>2528363</v>
      </c>
    </row>
    <row r="155" ht="20.1" customHeight="1">
      <c r="A155" s="204" t="s">
        <v>978</v>
      </c>
      <c r="B155" s="202" t="s">
        <v>979</v>
      </c>
      <c r="C155" s="198">
        <f>data!C403</f>
        <v>0</v>
      </c>
    </row>
    <row r="156" ht="20.1" customHeight="1">
      <c r="A156" s="204" t="s">
        <v>980</v>
      </c>
      <c r="B156" s="202" t="s">
        <v>273</v>
      </c>
      <c r="C156" s="198">
        <f>data!C404</f>
        <v>343935</v>
      </c>
    </row>
    <row r="157" ht="20.1" customHeight="1">
      <c r="A157" s="204" t="s">
        <v>981</v>
      </c>
      <c r="B157" s="202" t="s">
        <v>274</v>
      </c>
      <c r="C157" s="198">
        <f>data!C405</f>
        <v>111068</v>
      </c>
    </row>
    <row r="158" ht="20.1" customHeight="1">
      <c r="A158" s="204" t="s">
        <v>982</v>
      </c>
      <c r="B158" s="202" t="s">
        <v>275</v>
      </c>
      <c r="C158" s="198">
        <f>data!C406</f>
        <v>0</v>
      </c>
    </row>
    <row r="159" ht="20.1" customHeight="1">
      <c r="A159" s="204" t="s">
        <v>983</v>
      </c>
      <c r="B159" s="202" t="s">
        <v>276</v>
      </c>
      <c r="C159" s="198">
        <f>data!C407</f>
        <v>488411</v>
      </c>
    </row>
    <row r="160" ht="20.1" customHeight="1">
      <c r="A160" s="204" t="s">
        <v>984</v>
      </c>
      <c r="B160" s="202" t="s">
        <v>277</v>
      </c>
      <c r="C160" s="198">
        <f>data!C408</f>
        <v>866210</v>
      </c>
    </row>
    <row r="161" ht="20.1" customHeight="1">
      <c r="A161" s="204" t="s">
        <v>985</v>
      </c>
      <c r="B161" s="202" t="s">
        <v>278</v>
      </c>
      <c r="C161" s="198">
        <f>data!C409</f>
        <v>0</v>
      </c>
    </row>
    <row r="162" ht="20.1" customHeight="1">
      <c r="A162" s="204" t="s">
        <v>986</v>
      </c>
      <c r="B162" s="202" t="s">
        <v>279</v>
      </c>
      <c r="C162" s="198">
        <f>data!C410</f>
        <v>257522</v>
      </c>
    </row>
    <row r="163" ht="20.1" customHeight="1">
      <c r="A163" s="204" t="s">
        <v>987</v>
      </c>
      <c r="B163" s="202" t="s">
        <v>280</v>
      </c>
      <c r="C163" s="198">
        <f>data!C411</f>
        <v>62300</v>
      </c>
    </row>
    <row r="164" ht="20.1" customHeight="1">
      <c r="A164" s="204" t="s">
        <v>988</v>
      </c>
      <c r="B164" s="202" t="s">
        <v>281</v>
      </c>
      <c r="C164" s="198">
        <f>data!C412</f>
        <v>0</v>
      </c>
    </row>
    <row r="165" ht="20.1" customHeight="1">
      <c r="A165" s="204" t="s">
        <v>989</v>
      </c>
      <c r="B165" s="202" t="s">
        <v>282</v>
      </c>
      <c r="C165" s="198">
        <f>data!C413</f>
        <v>0</v>
      </c>
    </row>
    <row r="166" ht="20.1" customHeight="1">
      <c r="A166" s="204" t="s">
        <v>990</v>
      </c>
      <c r="B166" s="202" t="s">
        <v>991</v>
      </c>
      <c r="C166" s="198">
        <f>data!C414</f>
        <v>502489</v>
      </c>
    </row>
    <row r="167" ht="20.1" customHeight="1">
      <c r="A167" s="183">
        <v>34</v>
      </c>
      <c r="B167" s="185" t="s">
        <v>992</v>
      </c>
      <c r="C167" s="198">
        <f>data!D416</f>
        <v>30179913</v>
      </c>
    </row>
    <row r="168" ht="20.1" customHeight="1">
      <c r="A168" s="183">
        <v>35</v>
      </c>
      <c r="B168" s="185" t="s">
        <v>993</v>
      </c>
      <c r="C168" s="198">
        <f>data!D417</f>
        <v>4181036</v>
      </c>
    </row>
    <row r="169" ht="20.1" customHeight="1">
      <c r="A169" s="183">
        <v>36</v>
      </c>
      <c r="B169" s="187"/>
      <c r="C169" s="185"/>
    </row>
    <row r="170" ht="20.1" customHeight="1">
      <c r="A170" s="183">
        <v>37</v>
      </c>
      <c r="B170" s="185" t="s">
        <v>994</v>
      </c>
      <c r="C170" s="198">
        <f>data!D420</f>
        <v>123611</v>
      </c>
    </row>
    <row r="171" ht="20.1" customHeight="1">
      <c r="A171" s="183">
        <v>38</v>
      </c>
      <c r="B171" s="187"/>
      <c r="C171" s="185"/>
    </row>
    <row r="172" ht="20.1" customHeight="1">
      <c r="A172" s="183">
        <v>39</v>
      </c>
      <c r="B172" s="185" t="s">
        <v>995</v>
      </c>
      <c r="C172" s="185">
        <f>data!D421</f>
        <v>4304647</v>
      </c>
    </row>
    <row r="173" ht="20.1" customHeight="1">
      <c r="A173" s="183">
        <v>40</v>
      </c>
      <c r="B173" s="187"/>
      <c r="C173" s="185"/>
    </row>
    <row r="174" ht="20.1" customHeight="1">
      <c r="A174" s="183">
        <v>41</v>
      </c>
      <c r="B174" s="185" t="s">
        <v>996</v>
      </c>
      <c r="C174" s="198">
        <f>data!C422</f>
        <v>0</v>
      </c>
    </row>
    <row r="175" ht="20.1" customHeight="1">
      <c r="A175" s="183">
        <v>42</v>
      </c>
      <c r="B175" s="185" t="s">
        <v>997</v>
      </c>
      <c r="C175" s="198">
        <f>data!C423</f>
        <v>0</v>
      </c>
    </row>
    <row r="176" ht="20.1" customHeight="1">
      <c r="A176" s="183">
        <v>43</v>
      </c>
      <c r="B176" s="187"/>
      <c r="C176" s="185"/>
    </row>
    <row r="177" ht="20.1" customHeight="1">
      <c r="A177" s="183">
        <v>44</v>
      </c>
      <c r="B177" s="185" t="s">
        <v>998</v>
      </c>
      <c r="C177" s="198">
        <f>data!D424</f>
        <v>4304647</v>
      </c>
    </row>
    <row r="178" ht="20.1" customHeight="1">
      <c r="A178" s="188">
        <v>45</v>
      </c>
      <c r="B178" s="187" t="s">
        <v>999</v>
      </c>
      <c r="C178" s="185"/>
    </row>
    <row r="179" ht="20.1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217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47"/>
    <col min="2" max="2" width="22.44140625" customWidth="1" style="247"/>
    <col min="3" max="8" width="13.77734375" customWidth="1" style="247"/>
    <col min="9" max="9" width="15.77734375" customWidth="1" style="247"/>
    <col min="10" max="10" width="8.88671875" customWidth="1" style="247"/>
    <col min="11" max="16384" width="8.88671875" customWidth="1" style="247"/>
  </cols>
  <sheetData>
    <row r="1" ht="20.1" customHeight="1">
      <c r="A1" s="245" t="s">
        <v>1000</v>
      </c>
      <c r="B1" s="246"/>
      <c r="C1" s="246"/>
      <c r="D1" s="246"/>
      <c r="E1" s="246"/>
      <c r="F1" s="246"/>
      <c r="G1" s="246"/>
      <c r="H1" s="246"/>
    </row>
    <row r="2" ht="20.1" customHeight="1">
      <c r="A2" s="248"/>
      <c r="I2" s="249" t="s">
        <v>1001</v>
      </c>
    </row>
    <row r="3" ht="20.1" customHeight="1">
      <c r="A3" s="248"/>
      <c r="I3" s="248"/>
    </row>
    <row r="4" ht="20.1" customHeight="1">
      <c r="A4" s="250" t="str">
        <f>"Hospital: "&amp;data!C98</f>
        <v>Hospital: Lake Chelan Health</v>
      </c>
      <c r="G4" s="251"/>
      <c r="H4" s="250" t="str">
        <f>"FYE: "&amp;data!C96</f>
        <v>FYE: 12/31/2022</v>
      </c>
    </row>
    <row r="5" ht="20.1" customHeight="1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ht="20.1" customHeight="1">
      <c r="A6" s="255">
        <v>2</v>
      </c>
      <c r="B6" s="256" t="s">
        <v>1002</v>
      </c>
      <c r="C6" s="257" t="s">
        <v>118</v>
      </c>
      <c r="D6" s="258" t="s">
        <v>1003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ht="20.1" customHeight="1">
      <c r="A7" s="255"/>
      <c r="B7" s="256"/>
      <c r="C7" s="258" t="s">
        <v>190</v>
      </c>
      <c r="D7" s="258" t="s">
        <v>1004</v>
      </c>
      <c r="E7" s="258" t="s">
        <v>190</v>
      </c>
      <c r="F7" s="258" t="s">
        <v>1005</v>
      </c>
      <c r="G7" s="258" t="s">
        <v>192</v>
      </c>
      <c r="H7" s="258" t="s">
        <v>190</v>
      </c>
      <c r="I7" s="258" t="s">
        <v>193</v>
      </c>
    </row>
    <row r="8" ht="20.1" customHeight="1">
      <c r="A8" s="244">
        <v>3</v>
      </c>
      <c r="B8" s="252" t="s">
        <v>1006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ht="20.1" customHeight="1">
      <c r="A9" s="244">
        <v>4</v>
      </c>
      <c r="B9" s="252" t="s">
        <v>261</v>
      </c>
      <c r="C9" s="252">
        <f>data!C59</f>
        <v>0</v>
      </c>
      <c r="D9" s="252">
        <f>data!D59</f>
        <v>0</v>
      </c>
      <c r="E9" s="252">
        <f>data!E59</f>
        <v>680</v>
      </c>
      <c r="F9" s="252">
        <f>data!F59</f>
        <v>0</v>
      </c>
      <c r="G9" s="252">
        <f>data!G59</f>
        <v>0</v>
      </c>
      <c r="H9" s="252">
        <f>data!H59</f>
        <v>0</v>
      </c>
      <c r="I9" s="252">
        <f>data!I59</f>
        <v>0</v>
      </c>
    </row>
    <row r="10" ht="20.1" customHeight="1">
      <c r="A10" s="244">
        <v>5</v>
      </c>
      <c r="B10" s="252" t="s">
        <v>262</v>
      </c>
      <c r="C10" s="259">
        <f>data!C60</f>
        <v>0</v>
      </c>
      <c r="D10" s="259">
        <f>data!D60</f>
        <v>0</v>
      </c>
      <c r="E10" s="259">
        <f>data!E60</f>
        <v>5.9</v>
      </c>
      <c r="F10" s="259">
        <f>data!F60</f>
        <v>0</v>
      </c>
      <c r="G10" s="259">
        <f>data!G60</f>
        <v>0</v>
      </c>
      <c r="H10" s="259">
        <f>data!H60</f>
        <v>0</v>
      </c>
      <c r="I10" s="259">
        <f>data!I60</f>
        <v>0</v>
      </c>
    </row>
    <row r="11" ht="20.1" customHeight="1">
      <c r="A11" s="244">
        <v>6</v>
      </c>
      <c r="B11" s="252" t="s">
        <v>263</v>
      </c>
      <c r="C11" s="252">
        <f>data!C61</f>
        <v>0</v>
      </c>
      <c r="D11" s="252">
        <f>data!D61</f>
        <v>0</v>
      </c>
      <c r="E11" s="252">
        <f>data!E61</f>
        <v>741357.39234449761</v>
      </c>
      <c r="F11" s="252">
        <f>data!F61</f>
        <v>0</v>
      </c>
      <c r="G11" s="252">
        <f>data!G61</f>
        <v>0</v>
      </c>
      <c r="H11" s="252">
        <f>data!H61</f>
        <v>0</v>
      </c>
      <c r="I11" s="252">
        <f>data!I61</f>
        <v>0</v>
      </c>
    </row>
    <row r="12" ht="20.1" customHeight="1">
      <c r="A12" s="244">
        <v>7</v>
      </c>
      <c r="B12" s="252" t="s">
        <v>11</v>
      </c>
      <c r="C12" s="252">
        <f>data!C62</f>
        <v>0</v>
      </c>
      <c r="D12" s="252">
        <f>data!D62</f>
        <v>0</v>
      </c>
      <c r="E12" s="252">
        <f>data!E62</f>
        <v>175269</v>
      </c>
      <c r="F12" s="252">
        <f>data!F62</f>
        <v>0</v>
      </c>
      <c r="G12" s="252">
        <f>data!G62</f>
        <v>0</v>
      </c>
      <c r="H12" s="252">
        <f>data!H62</f>
        <v>0</v>
      </c>
      <c r="I12" s="252">
        <f>data!I62</f>
        <v>0</v>
      </c>
    </row>
    <row r="13" ht="20.1" customHeight="1">
      <c r="A13" s="244">
        <v>8</v>
      </c>
      <c r="B13" s="252" t="s">
        <v>264</v>
      </c>
      <c r="C13" s="252">
        <f>data!C63</f>
        <v>0</v>
      </c>
      <c r="D13" s="252">
        <f>data!D63</f>
        <v>0</v>
      </c>
      <c r="E13" s="252">
        <f>data!E63</f>
        <v>74222.488038277515</v>
      </c>
      <c r="F13" s="252">
        <f>data!F63</f>
        <v>0</v>
      </c>
      <c r="G13" s="252">
        <f>data!G63</f>
        <v>0</v>
      </c>
      <c r="H13" s="252">
        <f>data!H63</f>
        <v>0</v>
      </c>
      <c r="I13" s="252">
        <f>data!I63</f>
        <v>0</v>
      </c>
    </row>
    <row r="14" ht="20.1" customHeight="1">
      <c r="A14" s="244">
        <v>9</v>
      </c>
      <c r="B14" s="252" t="s">
        <v>265</v>
      </c>
      <c r="C14" s="252">
        <f>data!C64</f>
        <v>0</v>
      </c>
      <c r="D14" s="252">
        <f>data!D64</f>
        <v>0</v>
      </c>
      <c r="E14" s="252">
        <f>data!E64</f>
        <v>27824.282296650719</v>
      </c>
      <c r="F14" s="252">
        <f>data!F64</f>
        <v>0</v>
      </c>
      <c r="G14" s="252">
        <f>data!G64</f>
        <v>0</v>
      </c>
      <c r="H14" s="252">
        <f>data!H64</f>
        <v>0</v>
      </c>
      <c r="I14" s="252">
        <f>data!I64</f>
        <v>0</v>
      </c>
    </row>
    <row r="15" ht="20.1" customHeight="1">
      <c r="A15" s="244">
        <v>10</v>
      </c>
      <c r="B15" s="252" t="s">
        <v>521</v>
      </c>
      <c r="C15" s="252">
        <f>data!C65</f>
        <v>0</v>
      </c>
      <c r="D15" s="252">
        <f>data!D65</f>
        <v>0</v>
      </c>
      <c r="E15" s="252">
        <f>data!E65</f>
        <v>3320.6937799043062</v>
      </c>
      <c r="F15" s="252">
        <f>data!F65</f>
        <v>0</v>
      </c>
      <c r="G15" s="252">
        <f>data!G65</f>
        <v>0</v>
      </c>
      <c r="H15" s="252">
        <f>data!H65</f>
        <v>0</v>
      </c>
      <c r="I15" s="252">
        <f>data!I65</f>
        <v>0</v>
      </c>
    </row>
    <row r="16" ht="20.1" customHeight="1">
      <c r="A16" s="244">
        <v>11</v>
      </c>
      <c r="B16" s="252" t="s">
        <v>522</v>
      </c>
      <c r="C16" s="252">
        <f>data!C66</f>
        <v>0</v>
      </c>
      <c r="D16" s="252">
        <f>data!D66</f>
        <v>0</v>
      </c>
      <c r="E16" s="252">
        <f>data!E66</f>
        <v>3320.6937799043062</v>
      </c>
      <c r="F16" s="252">
        <f>data!F66</f>
        <v>0</v>
      </c>
      <c r="G16" s="252">
        <f>data!G66</f>
        <v>0</v>
      </c>
      <c r="H16" s="252">
        <f>data!H66</f>
        <v>0</v>
      </c>
      <c r="I16" s="252">
        <f>data!I66</f>
        <v>0</v>
      </c>
    </row>
    <row r="17" ht="20.1" customHeight="1">
      <c r="A17" s="244">
        <v>12</v>
      </c>
      <c r="B17" s="252" t="s">
        <v>16</v>
      </c>
      <c r="C17" s="252">
        <f>data!C67</f>
        <v>0</v>
      </c>
      <c r="D17" s="252">
        <f>data!D67</f>
        <v>0</v>
      </c>
      <c r="E17" s="252">
        <f>data!E67</f>
        <v>110675</v>
      </c>
      <c r="F17" s="252">
        <f>data!F67</f>
        <v>0</v>
      </c>
      <c r="G17" s="252">
        <f>data!G67</f>
        <v>0</v>
      </c>
      <c r="H17" s="252">
        <f>data!H67</f>
        <v>0</v>
      </c>
      <c r="I17" s="252">
        <f>data!I67</f>
        <v>49727</v>
      </c>
    </row>
    <row r="18" ht="20.1" customHeight="1">
      <c r="A18" s="244">
        <v>13</v>
      </c>
      <c r="B18" s="252" t="s">
        <v>1007</v>
      </c>
      <c r="C18" s="252">
        <f>data!C68</f>
        <v>0</v>
      </c>
      <c r="D18" s="252">
        <f>data!D68</f>
        <v>0</v>
      </c>
      <c r="E18" s="252">
        <f>data!E68</f>
        <v>-155579.28229665072</v>
      </c>
      <c r="F18" s="252">
        <f>data!F68</f>
        <v>0</v>
      </c>
      <c r="G18" s="252">
        <f>data!G68</f>
        <v>0</v>
      </c>
      <c r="H18" s="252">
        <f>data!H68</f>
        <v>0</v>
      </c>
      <c r="I18" s="252">
        <f>data!I68</f>
        <v>0</v>
      </c>
    </row>
    <row r="19" ht="20.1" customHeight="1">
      <c r="A19" s="244">
        <v>14</v>
      </c>
      <c r="B19" s="252" t="s">
        <v>1008</v>
      </c>
      <c r="C19" s="252">
        <f>data!C69</f>
        <v>0</v>
      </c>
      <c r="D19" s="252">
        <f>data!D69</f>
        <v>0</v>
      </c>
      <c r="E19" s="252">
        <f>data!E69</f>
        <v>58027.344497607657</v>
      </c>
      <c r="F19" s="252">
        <f>data!F69</f>
        <v>0</v>
      </c>
      <c r="G19" s="252">
        <f>data!G69</f>
        <v>0</v>
      </c>
      <c r="H19" s="252">
        <f>data!H69</f>
        <v>0</v>
      </c>
      <c r="I19" s="252">
        <f>data!I69</f>
        <v>0</v>
      </c>
    </row>
    <row r="20" ht="20.1" customHeight="1">
      <c r="A20" s="244">
        <v>15</v>
      </c>
      <c r="B20" s="252" t="s">
        <v>284</v>
      </c>
      <c r="C20" s="252">
        <f>-data!C84</f>
        <v>0</v>
      </c>
      <c r="D20" s="252">
        <f>-data!D84</f>
        <v>0</v>
      </c>
      <c r="E20" s="252">
        <f>-data!E84</f>
        <v>0</v>
      </c>
      <c r="F20" s="252">
        <f>-data!F84</f>
        <v>0</v>
      </c>
      <c r="G20" s="252">
        <f>-data!G84</f>
        <v>0</v>
      </c>
      <c r="H20" s="252">
        <f>-data!H84</f>
        <v>0</v>
      </c>
      <c r="I20" s="252">
        <f>-data!I84</f>
        <v>0</v>
      </c>
    </row>
    <row r="21" ht="20.1" customHeight="1">
      <c r="A21" s="244">
        <v>16</v>
      </c>
      <c r="B21" s="260" t="s">
        <v>1009</v>
      </c>
      <c r="C21" s="252">
        <f>data!C85</f>
        <v>0</v>
      </c>
      <c r="D21" s="252">
        <f>data!D85</f>
        <v>0</v>
      </c>
      <c r="E21" s="252">
        <f>data!E85</f>
        <v>1038437.6124401912</v>
      </c>
      <c r="F21" s="252">
        <f>data!F85</f>
        <v>0</v>
      </c>
      <c r="G21" s="252">
        <f>data!G85</f>
        <v>0</v>
      </c>
      <c r="H21" s="252">
        <f>data!H85</f>
        <v>0</v>
      </c>
      <c r="I21" s="252">
        <f>data!I85</f>
        <v>49727</v>
      </c>
    </row>
    <row r="22" ht="20.1" customHeight="1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ht="20.1" customHeight="1">
      <c r="A23" s="244">
        <v>18</v>
      </c>
      <c r="B23" s="252" t="s">
        <v>1010</v>
      </c>
      <c r="C23" s="260">
        <f>+data!M668</f>
        <v>0</v>
      </c>
      <c r="D23" s="260">
        <f>+data!M669</f>
        <v>0</v>
      </c>
      <c r="E23" s="260">
        <f>+data!M670</f>
        <v>1148463</v>
      </c>
      <c r="F23" s="260">
        <f>+data!M671</f>
        <v>0</v>
      </c>
      <c r="G23" s="260">
        <f>+data!M672</f>
        <v>0</v>
      </c>
      <c r="H23" s="260">
        <f>+data!M673</f>
        <v>50096</v>
      </c>
      <c r="I23" s="260">
        <f>+data!M674</f>
        <v>118524</v>
      </c>
    </row>
    <row r="24" ht="20.1" customHeight="1">
      <c r="A24" s="244">
        <v>19</v>
      </c>
      <c r="B24" s="260" t="s">
        <v>1011</v>
      </c>
      <c r="C24" s="252">
        <f>data!C87</f>
        <v>0</v>
      </c>
      <c r="D24" s="252">
        <f>data!D87</f>
        <v>0</v>
      </c>
      <c r="E24" s="252">
        <f>data!E87</f>
        <v>2015825</v>
      </c>
      <c r="F24" s="252">
        <f>data!F87</f>
        <v>0</v>
      </c>
      <c r="G24" s="252">
        <f>data!G87</f>
        <v>0</v>
      </c>
      <c r="H24" s="252">
        <f>data!H87</f>
        <v>0</v>
      </c>
      <c r="I24" s="252">
        <f>data!I87</f>
        <v>0</v>
      </c>
    </row>
    <row r="25" ht="20.1" customHeight="1">
      <c r="A25" s="244">
        <v>20</v>
      </c>
      <c r="B25" s="260" t="s">
        <v>1012</v>
      </c>
      <c r="C25" s="252">
        <f>data!C88</f>
        <v>0</v>
      </c>
      <c r="D25" s="252">
        <f>data!D88</f>
        <v>0</v>
      </c>
      <c r="E25" s="252">
        <f>data!E88</f>
        <v>0</v>
      </c>
      <c r="F25" s="252">
        <f>data!F88</f>
        <v>0</v>
      </c>
      <c r="G25" s="252">
        <f>data!G88</f>
        <v>0</v>
      </c>
      <c r="H25" s="252">
        <f>data!H88</f>
        <v>0</v>
      </c>
      <c r="I25" s="252">
        <f>data!I88</f>
        <v>0</v>
      </c>
    </row>
    <row r="26" ht="18" customHeight="1">
      <c r="A26" s="244">
        <v>21</v>
      </c>
      <c r="B26" s="260" t="s">
        <v>1013</v>
      </c>
      <c r="C26" s="252">
        <f>data!C89</f>
        <v>0</v>
      </c>
      <c r="D26" s="252">
        <f>data!D89</f>
        <v>0</v>
      </c>
      <c r="E26" s="252">
        <f>data!E89</f>
        <v>2015825</v>
      </c>
      <c r="F26" s="252">
        <f>data!F89</f>
        <v>0</v>
      </c>
      <c r="G26" s="252">
        <f>data!G89</f>
        <v>0</v>
      </c>
      <c r="H26" s="252">
        <f>data!H89</f>
        <v>0</v>
      </c>
      <c r="I26" s="252">
        <f>data!I89</f>
        <v>0</v>
      </c>
    </row>
    <row r="27" ht="20.1" customHeight="1">
      <c r="A27" s="244" t="s">
        <v>1014</v>
      </c>
      <c r="B27" s="252"/>
      <c r="C27" s="262"/>
      <c r="D27" s="262"/>
      <c r="E27" s="262"/>
      <c r="F27" s="262"/>
      <c r="G27" s="262"/>
      <c r="H27" s="262"/>
      <c r="I27" s="262"/>
    </row>
    <row r="28" ht="20.1" customHeight="1">
      <c r="A28" s="244">
        <v>22</v>
      </c>
      <c r="B28" s="252" t="s">
        <v>1015</v>
      </c>
      <c r="C28" s="252">
        <f>data!C90</f>
        <v>0</v>
      </c>
      <c r="D28" s="252">
        <f>data!D90</f>
        <v>0</v>
      </c>
      <c r="E28" s="252">
        <f>data!E90</f>
        <v>2604</v>
      </c>
      <c r="F28" s="252">
        <f>data!F90</f>
        <v>0</v>
      </c>
      <c r="G28" s="252">
        <f>data!G90</f>
        <v>0</v>
      </c>
      <c r="H28" s="252">
        <f>data!H90</f>
        <v>0</v>
      </c>
      <c r="I28" s="252">
        <f>data!I90</f>
        <v>1170</v>
      </c>
    </row>
    <row r="29" ht="20.1" customHeight="1">
      <c r="A29" s="244">
        <v>23</v>
      </c>
      <c r="B29" s="252" t="s">
        <v>1016</v>
      </c>
      <c r="C29" s="252">
        <f>data!C91</f>
        <v>0</v>
      </c>
      <c r="D29" s="252">
        <f>data!D91</f>
        <v>0</v>
      </c>
      <c r="E29" s="252">
        <f>data!E91</f>
        <v>2100</v>
      </c>
      <c r="F29" s="252">
        <f>data!F91</f>
        <v>0</v>
      </c>
      <c r="G29" s="252">
        <f>data!G91</f>
        <v>0</v>
      </c>
      <c r="H29" s="252">
        <f>data!H91</f>
        <v>0</v>
      </c>
      <c r="I29" s="252">
        <f>data!I91</f>
        <v>0</v>
      </c>
    </row>
    <row r="30" ht="20.1" customHeight="1">
      <c r="A30" s="244">
        <v>24</v>
      </c>
      <c r="B30" s="252" t="s">
        <v>1017</v>
      </c>
      <c r="C30" s="252">
        <f>data!C92</f>
        <v>0</v>
      </c>
      <c r="D30" s="252">
        <f>data!D92</f>
        <v>0</v>
      </c>
      <c r="E30" s="252">
        <f>data!E92</f>
        <v>1157</v>
      </c>
      <c r="F30" s="252">
        <f>data!F92</f>
        <v>0</v>
      </c>
      <c r="G30" s="252">
        <f>data!G92</f>
        <v>0</v>
      </c>
      <c r="H30" s="252">
        <f>data!H92</f>
        <v>519.7751</v>
      </c>
      <c r="I30" s="252">
        <f>data!I92</f>
        <v>0</v>
      </c>
    </row>
    <row r="31" ht="20.1" customHeight="1">
      <c r="A31" s="244">
        <v>25</v>
      </c>
      <c r="B31" s="252" t="s">
        <v>1018</v>
      </c>
      <c r="C31" s="252">
        <f>data!C93</f>
        <v>0</v>
      </c>
      <c r="D31" s="252">
        <f>data!D93</f>
        <v>0</v>
      </c>
      <c r="E31" s="252">
        <f>data!E93</f>
        <v>7635</v>
      </c>
      <c r="F31" s="252">
        <f>data!F93</f>
        <v>0</v>
      </c>
      <c r="G31" s="252">
        <f>data!G93</f>
        <v>0</v>
      </c>
      <c r="H31" s="252">
        <f>data!H93</f>
        <v>0</v>
      </c>
      <c r="I31" s="252">
        <f>data!I93</f>
        <v>0</v>
      </c>
    </row>
    <row r="32" ht="20.1" customHeight="1">
      <c r="A32" s="244">
        <v>26</v>
      </c>
      <c r="B32" s="252" t="s">
        <v>294</v>
      </c>
      <c r="C32" s="259">
        <f>data!C94</f>
        <v>0</v>
      </c>
      <c r="D32" s="259">
        <f>data!D94</f>
        <v>0</v>
      </c>
      <c r="E32" s="259">
        <f>data!E94</f>
        <v>5.9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ht="20.1" customHeight="1">
      <c r="A33" s="245" t="s">
        <v>1000</v>
      </c>
      <c r="B33" s="246"/>
      <c r="C33" s="246"/>
      <c r="D33" s="246"/>
      <c r="E33" s="246"/>
      <c r="F33" s="246"/>
      <c r="G33" s="246"/>
      <c r="H33" s="246"/>
      <c r="I33" s="245"/>
    </row>
    <row r="34" ht="20.1" customHeight="1">
      <c r="A34" s="248"/>
      <c r="I34" s="249" t="s">
        <v>1019</v>
      </c>
    </row>
    <row r="35" ht="20.1" customHeight="1">
      <c r="A35" s="248"/>
      <c r="I35" s="248"/>
    </row>
    <row r="36" ht="20.1" customHeight="1">
      <c r="A36" s="250" t="str">
        <f>"Hospital: "&amp;data!C98</f>
        <v>Hospital: Lake Chelan Health</v>
      </c>
      <c r="G36" s="251"/>
      <c r="H36" s="250" t="str">
        <f>"FYE: "&amp;data!C96</f>
        <v>FYE: 12/31/2022</v>
      </c>
    </row>
    <row r="37" ht="20.1" customHeight="1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ht="20.1" customHeight="1">
      <c r="A38" s="255">
        <v>2</v>
      </c>
      <c r="B38" s="256" t="s">
        <v>1002</v>
      </c>
      <c r="C38" s="258"/>
      <c r="D38" s="258" t="s">
        <v>126</v>
      </c>
      <c r="E38" s="258" t="s">
        <v>127</v>
      </c>
      <c r="F38" s="258" t="s">
        <v>1020</v>
      </c>
      <c r="G38" s="258" t="s">
        <v>129</v>
      </c>
      <c r="H38" s="258" t="s">
        <v>1021</v>
      </c>
      <c r="I38" s="258" t="s">
        <v>131</v>
      </c>
    </row>
    <row r="39" ht="20.1" customHeight="1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ht="20.1" customHeight="1">
      <c r="A40" s="244">
        <v>3</v>
      </c>
      <c r="B40" s="252" t="s">
        <v>1006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ht="20.1" customHeight="1">
      <c r="A41" s="244">
        <v>4</v>
      </c>
      <c r="B41" s="252" t="s">
        <v>261</v>
      </c>
      <c r="C41" s="252">
        <f>data!J59</f>
        <v>132</v>
      </c>
      <c r="D41" s="252">
        <f>data!K59</f>
        <v>0</v>
      </c>
      <c r="E41" s="252">
        <f>data!L59</f>
        <v>992</v>
      </c>
      <c r="F41" s="252">
        <f>data!M59</f>
        <v>0</v>
      </c>
      <c r="G41" s="252">
        <f>data!N59</f>
        <v>0</v>
      </c>
      <c r="H41" s="252">
        <f>data!O59</f>
        <v>89</v>
      </c>
      <c r="I41" s="252">
        <f>data!P59</f>
        <v>0</v>
      </c>
    </row>
    <row r="42" ht="20.1" customHeight="1">
      <c r="A42" s="244">
        <v>5</v>
      </c>
      <c r="B42" s="252" t="s">
        <v>262</v>
      </c>
      <c r="C42" s="259">
        <f>data!J60</f>
        <v>0</v>
      </c>
      <c r="D42" s="259">
        <f>data!K60</f>
        <v>0</v>
      </c>
      <c r="E42" s="259">
        <f>data!L60</f>
        <v>13.75</v>
      </c>
      <c r="F42" s="259">
        <f>data!M60</f>
        <v>0</v>
      </c>
      <c r="G42" s="259">
        <f>data!N60</f>
        <v>0</v>
      </c>
      <c r="H42" s="259">
        <f>data!O60</f>
        <v>5.65</v>
      </c>
      <c r="I42" s="259">
        <f>data!P60</f>
        <v>8.24</v>
      </c>
    </row>
    <row r="43" ht="20.1" customHeight="1">
      <c r="A43" s="244">
        <v>6</v>
      </c>
      <c r="B43" s="252" t="s">
        <v>263</v>
      </c>
      <c r="C43" s="252">
        <f>data!J61</f>
        <v>0</v>
      </c>
      <c r="D43" s="252">
        <f>data!K61</f>
        <v>0</v>
      </c>
      <c r="E43" s="252">
        <f>data!L61</f>
        <v>1081509.6076555024</v>
      </c>
      <c r="F43" s="252">
        <f>data!M61</f>
        <v>0</v>
      </c>
      <c r="G43" s="252">
        <f>data!N61</f>
        <v>0</v>
      </c>
      <c r="H43" s="252">
        <f>data!O61</f>
        <v>622297</v>
      </c>
      <c r="I43" s="252">
        <f>data!P61</f>
        <v>539376</v>
      </c>
    </row>
    <row r="44" ht="20.1" customHeight="1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255687</v>
      </c>
      <c r="F44" s="252">
        <f>data!M62</f>
        <v>0</v>
      </c>
      <c r="G44" s="252">
        <f>data!N62</f>
        <v>0</v>
      </c>
      <c r="H44" s="252">
        <f>data!O62</f>
        <v>147121</v>
      </c>
      <c r="I44" s="252">
        <f>data!P62</f>
        <v>127517</v>
      </c>
    </row>
    <row r="45" ht="20.1" customHeight="1">
      <c r="A45" s="244">
        <v>8</v>
      </c>
      <c r="B45" s="252" t="s">
        <v>264</v>
      </c>
      <c r="C45" s="252">
        <f>data!J63</f>
        <v>0</v>
      </c>
      <c r="D45" s="252">
        <f>data!K63</f>
        <v>0</v>
      </c>
      <c r="E45" s="252">
        <f>data!L63</f>
        <v>108277.51196172249</v>
      </c>
      <c r="F45" s="252">
        <f>data!M63</f>
        <v>0</v>
      </c>
      <c r="G45" s="252">
        <f>data!N63</f>
        <v>0</v>
      </c>
      <c r="H45" s="252">
        <f>data!O63</f>
        <v>0</v>
      </c>
      <c r="I45" s="252">
        <f>data!P63</f>
        <v>0</v>
      </c>
    </row>
    <row r="46" ht="20.1" customHeight="1">
      <c r="A46" s="244">
        <v>9</v>
      </c>
      <c r="B46" s="252" t="s">
        <v>265</v>
      </c>
      <c r="C46" s="252">
        <f>data!J64</f>
        <v>7813</v>
      </c>
      <c r="D46" s="252">
        <f>data!K64</f>
        <v>0</v>
      </c>
      <c r="E46" s="252">
        <f>data!L64</f>
        <v>40590.717703349284</v>
      </c>
      <c r="F46" s="252">
        <f>data!M64</f>
        <v>0</v>
      </c>
      <c r="G46" s="252">
        <f>data!N64</f>
        <v>0</v>
      </c>
      <c r="H46" s="252">
        <f>data!O64</f>
        <v>5225</v>
      </c>
      <c r="I46" s="252">
        <f>data!P64</f>
        <v>42036</v>
      </c>
    </row>
    <row r="47" ht="20.1" customHeight="1">
      <c r="A47" s="244">
        <v>10</v>
      </c>
      <c r="B47" s="252" t="s">
        <v>521</v>
      </c>
      <c r="C47" s="252">
        <f>data!J65</f>
        <v>0</v>
      </c>
      <c r="D47" s="252">
        <f>data!K65</f>
        <v>0</v>
      </c>
      <c r="E47" s="252">
        <f>data!L65</f>
        <v>4844.3062200956938</v>
      </c>
      <c r="F47" s="252">
        <f>data!M65</f>
        <v>0</v>
      </c>
      <c r="G47" s="252">
        <f>data!N65</f>
        <v>0</v>
      </c>
      <c r="H47" s="252">
        <f>data!O65</f>
        <v>10</v>
      </c>
      <c r="I47" s="252">
        <f>data!P65</f>
        <v>44</v>
      </c>
    </row>
    <row r="48" ht="20.1" customHeight="1">
      <c r="A48" s="244">
        <v>11</v>
      </c>
      <c r="B48" s="252" t="s">
        <v>522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0</v>
      </c>
      <c r="I48" s="252">
        <f>data!P66</f>
        <v>0</v>
      </c>
    </row>
    <row r="49" ht="20.1" customHeight="1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9350</v>
      </c>
      <c r="I49" s="252">
        <f>data!P67</f>
        <v>58270</v>
      </c>
    </row>
    <row r="50" ht="20.1" customHeight="1">
      <c r="A50" s="244">
        <v>13</v>
      </c>
      <c r="B50" s="252" t="s">
        <v>1007</v>
      </c>
      <c r="C50" s="252">
        <f>data!J68</f>
        <v>0</v>
      </c>
      <c r="D50" s="252">
        <f>data!K68</f>
        <v>0</v>
      </c>
      <c r="E50" s="252">
        <f>data!L68</f>
        <v>-226962.71770334928</v>
      </c>
      <c r="F50" s="252">
        <f>data!M68</f>
        <v>0</v>
      </c>
      <c r="G50" s="252">
        <f>data!N68</f>
        <v>0</v>
      </c>
      <c r="H50" s="252">
        <f>data!O68</f>
        <v>3317</v>
      </c>
      <c r="I50" s="252">
        <f>data!P68</f>
        <v>43802</v>
      </c>
    </row>
    <row r="51" ht="20.1" customHeight="1">
      <c r="A51" s="244">
        <v>14</v>
      </c>
      <c r="B51" s="252" t="s">
        <v>1008</v>
      </c>
      <c r="C51" s="252">
        <f>data!J69</f>
        <v>394</v>
      </c>
      <c r="D51" s="252">
        <f>data!K69</f>
        <v>0</v>
      </c>
      <c r="E51" s="252">
        <f>data!L69</f>
        <v>84651.655502392357</v>
      </c>
      <c r="F51" s="252">
        <f>data!M69</f>
        <v>0</v>
      </c>
      <c r="G51" s="252">
        <f>data!N69</f>
        <v>0</v>
      </c>
      <c r="H51" s="252">
        <f>data!O69</f>
        <v>62543</v>
      </c>
      <c r="I51" s="252">
        <f>data!P69</f>
        <v>82290</v>
      </c>
    </row>
    <row r="52" ht="20.1" customHeight="1">
      <c r="A52" s="244">
        <v>15</v>
      </c>
      <c r="B52" s="252" t="s">
        <v>284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0</v>
      </c>
      <c r="I52" s="252">
        <f>-data!P84</f>
        <v>0</v>
      </c>
    </row>
    <row r="53" ht="20.1" customHeight="1">
      <c r="A53" s="244">
        <v>16</v>
      </c>
      <c r="B53" s="260" t="s">
        <v>1009</v>
      </c>
      <c r="C53" s="252">
        <f>data!J85</f>
        <v>8207</v>
      </c>
      <c r="D53" s="252">
        <f>data!K85</f>
        <v>0</v>
      </c>
      <c r="E53" s="252">
        <f>data!L85</f>
        <v>1348598.081339713</v>
      </c>
      <c r="F53" s="252">
        <f>data!M85</f>
        <v>0</v>
      </c>
      <c r="G53" s="252">
        <f>data!N85</f>
        <v>0</v>
      </c>
      <c r="H53" s="252">
        <f>data!O85</f>
        <v>849863</v>
      </c>
      <c r="I53" s="252">
        <f>data!P85</f>
        <v>893335</v>
      </c>
    </row>
    <row r="54" ht="20.1" customHeight="1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ht="20.1" customHeight="1">
      <c r="A55" s="244">
        <v>18</v>
      </c>
      <c r="B55" s="252" t="s">
        <v>1010</v>
      </c>
      <c r="C55" s="260">
        <f>+data!M675</f>
        <v>23564</v>
      </c>
      <c r="D55" s="260">
        <f>+data!M676</f>
        <v>0</v>
      </c>
      <c r="E55" s="260">
        <f>+data!M677</f>
        <v>1320418</v>
      </c>
      <c r="F55" s="260">
        <f>+data!M678</f>
        <v>0</v>
      </c>
      <c r="G55" s="260">
        <f>+data!M679</f>
        <v>9420</v>
      </c>
      <c r="H55" s="260">
        <f>+data!M680</f>
        <v>389663</v>
      </c>
      <c r="I55" s="260">
        <f>+data!M681</f>
        <v>625786</v>
      </c>
    </row>
    <row r="56" ht="20.1" customHeight="1">
      <c r="A56" s="244">
        <v>19</v>
      </c>
      <c r="B56" s="260" t="s">
        <v>1011</v>
      </c>
      <c r="C56" s="252">
        <f>data!J87</f>
        <v>220800</v>
      </c>
      <c r="D56" s="252">
        <f>data!K87</f>
        <v>0</v>
      </c>
      <c r="E56" s="252">
        <f>data!L87</f>
        <v>1892877</v>
      </c>
      <c r="F56" s="252">
        <f>data!M87</f>
        <v>0</v>
      </c>
      <c r="G56" s="252">
        <f>data!N87</f>
        <v>0</v>
      </c>
      <c r="H56" s="252">
        <f>data!O87</f>
        <v>530453</v>
      </c>
      <c r="I56" s="252">
        <f>data!P87</f>
        <v>246925</v>
      </c>
    </row>
    <row r="57" ht="20.1" customHeight="1">
      <c r="A57" s="244">
        <v>20</v>
      </c>
      <c r="B57" s="260" t="s">
        <v>1012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318773</v>
      </c>
      <c r="I57" s="252">
        <f>data!P88</f>
        <v>1658867</v>
      </c>
    </row>
    <row r="58" ht="20.1" customHeight="1">
      <c r="A58" s="244">
        <v>21</v>
      </c>
      <c r="B58" s="260" t="s">
        <v>1013</v>
      </c>
      <c r="C58" s="252">
        <f>data!J89</f>
        <v>220800</v>
      </c>
      <c r="D58" s="252">
        <f>data!K89</f>
        <v>0</v>
      </c>
      <c r="E58" s="252">
        <f>data!L89</f>
        <v>1892877</v>
      </c>
      <c r="F58" s="252">
        <f>data!M89</f>
        <v>0</v>
      </c>
      <c r="G58" s="252">
        <f>data!N89</f>
        <v>0</v>
      </c>
      <c r="H58" s="252">
        <f>data!O89</f>
        <v>849226</v>
      </c>
      <c r="I58" s="252">
        <f>data!P89</f>
        <v>1905792</v>
      </c>
    </row>
    <row r="59" ht="20.1" customHeight="1">
      <c r="A59" s="244" t="s">
        <v>1014</v>
      </c>
      <c r="B59" s="252"/>
      <c r="C59" s="262"/>
      <c r="D59" s="262"/>
      <c r="E59" s="262"/>
      <c r="F59" s="262"/>
      <c r="G59" s="262"/>
      <c r="H59" s="262"/>
      <c r="I59" s="262"/>
    </row>
    <row r="60" ht="20.1" customHeight="1">
      <c r="A60" s="244">
        <v>22</v>
      </c>
      <c r="B60" s="252" t="s">
        <v>1015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220</v>
      </c>
      <c r="I60" s="252">
        <f>data!P90</f>
        <v>1371</v>
      </c>
      <c r="K60" s="263"/>
    </row>
    <row r="61" ht="20.1" customHeight="1">
      <c r="A61" s="244">
        <v>23</v>
      </c>
      <c r="B61" s="252" t="s">
        <v>1016</v>
      </c>
      <c r="C61" s="252">
        <f>data!J91</f>
        <v>0</v>
      </c>
      <c r="D61" s="252">
        <f>data!K91</f>
        <v>0</v>
      </c>
      <c r="E61" s="252">
        <f>data!L91</f>
        <v>4460</v>
      </c>
      <c r="F61" s="252">
        <f>data!M91</f>
        <v>0</v>
      </c>
      <c r="G61" s="252">
        <f>data!N91</f>
        <v>0</v>
      </c>
      <c r="H61" s="252">
        <f>data!O91</f>
        <v>0</v>
      </c>
      <c r="I61" s="252">
        <f>data!P91</f>
        <v>0</v>
      </c>
    </row>
    <row r="62" ht="20.1" customHeight="1">
      <c r="A62" s="244">
        <v>24</v>
      </c>
      <c r="B62" s="252" t="s">
        <v>1017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97.73549</v>
      </c>
      <c r="H62" s="252">
        <f>data!O92</f>
        <v>609.0698</v>
      </c>
      <c r="I62" s="252">
        <f>data!P92</f>
        <v>166.5946</v>
      </c>
    </row>
    <row r="63" ht="20.1" customHeight="1">
      <c r="A63" s="244">
        <v>25</v>
      </c>
      <c r="B63" s="252" t="s">
        <v>1018</v>
      </c>
      <c r="C63" s="252">
        <f>data!J93</f>
        <v>362</v>
      </c>
      <c r="D63" s="252">
        <f>data!K93</f>
        <v>0</v>
      </c>
      <c r="E63" s="252">
        <f>data!L93</f>
        <v>17812</v>
      </c>
      <c r="F63" s="252">
        <f>data!M93</f>
        <v>0</v>
      </c>
      <c r="G63" s="252">
        <f>data!N93</f>
        <v>0</v>
      </c>
      <c r="H63" s="252">
        <f>data!O93</f>
        <v>1518</v>
      </c>
      <c r="I63" s="252">
        <f>data!P93</f>
        <v>9645</v>
      </c>
    </row>
    <row r="64" ht="20.1" customHeight="1">
      <c r="A64" s="244">
        <v>26</v>
      </c>
      <c r="B64" s="252" t="s">
        <v>294</v>
      </c>
      <c r="C64" s="259">
        <f>data!J94</f>
        <v>0</v>
      </c>
      <c r="D64" s="259">
        <f>data!K94</f>
        <v>0</v>
      </c>
      <c r="E64" s="259">
        <f>data!L94</f>
        <v>13.75</v>
      </c>
      <c r="F64" s="259">
        <f>data!M94</f>
        <v>0</v>
      </c>
      <c r="G64" s="259">
        <f>data!N94</f>
        <v>0</v>
      </c>
      <c r="H64" s="259">
        <f>data!O94</f>
        <v>5.65</v>
      </c>
      <c r="I64" s="259">
        <f>data!P94</f>
        <v>8.24</v>
      </c>
    </row>
    <row r="65" ht="20.1" customHeight="1">
      <c r="A65" s="245" t="s">
        <v>1000</v>
      </c>
      <c r="B65" s="246"/>
      <c r="C65" s="246"/>
      <c r="D65" s="246"/>
      <c r="E65" s="246"/>
      <c r="F65" s="246"/>
      <c r="G65" s="246"/>
      <c r="H65" s="246"/>
      <c r="I65" s="245"/>
    </row>
    <row r="66" ht="20.1" customHeight="1">
      <c r="D66" s="248"/>
      <c r="I66" s="249" t="s">
        <v>1022</v>
      </c>
    </row>
    <row r="67" ht="20.1" customHeight="1">
      <c r="A67" s="248"/>
    </row>
    <row r="68" ht="20.1" customHeight="1">
      <c r="A68" s="250" t="str">
        <f>"Hospital: "&amp;data!C98</f>
        <v>Hospital: Lake Chelan Health</v>
      </c>
      <c r="G68" s="251"/>
      <c r="H68" s="250" t="str">
        <f>"FYE: "&amp;data!C96</f>
        <v>FYE: 12/31/2022</v>
      </c>
    </row>
    <row r="69" ht="20.1" customHeight="1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ht="20.1" customHeight="1">
      <c r="A70" s="255">
        <v>2</v>
      </c>
      <c r="B70" s="256" t="s">
        <v>1002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ht="20.1" customHeight="1">
      <c r="A71" s="255"/>
      <c r="B71" s="256"/>
      <c r="C71" s="258" t="s">
        <v>198</v>
      </c>
      <c r="D71" s="258" t="s">
        <v>1023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ht="20.1" customHeight="1">
      <c r="A72" s="244">
        <v>3</v>
      </c>
      <c r="B72" s="252" t="s">
        <v>1006</v>
      </c>
      <c r="C72" s="254" t="s">
        <v>1024</v>
      </c>
      <c r="D72" s="253" t="s">
        <v>1025</v>
      </c>
      <c r="E72" s="264"/>
      <c r="F72" s="264"/>
      <c r="G72" s="253" t="s">
        <v>1026</v>
      </c>
      <c r="H72" s="253" t="s">
        <v>1026</v>
      </c>
      <c r="I72" s="254" t="s">
        <v>250</v>
      </c>
    </row>
    <row r="73" ht="20.1" customHeight="1">
      <c r="A73" s="244">
        <v>4</v>
      </c>
      <c r="B73" s="252" t="s">
        <v>261</v>
      </c>
      <c r="C73" s="252">
        <f>data!Q59</f>
        <v>0</v>
      </c>
      <c r="D73" s="260">
        <f>data!R59</f>
        <v>0</v>
      </c>
      <c r="E73" s="264"/>
      <c r="F73" s="264"/>
      <c r="G73" s="252">
        <f>data!U59</f>
        <v>0</v>
      </c>
      <c r="H73" s="252">
        <f>data!V59</f>
        <v>0</v>
      </c>
      <c r="I73" s="252">
        <f>data!W59</f>
        <v>0</v>
      </c>
    </row>
    <row r="74" ht="20.1" customHeight="1">
      <c r="A74" s="244">
        <v>5</v>
      </c>
      <c r="B74" s="252" t="s">
        <v>262</v>
      </c>
      <c r="C74" s="259">
        <f>data!Q60</f>
        <v>1.41</v>
      </c>
      <c r="D74" s="259">
        <f>data!R60</f>
        <v>0.16</v>
      </c>
      <c r="E74" s="259">
        <f>data!S60</f>
        <v>0</v>
      </c>
      <c r="F74" s="259">
        <f>data!T60</f>
        <v>0</v>
      </c>
      <c r="G74" s="259">
        <f>data!U60</f>
        <v>7.44</v>
      </c>
      <c r="H74" s="259">
        <f>data!V60</f>
        <v>0</v>
      </c>
      <c r="I74" s="259">
        <f>data!W60</f>
        <v>0</v>
      </c>
    </row>
    <row r="75" ht="20.1" customHeight="1">
      <c r="A75" s="244">
        <v>6</v>
      </c>
      <c r="B75" s="252" t="s">
        <v>263</v>
      </c>
      <c r="C75" s="252">
        <f>data!Q61</f>
        <v>126025</v>
      </c>
      <c r="D75" s="252">
        <f>data!R61</f>
        <v>28526</v>
      </c>
      <c r="E75" s="252">
        <f>data!S61</f>
        <v>332663</v>
      </c>
      <c r="F75" s="252">
        <f>data!T61</f>
        <v>0</v>
      </c>
      <c r="G75" s="252">
        <f>data!U61</f>
        <v>497253</v>
      </c>
      <c r="H75" s="252">
        <f>data!V61</f>
        <v>0</v>
      </c>
      <c r="I75" s="252">
        <f>data!W61</f>
        <v>0</v>
      </c>
    </row>
    <row r="76" ht="20.1" customHeight="1">
      <c r="A76" s="244">
        <v>7</v>
      </c>
      <c r="B76" s="252" t="s">
        <v>11</v>
      </c>
      <c r="C76" s="252">
        <f>data!Q62</f>
        <v>29794</v>
      </c>
      <c r="D76" s="252">
        <f>data!R62</f>
        <v>6744</v>
      </c>
      <c r="E76" s="252">
        <f>data!S62</f>
        <v>78647</v>
      </c>
      <c r="F76" s="252">
        <f>data!T62</f>
        <v>0</v>
      </c>
      <c r="G76" s="252">
        <f>data!U62</f>
        <v>117559</v>
      </c>
      <c r="H76" s="252">
        <f>data!V62</f>
        <v>0</v>
      </c>
      <c r="I76" s="252">
        <f>data!W62</f>
        <v>0</v>
      </c>
    </row>
    <row r="77" ht="20.1" customHeight="1">
      <c r="A77" s="244">
        <v>8</v>
      </c>
      <c r="B77" s="252" t="s">
        <v>264</v>
      </c>
      <c r="C77" s="252">
        <f>data!Q63</f>
        <v>0</v>
      </c>
      <c r="D77" s="252">
        <f>data!R63</f>
        <v>0</v>
      </c>
      <c r="E77" s="252">
        <f>data!S63</f>
        <v>0</v>
      </c>
      <c r="F77" s="252">
        <f>data!T63</f>
        <v>0</v>
      </c>
      <c r="G77" s="252">
        <f>data!U63</f>
        <v>6600</v>
      </c>
      <c r="H77" s="252">
        <f>data!V63</f>
        <v>0</v>
      </c>
      <c r="I77" s="252">
        <f>data!W63</f>
        <v>0</v>
      </c>
    </row>
    <row r="78" ht="20.1" customHeight="1">
      <c r="A78" s="244">
        <v>9</v>
      </c>
      <c r="B78" s="252" t="s">
        <v>265</v>
      </c>
      <c r="C78" s="252">
        <f>data!Q64</f>
        <v>6956</v>
      </c>
      <c r="D78" s="252">
        <f>data!R64</f>
        <v>2109</v>
      </c>
      <c r="E78" s="252">
        <f>data!S64</f>
        <v>255765</v>
      </c>
      <c r="F78" s="252">
        <f>data!T64</f>
        <v>0</v>
      </c>
      <c r="G78" s="252">
        <f>data!U64</f>
        <v>555270</v>
      </c>
      <c r="H78" s="252">
        <f>data!V64</f>
        <v>0</v>
      </c>
      <c r="I78" s="252">
        <f>data!W64</f>
        <v>0</v>
      </c>
    </row>
    <row r="79" ht="20.1" customHeight="1">
      <c r="A79" s="244">
        <v>10</v>
      </c>
      <c r="B79" s="252" t="s">
        <v>521</v>
      </c>
      <c r="C79" s="252">
        <f>data!Q65</f>
        <v>1362</v>
      </c>
      <c r="D79" s="252">
        <f>data!R65</f>
        <v>0</v>
      </c>
      <c r="E79" s="252">
        <f>data!S65</f>
        <v>597</v>
      </c>
      <c r="F79" s="252">
        <f>data!T65</f>
        <v>0</v>
      </c>
      <c r="G79" s="252">
        <f>data!U65</f>
        <v>503</v>
      </c>
      <c r="H79" s="252">
        <f>data!V65</f>
        <v>0</v>
      </c>
      <c r="I79" s="252">
        <f>data!W65</f>
        <v>0</v>
      </c>
    </row>
    <row r="80" ht="20.1" customHeight="1">
      <c r="A80" s="244">
        <v>11</v>
      </c>
      <c r="B80" s="252" t="s">
        <v>522</v>
      </c>
      <c r="C80" s="252">
        <f>data!Q66</f>
        <v>0</v>
      </c>
      <c r="D80" s="252">
        <f>data!R66</f>
        <v>0</v>
      </c>
      <c r="E80" s="252">
        <f>data!S66</f>
        <v>0</v>
      </c>
      <c r="F80" s="252">
        <f>data!T66</f>
        <v>0</v>
      </c>
      <c r="G80" s="252">
        <f>data!U66</f>
        <v>0</v>
      </c>
      <c r="H80" s="252">
        <f>data!V66</f>
        <v>0</v>
      </c>
      <c r="I80" s="252">
        <f>data!W66</f>
        <v>0</v>
      </c>
    </row>
    <row r="81" ht="20.1" customHeight="1">
      <c r="A81" s="244">
        <v>12</v>
      </c>
      <c r="B81" s="252" t="s">
        <v>16</v>
      </c>
      <c r="C81" s="252">
        <f>data!Q67</f>
        <v>15938</v>
      </c>
      <c r="D81" s="252">
        <f>data!R67</f>
        <v>0</v>
      </c>
      <c r="E81" s="252">
        <f>data!S67</f>
        <v>0</v>
      </c>
      <c r="F81" s="252">
        <f>data!T67</f>
        <v>0</v>
      </c>
      <c r="G81" s="252">
        <f>data!U67</f>
        <v>38507</v>
      </c>
      <c r="H81" s="252">
        <f>data!V67</f>
        <v>0</v>
      </c>
      <c r="I81" s="252">
        <f>data!W67</f>
        <v>0</v>
      </c>
    </row>
    <row r="82" ht="20.1" customHeight="1">
      <c r="A82" s="244">
        <v>13</v>
      </c>
      <c r="B82" s="252" t="s">
        <v>1007</v>
      </c>
      <c r="C82" s="252">
        <f>data!Q68</f>
        <v>861</v>
      </c>
      <c r="D82" s="252">
        <f>data!R68</f>
        <v>731</v>
      </c>
      <c r="E82" s="252">
        <f>data!S68</f>
        <v>4174</v>
      </c>
      <c r="F82" s="252">
        <f>data!T68</f>
        <v>0</v>
      </c>
      <c r="G82" s="252">
        <f>data!U68</f>
        <v>969</v>
      </c>
      <c r="H82" s="252">
        <f>data!V68</f>
        <v>0</v>
      </c>
      <c r="I82" s="252">
        <f>data!W68</f>
        <v>0</v>
      </c>
    </row>
    <row r="83" ht="20.1" customHeight="1">
      <c r="A83" s="244">
        <v>14</v>
      </c>
      <c r="B83" s="252" t="s">
        <v>1008</v>
      </c>
      <c r="C83" s="252">
        <f>data!Q69</f>
        <v>1560</v>
      </c>
      <c r="D83" s="252">
        <f>data!R69</f>
        <v>679870</v>
      </c>
      <c r="E83" s="252">
        <f>data!S69</f>
        <v>42515</v>
      </c>
      <c r="F83" s="252">
        <f>data!T69</f>
        <v>0</v>
      </c>
      <c r="G83" s="252">
        <f>data!U69</f>
        <v>576823</v>
      </c>
      <c r="H83" s="252">
        <f>data!V69</f>
        <v>0</v>
      </c>
      <c r="I83" s="252">
        <f>data!W69</f>
        <v>0</v>
      </c>
    </row>
    <row r="84" ht="20.1" customHeight="1">
      <c r="A84" s="244">
        <v>15</v>
      </c>
      <c r="B84" s="252" t="s">
        <v>284</v>
      </c>
      <c r="C84" s="252">
        <f>data!Q84</f>
        <v>0</v>
      </c>
      <c r="D84" s="252">
        <f>data!R84</f>
        <v>0</v>
      </c>
      <c r="E84" s="252">
        <f>data!S84</f>
        <v>0</v>
      </c>
      <c r="F84" s="252">
        <f>data!T84</f>
        <v>0</v>
      </c>
      <c r="G84" s="252">
        <f>data!U84</f>
        <v>0</v>
      </c>
      <c r="H84" s="252">
        <f>data!V84</f>
        <v>0</v>
      </c>
      <c r="I84" s="252">
        <f>data!W84</f>
        <v>0</v>
      </c>
    </row>
    <row r="85" ht="20.1" customHeight="1">
      <c r="A85" s="244">
        <v>16</v>
      </c>
      <c r="B85" s="260" t="s">
        <v>1009</v>
      </c>
      <c r="C85" s="252">
        <f>data!Q85</f>
        <v>182496</v>
      </c>
      <c r="D85" s="252">
        <f>data!R85</f>
        <v>717980</v>
      </c>
      <c r="E85" s="252">
        <f>data!S85</f>
        <v>714361</v>
      </c>
      <c r="F85" s="252">
        <f>data!T85</f>
        <v>0</v>
      </c>
      <c r="G85" s="252">
        <f>data!U85</f>
        <v>1793484</v>
      </c>
      <c r="H85" s="252">
        <f>data!V85</f>
        <v>0</v>
      </c>
      <c r="I85" s="252">
        <f>data!W85</f>
        <v>0</v>
      </c>
    </row>
    <row r="86" ht="20.1" customHeight="1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ht="20.1" customHeight="1">
      <c r="A87" s="244">
        <v>18</v>
      </c>
      <c r="B87" s="252" t="s">
        <v>1010</v>
      </c>
      <c r="C87" s="260">
        <f>+data!M682</f>
        <v>120532</v>
      </c>
      <c r="D87" s="260">
        <f>+data!M683</f>
        <v>198916</v>
      </c>
      <c r="E87" s="260">
        <f>+data!M684</f>
        <v>235220</v>
      </c>
      <c r="F87" s="260">
        <f>+data!M685</f>
        <v>38792</v>
      </c>
      <c r="G87" s="260">
        <f>+data!M686</f>
        <v>837493</v>
      </c>
      <c r="H87" s="260">
        <f>+data!M687</f>
        <v>0</v>
      </c>
      <c r="I87" s="260">
        <f>+data!M688</f>
        <v>0</v>
      </c>
    </row>
    <row r="88" ht="20.1" customHeight="1">
      <c r="A88" s="244">
        <v>19</v>
      </c>
      <c r="B88" s="260" t="s">
        <v>1011</v>
      </c>
      <c r="C88" s="252">
        <f>data!Q87</f>
        <v>151218</v>
      </c>
      <c r="D88" s="252">
        <f>data!R87</f>
        <v>248403</v>
      </c>
      <c r="E88" s="252">
        <f>data!S87</f>
        <v>118707</v>
      </c>
      <c r="F88" s="252">
        <f>data!T87</f>
        <v>0</v>
      </c>
      <c r="G88" s="252">
        <f>data!U87</f>
        <v>513821</v>
      </c>
      <c r="H88" s="252">
        <f>data!V87</f>
        <v>0</v>
      </c>
      <c r="I88" s="252">
        <f>data!W87</f>
        <v>0</v>
      </c>
    </row>
    <row r="89" ht="20.1" customHeight="1">
      <c r="A89" s="244">
        <v>20</v>
      </c>
      <c r="B89" s="260" t="s">
        <v>1012</v>
      </c>
      <c r="C89" s="252">
        <f>data!Q88</f>
        <v>239284</v>
      </c>
      <c r="D89" s="252">
        <f>data!R88</f>
        <v>334004</v>
      </c>
      <c r="E89" s="252">
        <f>data!S88</f>
        <v>889184</v>
      </c>
      <c r="F89" s="252">
        <f>data!T88</f>
        <v>0</v>
      </c>
      <c r="G89" s="252">
        <f>data!U88</f>
        <v>3021984</v>
      </c>
      <c r="H89" s="252">
        <f>data!V88</f>
        <v>0</v>
      </c>
      <c r="I89" s="252">
        <f>data!W88</f>
        <v>0</v>
      </c>
    </row>
    <row r="90" ht="20.1" customHeight="1">
      <c r="A90" s="244">
        <v>21</v>
      </c>
      <c r="B90" s="260" t="s">
        <v>1013</v>
      </c>
      <c r="C90" s="252">
        <f>data!Q89</f>
        <v>390502</v>
      </c>
      <c r="D90" s="252">
        <f>data!R89</f>
        <v>582407</v>
      </c>
      <c r="E90" s="252">
        <f>data!S89</f>
        <v>1007891</v>
      </c>
      <c r="F90" s="252">
        <f>data!T89</f>
        <v>0</v>
      </c>
      <c r="G90" s="252">
        <f>data!U89</f>
        <v>3535805</v>
      </c>
      <c r="H90" s="252">
        <f>data!V89</f>
        <v>0</v>
      </c>
      <c r="I90" s="252">
        <f>data!W89</f>
        <v>0</v>
      </c>
    </row>
    <row r="91" ht="20.1" customHeight="1">
      <c r="A91" s="244" t="s">
        <v>1014</v>
      </c>
      <c r="B91" s="252"/>
      <c r="C91" s="262"/>
      <c r="D91" s="262"/>
      <c r="E91" s="262"/>
      <c r="F91" s="262"/>
      <c r="G91" s="262"/>
      <c r="H91" s="262"/>
      <c r="I91" s="262"/>
    </row>
    <row r="92" ht="20.1" customHeight="1">
      <c r="A92" s="244">
        <v>22</v>
      </c>
      <c r="B92" s="252" t="s">
        <v>1015</v>
      </c>
      <c r="C92" s="252">
        <f>data!Q90</f>
        <v>375</v>
      </c>
      <c r="D92" s="252">
        <f>data!R90</f>
        <v>0</v>
      </c>
      <c r="E92" s="252">
        <f>data!S90</f>
        <v>0</v>
      </c>
      <c r="F92" s="252">
        <f>data!T90</f>
        <v>0</v>
      </c>
      <c r="G92" s="252">
        <f>data!U90</f>
        <v>906</v>
      </c>
      <c r="H92" s="252">
        <f>data!V90</f>
        <v>0</v>
      </c>
      <c r="I92" s="252">
        <f>data!W90</f>
        <v>0</v>
      </c>
    </row>
    <row r="93" ht="20.1" customHeight="1">
      <c r="A93" s="244">
        <v>23</v>
      </c>
      <c r="B93" s="252" t="s">
        <v>1016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ht="20.1" customHeight="1">
      <c r="A94" s="244">
        <v>24</v>
      </c>
      <c r="B94" s="252" t="s">
        <v>1017</v>
      </c>
      <c r="C94" s="252">
        <f>data!Q92</f>
        <v>0</v>
      </c>
      <c r="D94" s="252">
        <f>data!R92</f>
        <v>0</v>
      </c>
      <c r="E94" s="252">
        <f>data!S92</f>
        <v>0</v>
      </c>
      <c r="F94" s="252">
        <f>data!T92</f>
        <v>402.4925</v>
      </c>
      <c r="G94" s="252">
        <f>data!U92</f>
        <v>0</v>
      </c>
      <c r="H94" s="252">
        <f>data!V92</f>
        <v>0</v>
      </c>
      <c r="I94" s="252">
        <f>data!W92</f>
        <v>0</v>
      </c>
    </row>
    <row r="95" ht="20.1" customHeight="1">
      <c r="A95" s="244">
        <v>25</v>
      </c>
      <c r="B95" s="252" t="s">
        <v>1018</v>
      </c>
      <c r="C95" s="252">
        <f>data!Q93</f>
        <v>0</v>
      </c>
      <c r="D95" s="252">
        <f>data!R93</f>
        <v>0</v>
      </c>
      <c r="E95" s="252">
        <f>data!S93</f>
        <v>0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0</v>
      </c>
    </row>
    <row r="96" ht="20.1" customHeight="1">
      <c r="A96" s="244">
        <v>26</v>
      </c>
      <c r="B96" s="252" t="s">
        <v>294</v>
      </c>
      <c r="C96" s="259">
        <f>data!Q94</f>
        <v>1.41</v>
      </c>
      <c r="D96" s="259">
        <f>data!R94</f>
        <v>0.16</v>
      </c>
      <c r="E96" s="259">
        <f>data!S94</f>
        <v>0</v>
      </c>
      <c r="F96" s="259">
        <f>data!T94</f>
        <v>0</v>
      </c>
      <c r="G96" s="259">
        <f>data!U94</f>
        <v>7.44</v>
      </c>
      <c r="H96" s="259">
        <f>data!V94</f>
        <v>0</v>
      </c>
      <c r="I96" s="259">
        <f>data!W94</f>
        <v>0</v>
      </c>
    </row>
    <row r="97" ht="20.1" customHeight="1">
      <c r="A97" s="245" t="s">
        <v>1000</v>
      </c>
      <c r="B97" s="246"/>
      <c r="C97" s="246"/>
      <c r="D97" s="246"/>
      <c r="E97" s="246"/>
      <c r="F97" s="246"/>
      <c r="G97" s="246"/>
      <c r="H97" s="246"/>
      <c r="I97" s="245"/>
    </row>
    <row r="98" ht="20.1" customHeight="1">
      <c r="D98" s="248"/>
      <c r="I98" s="249" t="s">
        <v>1027</v>
      </c>
    </row>
    <row r="99" ht="20.1" customHeight="1">
      <c r="A99" s="248"/>
    </row>
    <row r="100" ht="20.1" customHeight="1">
      <c r="A100" s="250" t="str">
        <f>"Hospital: "&amp;data!C98</f>
        <v>Hospital: Lake Chelan Health</v>
      </c>
      <c r="G100" s="251"/>
      <c r="H100" s="250" t="str">
        <f>"FYE: "&amp;data!C96</f>
        <v>FYE: 12/31/2022</v>
      </c>
    </row>
    <row r="101" ht="20.1" customHeight="1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ht="20.1" customHeight="1">
      <c r="A102" s="255">
        <v>2</v>
      </c>
      <c r="B102" s="256" t="s">
        <v>1002</v>
      </c>
      <c r="C102" s="258" t="s">
        <v>1028</v>
      </c>
      <c r="D102" s="258" t="s">
        <v>1029</v>
      </c>
      <c r="E102" s="258" t="s">
        <v>1029</v>
      </c>
      <c r="F102" s="258" t="s">
        <v>141</v>
      </c>
      <c r="G102" s="258"/>
      <c r="H102" s="258" t="s">
        <v>143</v>
      </c>
      <c r="I102" s="258"/>
    </row>
    <row r="103" ht="20.1" customHeight="1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ht="20.1" customHeight="1">
      <c r="A104" s="244">
        <v>3</v>
      </c>
      <c r="B104" s="252" t="s">
        <v>1006</v>
      </c>
      <c r="C104" s="253" t="s">
        <v>251</v>
      </c>
      <c r="D104" s="254" t="s">
        <v>1030</v>
      </c>
      <c r="E104" s="254" t="s">
        <v>1030</v>
      </c>
      <c r="F104" s="254" t="s">
        <v>1030</v>
      </c>
      <c r="G104" s="264"/>
      <c r="H104" s="254" t="s">
        <v>253</v>
      </c>
      <c r="I104" s="254" t="s">
        <v>254</v>
      </c>
    </row>
    <row r="105" ht="20.1" customHeight="1">
      <c r="A105" s="244">
        <v>4</v>
      </c>
      <c r="B105" s="252" t="s">
        <v>261</v>
      </c>
      <c r="C105" s="252">
        <f>data!X59</f>
        <v>0</v>
      </c>
      <c r="D105" s="252">
        <f>data!Y59</f>
        <v>10605</v>
      </c>
      <c r="E105" s="252">
        <f>data!Z59</f>
        <v>0</v>
      </c>
      <c r="F105" s="252">
        <f>data!AA59</f>
        <v>0</v>
      </c>
      <c r="G105" s="264"/>
      <c r="H105" s="252">
        <f>data!AC59</f>
        <v>0</v>
      </c>
      <c r="I105" s="252">
        <f>data!AD59</f>
        <v>0</v>
      </c>
    </row>
    <row r="106" ht="20.1" customHeight="1">
      <c r="A106" s="244">
        <v>5</v>
      </c>
      <c r="B106" s="252" t="s">
        <v>262</v>
      </c>
      <c r="C106" s="259">
        <f>data!X60</f>
        <v>0</v>
      </c>
      <c r="D106" s="259">
        <f>data!Y60</f>
        <v>9.01</v>
      </c>
      <c r="E106" s="259">
        <f>data!Z60</f>
        <v>0</v>
      </c>
      <c r="F106" s="259">
        <f>data!AA60</f>
        <v>0</v>
      </c>
      <c r="G106" s="259">
        <f>data!AB60</f>
        <v>2.4</v>
      </c>
      <c r="H106" s="259">
        <f>data!AC60</f>
        <v>0</v>
      </c>
      <c r="I106" s="259">
        <f>data!AD60</f>
        <v>0</v>
      </c>
    </row>
    <row r="107" ht="20.1" customHeight="1">
      <c r="A107" s="244">
        <v>6</v>
      </c>
      <c r="B107" s="252" t="s">
        <v>263</v>
      </c>
      <c r="C107" s="252">
        <f>data!X61</f>
        <v>0</v>
      </c>
      <c r="D107" s="252">
        <f>data!Y61</f>
        <v>687731</v>
      </c>
      <c r="E107" s="252">
        <f>data!Z61</f>
        <v>0</v>
      </c>
      <c r="F107" s="252">
        <f>data!AA61</f>
        <v>0</v>
      </c>
      <c r="G107" s="252">
        <f>data!AB61</f>
        <v>211091</v>
      </c>
      <c r="H107" s="252">
        <f>data!AC61</f>
        <v>0</v>
      </c>
      <c r="I107" s="252">
        <f>data!AD61</f>
        <v>0</v>
      </c>
    </row>
    <row r="108" ht="20.1" customHeight="1">
      <c r="A108" s="244">
        <v>7</v>
      </c>
      <c r="B108" s="252" t="s">
        <v>11</v>
      </c>
      <c r="C108" s="252">
        <f>data!X62</f>
        <v>0</v>
      </c>
      <c r="D108" s="252">
        <f>data!Y62</f>
        <v>162591</v>
      </c>
      <c r="E108" s="252">
        <f>data!Z62</f>
        <v>0</v>
      </c>
      <c r="F108" s="252">
        <f>data!AA62</f>
        <v>0</v>
      </c>
      <c r="G108" s="252">
        <f>data!AB62</f>
        <v>49905</v>
      </c>
      <c r="H108" s="252">
        <f>data!AC62</f>
        <v>0</v>
      </c>
      <c r="I108" s="252">
        <f>data!AD62</f>
        <v>0</v>
      </c>
    </row>
    <row r="109" ht="20.1" customHeight="1">
      <c r="A109" s="244">
        <v>8</v>
      </c>
      <c r="B109" s="252" t="s">
        <v>264</v>
      </c>
      <c r="C109" s="252">
        <f>data!X63</f>
        <v>0</v>
      </c>
      <c r="D109" s="252">
        <f>data!Y63</f>
        <v>366285</v>
      </c>
      <c r="E109" s="252">
        <f>data!Z63</f>
        <v>0</v>
      </c>
      <c r="F109" s="252">
        <f>data!AA63</f>
        <v>0</v>
      </c>
      <c r="G109" s="252">
        <f>data!AB63</f>
        <v>0</v>
      </c>
      <c r="H109" s="252">
        <f>data!AC63</f>
        <v>0</v>
      </c>
      <c r="I109" s="252">
        <f>data!AD63</f>
        <v>0</v>
      </c>
    </row>
    <row r="110" ht="20.1" customHeight="1">
      <c r="A110" s="244">
        <v>9</v>
      </c>
      <c r="B110" s="252" t="s">
        <v>265</v>
      </c>
      <c r="C110" s="252">
        <f>data!X64</f>
        <v>0</v>
      </c>
      <c r="D110" s="252">
        <f>data!Y64</f>
        <v>47431</v>
      </c>
      <c r="E110" s="252">
        <f>data!Z64</f>
        <v>0</v>
      </c>
      <c r="F110" s="252">
        <f>data!AA64</f>
        <v>0</v>
      </c>
      <c r="G110" s="252">
        <f>data!AB64</f>
        <v>406543</v>
      </c>
      <c r="H110" s="252">
        <f>data!AC64</f>
        <v>22944</v>
      </c>
      <c r="I110" s="252">
        <f>data!AD64</f>
        <v>0</v>
      </c>
    </row>
    <row r="111" ht="20.1" customHeight="1">
      <c r="A111" s="244">
        <v>10</v>
      </c>
      <c r="B111" s="252" t="s">
        <v>521</v>
      </c>
      <c r="C111" s="252">
        <f>data!X65</f>
        <v>0</v>
      </c>
      <c r="D111" s="252">
        <f>data!Y65</f>
        <v>503</v>
      </c>
      <c r="E111" s="252">
        <f>data!Z65</f>
        <v>0</v>
      </c>
      <c r="F111" s="252">
        <f>data!AA65</f>
        <v>0</v>
      </c>
      <c r="G111" s="252">
        <f>data!AB65</f>
        <v>0</v>
      </c>
      <c r="H111" s="252">
        <f>data!AC65</f>
        <v>0</v>
      </c>
      <c r="I111" s="252">
        <f>data!AD65</f>
        <v>0</v>
      </c>
    </row>
    <row r="112" ht="20.1" customHeight="1">
      <c r="A112" s="244">
        <v>11</v>
      </c>
      <c r="B112" s="252" t="s">
        <v>522</v>
      </c>
      <c r="C112" s="252">
        <f>data!X66</f>
        <v>0</v>
      </c>
      <c r="D112" s="252">
        <f>data!Y66</f>
        <v>0</v>
      </c>
      <c r="E112" s="252">
        <f>data!Z66</f>
        <v>0</v>
      </c>
      <c r="F112" s="252">
        <f>data!AA66</f>
        <v>0</v>
      </c>
      <c r="G112" s="252">
        <f>data!AB66</f>
        <v>0</v>
      </c>
      <c r="H112" s="252">
        <f>data!AC66</f>
        <v>0</v>
      </c>
      <c r="I112" s="252">
        <f>data!AD66</f>
        <v>0</v>
      </c>
    </row>
    <row r="113" ht="20.1" customHeight="1">
      <c r="A113" s="244">
        <v>12</v>
      </c>
      <c r="B113" s="252" t="s">
        <v>16</v>
      </c>
      <c r="C113" s="252">
        <f>data!X67</f>
        <v>0</v>
      </c>
      <c r="D113" s="252">
        <f>data!Y67</f>
        <v>54615</v>
      </c>
      <c r="E113" s="252">
        <f>data!Z67</f>
        <v>0</v>
      </c>
      <c r="F113" s="252">
        <f>data!AA67</f>
        <v>0</v>
      </c>
      <c r="G113" s="252">
        <f>data!AB67</f>
        <v>12836</v>
      </c>
      <c r="H113" s="252">
        <f>data!AC67</f>
        <v>0</v>
      </c>
      <c r="I113" s="252">
        <f>data!AD67</f>
        <v>0</v>
      </c>
    </row>
    <row r="114" ht="20.1" customHeight="1">
      <c r="A114" s="244">
        <v>13</v>
      </c>
      <c r="B114" s="252" t="s">
        <v>1007</v>
      </c>
      <c r="C114" s="252">
        <f>data!X68</f>
        <v>0</v>
      </c>
      <c r="D114" s="252">
        <f>data!Y68</f>
        <v>49991</v>
      </c>
      <c r="E114" s="252">
        <f>data!Z68</f>
        <v>0</v>
      </c>
      <c r="F114" s="252">
        <f>data!AA68</f>
        <v>0</v>
      </c>
      <c r="G114" s="252">
        <f>data!AB68</f>
        <v>14103</v>
      </c>
      <c r="H114" s="252">
        <f>data!AC68</f>
        <v>10215</v>
      </c>
      <c r="I114" s="252">
        <f>data!AD68</f>
        <v>0</v>
      </c>
    </row>
    <row r="115" ht="20.1" customHeight="1">
      <c r="A115" s="244">
        <v>14</v>
      </c>
      <c r="B115" s="252" t="s">
        <v>1008</v>
      </c>
      <c r="C115" s="252">
        <f>data!X69</f>
        <v>0</v>
      </c>
      <c r="D115" s="252">
        <f>data!Y69</f>
        <v>414907</v>
      </c>
      <c r="E115" s="252">
        <f>data!Z69</f>
        <v>0</v>
      </c>
      <c r="F115" s="252">
        <f>data!AA69</f>
        <v>0</v>
      </c>
      <c r="G115" s="252">
        <f>data!AB69</f>
        <v>56150</v>
      </c>
      <c r="H115" s="252">
        <f>data!AC69</f>
        <v>226</v>
      </c>
      <c r="I115" s="252">
        <f>data!AD69</f>
        <v>0</v>
      </c>
    </row>
    <row r="116" ht="20.1" customHeight="1">
      <c r="A116" s="244">
        <v>15</v>
      </c>
      <c r="B116" s="252" t="s">
        <v>284</v>
      </c>
      <c r="C116" s="252">
        <f>-data!X84</f>
        <v>0</v>
      </c>
      <c r="D116" s="252">
        <f>-data!Y84</f>
        <v>0</v>
      </c>
      <c r="E116" s="252">
        <f>-data!Z84</f>
        <v>0</v>
      </c>
      <c r="F116" s="252">
        <f>-data!AA84</f>
        <v>0</v>
      </c>
      <c r="G116" s="252">
        <f>-data!AB84</f>
        <v>0</v>
      </c>
      <c r="H116" s="252">
        <f>-data!AC84</f>
        <v>0</v>
      </c>
      <c r="I116" s="252">
        <f>-data!AD84</f>
        <v>0</v>
      </c>
    </row>
    <row r="117" ht="20.1" customHeight="1">
      <c r="A117" s="244">
        <v>16</v>
      </c>
      <c r="B117" s="260" t="s">
        <v>1009</v>
      </c>
      <c r="C117" s="252">
        <f>data!X85</f>
        <v>0</v>
      </c>
      <c r="D117" s="252">
        <f>data!Y85</f>
        <v>1784054</v>
      </c>
      <c r="E117" s="252">
        <f>data!Z85</f>
        <v>0</v>
      </c>
      <c r="F117" s="252">
        <f>data!AA85</f>
        <v>0</v>
      </c>
      <c r="G117" s="252">
        <f>data!AB85</f>
        <v>750628</v>
      </c>
      <c r="H117" s="252">
        <f>data!AC85</f>
        <v>33385</v>
      </c>
      <c r="I117" s="252">
        <f>data!AD85</f>
        <v>0</v>
      </c>
    </row>
    <row r="118" ht="20.1" customHeight="1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ht="20.1" customHeight="1">
      <c r="A119" s="244">
        <v>18</v>
      </c>
      <c r="B119" s="252" t="s">
        <v>1010</v>
      </c>
      <c r="C119" s="260">
        <f>+data!M689</f>
        <v>55020</v>
      </c>
      <c r="D119" s="260">
        <f>+data!M690</f>
        <v>1318076</v>
      </c>
      <c r="E119" s="260">
        <f>+data!M691</f>
        <v>91603</v>
      </c>
      <c r="F119" s="260">
        <f>+data!M692</f>
        <v>12931</v>
      </c>
      <c r="G119" s="260">
        <f>+data!M693</f>
        <v>391856</v>
      </c>
      <c r="H119" s="260">
        <f>+data!M694</f>
        <v>25259</v>
      </c>
      <c r="I119" s="260">
        <f>+data!M695</f>
        <v>70905</v>
      </c>
    </row>
    <row r="120" ht="20.1" customHeight="1">
      <c r="A120" s="244">
        <v>19</v>
      </c>
      <c r="B120" s="260" t="s">
        <v>1011</v>
      </c>
      <c r="C120" s="252">
        <f>data!X87</f>
        <v>0</v>
      </c>
      <c r="D120" s="252">
        <f>data!Y87</f>
        <v>281279</v>
      </c>
      <c r="E120" s="252">
        <f>data!Z87</f>
        <v>0</v>
      </c>
      <c r="F120" s="252">
        <f>data!AA87</f>
        <v>0</v>
      </c>
      <c r="G120" s="252">
        <f>data!AB87</f>
        <v>794632</v>
      </c>
      <c r="H120" s="252">
        <f>data!AC87</f>
        <v>143622</v>
      </c>
      <c r="I120" s="252">
        <f>data!AD87</f>
        <v>0</v>
      </c>
    </row>
    <row r="121" ht="20.1" customHeight="1">
      <c r="A121" s="244">
        <v>20</v>
      </c>
      <c r="B121" s="260" t="s">
        <v>1012</v>
      </c>
      <c r="C121" s="252">
        <f>data!X88</f>
        <v>0</v>
      </c>
      <c r="D121" s="252">
        <f>data!Y88</f>
        <v>8021474</v>
      </c>
      <c r="E121" s="252">
        <f>data!Z88</f>
        <v>0</v>
      </c>
      <c r="F121" s="252">
        <f>data!AA88</f>
        <v>0</v>
      </c>
      <c r="G121" s="252">
        <f>data!AB88</f>
        <v>1296097</v>
      </c>
      <c r="H121" s="252">
        <f>data!AC88</f>
        <v>60835</v>
      </c>
      <c r="I121" s="252">
        <f>data!AD88</f>
        <v>0</v>
      </c>
    </row>
    <row r="122" ht="20.1" customHeight="1">
      <c r="A122" s="244">
        <v>21</v>
      </c>
      <c r="B122" s="260" t="s">
        <v>1013</v>
      </c>
      <c r="C122" s="252">
        <f>data!X89</f>
        <v>0</v>
      </c>
      <c r="D122" s="252">
        <f>data!Y89</f>
        <v>8302753</v>
      </c>
      <c r="E122" s="252">
        <f>data!Z89</f>
        <v>0</v>
      </c>
      <c r="F122" s="252">
        <f>data!AA89</f>
        <v>0</v>
      </c>
      <c r="G122" s="252">
        <f>data!AB89</f>
        <v>2090729</v>
      </c>
      <c r="H122" s="252">
        <f>data!AC89</f>
        <v>204457</v>
      </c>
      <c r="I122" s="252">
        <f>data!AD89</f>
        <v>0</v>
      </c>
    </row>
    <row r="123" ht="20.1" customHeight="1">
      <c r="A123" s="244" t="s">
        <v>1014</v>
      </c>
      <c r="B123" s="252"/>
      <c r="C123" s="262"/>
      <c r="D123" s="262"/>
      <c r="E123" s="262"/>
      <c r="F123" s="262"/>
      <c r="G123" s="262"/>
      <c r="H123" s="262"/>
      <c r="I123" s="262"/>
    </row>
    <row r="124" ht="20.1" customHeight="1">
      <c r="A124" s="244">
        <v>22</v>
      </c>
      <c r="B124" s="252" t="s">
        <v>1015</v>
      </c>
      <c r="C124" s="252">
        <f>data!X90</f>
        <v>0</v>
      </c>
      <c r="D124" s="252">
        <f>data!Y90</f>
        <v>1285</v>
      </c>
      <c r="E124" s="252">
        <f>data!Z90</f>
        <v>0</v>
      </c>
      <c r="F124" s="252">
        <f>data!AA90</f>
        <v>0</v>
      </c>
      <c r="G124" s="252">
        <f>data!AB90</f>
        <v>302</v>
      </c>
      <c r="H124" s="252">
        <f>data!AC90</f>
        <v>0</v>
      </c>
      <c r="I124" s="252">
        <f>data!AD90</f>
        <v>0</v>
      </c>
    </row>
    <row r="125" ht="20.1" customHeight="1">
      <c r="A125" s="244">
        <v>23</v>
      </c>
      <c r="B125" s="252" t="s">
        <v>1016</v>
      </c>
      <c r="C125" s="252">
        <f>data!X91</f>
        <v>0</v>
      </c>
      <c r="D125" s="252">
        <f>data!Y91</f>
        <v>0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ht="20.1" customHeight="1">
      <c r="A126" s="244">
        <v>24</v>
      </c>
      <c r="B126" s="252" t="s">
        <v>1017</v>
      </c>
      <c r="C126" s="252">
        <f>data!X92</f>
        <v>570.8641</v>
      </c>
      <c r="D126" s="252">
        <f>data!Y92</f>
        <v>0</v>
      </c>
      <c r="E126" s="252">
        <f>data!Z92</f>
        <v>0</v>
      </c>
      <c r="F126" s="252">
        <f>data!AA92</f>
        <v>134.1642</v>
      </c>
      <c r="G126" s="252">
        <f>data!AB92</f>
        <v>0</v>
      </c>
      <c r="H126" s="252">
        <f>data!AC92</f>
        <v>0</v>
      </c>
      <c r="I126" s="252">
        <f>data!AD92</f>
        <v>735.6817</v>
      </c>
    </row>
    <row r="127" ht="20.1" customHeight="1">
      <c r="A127" s="244">
        <v>25</v>
      </c>
      <c r="B127" s="252" t="s">
        <v>1018</v>
      </c>
      <c r="C127" s="252">
        <f>data!X93</f>
        <v>0</v>
      </c>
      <c r="D127" s="252">
        <f>data!Y93</f>
        <v>0</v>
      </c>
      <c r="E127" s="252">
        <f>data!Z93</f>
        <v>17521</v>
      </c>
      <c r="F127" s="252">
        <f>data!AA93</f>
        <v>0</v>
      </c>
      <c r="G127" s="252">
        <f>data!AB93</f>
        <v>0</v>
      </c>
      <c r="H127" s="252">
        <f>data!AC93</f>
        <v>0</v>
      </c>
      <c r="I127" s="252">
        <f>data!AD93</f>
        <v>0</v>
      </c>
    </row>
    <row r="128" ht="20.1" customHeight="1">
      <c r="A128" s="244">
        <v>26</v>
      </c>
      <c r="B128" s="252" t="s">
        <v>294</v>
      </c>
      <c r="C128" s="259">
        <f>data!X94</f>
        <v>0</v>
      </c>
      <c r="D128" s="259">
        <f>data!Y94</f>
        <v>9.01</v>
      </c>
      <c r="E128" s="259">
        <f>data!Z94</f>
        <v>0</v>
      </c>
      <c r="F128" s="259">
        <f>data!AA94</f>
        <v>0</v>
      </c>
      <c r="G128" s="259">
        <f>data!AB94</f>
        <v>2.4</v>
      </c>
      <c r="H128" s="259">
        <f>data!AC94</f>
        <v>0</v>
      </c>
      <c r="I128" s="259">
        <f>data!AD94</f>
        <v>0</v>
      </c>
    </row>
    <row r="129" ht="20.1" customHeight="1">
      <c r="A129" s="245" t="s">
        <v>1000</v>
      </c>
      <c r="B129" s="246"/>
      <c r="C129" s="246"/>
      <c r="D129" s="246"/>
      <c r="E129" s="246"/>
      <c r="F129" s="246"/>
      <c r="G129" s="246"/>
      <c r="H129" s="246"/>
      <c r="I129" s="245"/>
    </row>
    <row r="130" ht="20.1" customHeight="1">
      <c r="D130" s="248"/>
      <c r="I130" s="249" t="s">
        <v>1031</v>
      </c>
    </row>
    <row r="131" ht="20.1" customHeight="1">
      <c r="A131" s="248"/>
    </row>
    <row r="132" ht="20.1" customHeight="1">
      <c r="A132" s="250" t="str">
        <f>"Hospital: "&amp;data!C98</f>
        <v>Hospital: Lake Chelan Health</v>
      </c>
      <c r="G132" s="251"/>
      <c r="H132" s="250" t="str">
        <f>"FYE: "&amp;data!C96</f>
        <v>FYE: 12/31/2022</v>
      </c>
    </row>
    <row r="133" ht="20.1" customHeight="1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ht="20.1" customHeight="1">
      <c r="A134" s="255">
        <v>2</v>
      </c>
      <c r="B134" s="256" t="s">
        <v>1002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1032</v>
      </c>
      <c r="H134" s="258"/>
      <c r="I134" s="258" t="s">
        <v>149</v>
      </c>
    </row>
    <row r="135" ht="20.1" customHeight="1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ht="20.1" customHeight="1">
      <c r="A136" s="244">
        <v>3</v>
      </c>
      <c r="B136" s="252" t="s">
        <v>1006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1033</v>
      </c>
      <c r="H136" s="254" t="s">
        <v>255</v>
      </c>
      <c r="I136" s="254" t="s">
        <v>253</v>
      </c>
    </row>
    <row r="137" ht="20.1" customHeight="1">
      <c r="A137" s="244">
        <v>4</v>
      </c>
      <c r="B137" s="252" t="s">
        <v>261</v>
      </c>
      <c r="C137" s="252">
        <f>data!AE59</f>
        <v>0</v>
      </c>
      <c r="D137" s="252">
        <f>data!AF59</f>
        <v>0</v>
      </c>
      <c r="E137" s="252">
        <f>data!AG59</f>
        <v>5839</v>
      </c>
      <c r="F137" s="252">
        <f>data!AH59</f>
        <v>0</v>
      </c>
      <c r="G137" s="252">
        <f>data!AI59</f>
        <v>0</v>
      </c>
      <c r="H137" s="252">
        <f>data!AJ59</f>
        <v>7099</v>
      </c>
      <c r="I137" s="252">
        <f>data!AK59</f>
        <v>0</v>
      </c>
      <c r="K137" s="263"/>
      <c r="L137" s="265"/>
      <c r="M137" s="265"/>
      <c r="N137" s="265"/>
    </row>
    <row r="138" ht="20.1" customHeight="1">
      <c r="A138" s="244">
        <v>5</v>
      </c>
      <c r="B138" s="252" t="s">
        <v>262</v>
      </c>
      <c r="C138" s="259">
        <f>data!AE60</f>
        <v>7.89</v>
      </c>
      <c r="D138" s="259">
        <f>data!AF60</f>
        <v>0</v>
      </c>
      <c r="E138" s="259">
        <f>data!AG60</f>
        <v>7.89</v>
      </c>
      <c r="F138" s="259">
        <f>data!AH60</f>
        <v>0</v>
      </c>
      <c r="G138" s="259">
        <f>data!AI60</f>
        <v>0</v>
      </c>
      <c r="H138" s="259">
        <f>data!AJ60</f>
        <v>0</v>
      </c>
      <c r="I138" s="259">
        <f>data!AK60</f>
        <v>0</v>
      </c>
    </row>
    <row r="139" ht="20.1" customHeight="1">
      <c r="A139" s="244">
        <v>6</v>
      </c>
      <c r="B139" s="252" t="s">
        <v>263</v>
      </c>
      <c r="C139" s="252">
        <f>data!AE61</f>
        <v>713414</v>
      </c>
      <c r="D139" s="252">
        <f>data!AF61</f>
        <v>0</v>
      </c>
      <c r="E139" s="252">
        <f>data!AG61</f>
        <v>1873648</v>
      </c>
      <c r="F139" s="252">
        <f>data!AH61</f>
        <v>657481</v>
      </c>
      <c r="G139" s="252">
        <f>data!AI61</f>
        <v>0</v>
      </c>
      <c r="H139" s="252">
        <f>data!AJ61</f>
        <v>1635151</v>
      </c>
      <c r="I139" s="252">
        <f>data!AK61</f>
        <v>0</v>
      </c>
    </row>
    <row r="140" ht="20.1" customHeight="1">
      <c r="A140" s="244">
        <v>7</v>
      </c>
      <c r="B140" s="252" t="s">
        <v>11</v>
      </c>
      <c r="C140" s="252">
        <f>data!AE62</f>
        <v>168663</v>
      </c>
      <c r="D140" s="252">
        <f>data!AF62</f>
        <v>0</v>
      </c>
      <c r="E140" s="252">
        <f>data!AG62</f>
        <v>442961</v>
      </c>
      <c r="F140" s="252">
        <f>data!AH62</f>
        <v>155439</v>
      </c>
      <c r="G140" s="252">
        <f>data!AI62</f>
        <v>0</v>
      </c>
      <c r="H140" s="252">
        <f>data!AJ62</f>
        <v>386577</v>
      </c>
      <c r="I140" s="252">
        <f>data!AK62</f>
        <v>0</v>
      </c>
    </row>
    <row r="141" ht="20.1" customHeight="1">
      <c r="A141" s="244">
        <v>8</v>
      </c>
      <c r="B141" s="252" t="s">
        <v>264</v>
      </c>
      <c r="C141" s="252">
        <f>data!AE63</f>
        <v>0</v>
      </c>
      <c r="D141" s="252">
        <f>data!AF63</f>
        <v>0</v>
      </c>
      <c r="E141" s="252">
        <f>data!AG63</f>
        <v>489210</v>
      </c>
      <c r="F141" s="252">
        <f>data!AH63</f>
        <v>0</v>
      </c>
      <c r="G141" s="252">
        <f>data!AI63</f>
        <v>0</v>
      </c>
      <c r="H141" s="252">
        <f>data!AJ63</f>
        <v>245441</v>
      </c>
      <c r="I141" s="252">
        <f>data!AK63</f>
        <v>0</v>
      </c>
    </row>
    <row r="142" ht="20.1" customHeight="1">
      <c r="A142" s="244">
        <v>9</v>
      </c>
      <c r="B142" s="252" t="s">
        <v>265</v>
      </c>
      <c r="C142" s="252">
        <f>data!AE64</f>
        <v>29493</v>
      </c>
      <c r="D142" s="252">
        <f>data!AF64</f>
        <v>0</v>
      </c>
      <c r="E142" s="252">
        <f>data!AG64</f>
        <v>62270</v>
      </c>
      <c r="F142" s="252">
        <f>data!AH64</f>
        <v>103644</v>
      </c>
      <c r="G142" s="252">
        <f>data!AI64</f>
        <v>0</v>
      </c>
      <c r="H142" s="252">
        <f>data!AJ64</f>
        <v>35804</v>
      </c>
      <c r="I142" s="252">
        <f>data!AK64</f>
        <v>26</v>
      </c>
    </row>
    <row r="143" ht="20.1" customHeight="1">
      <c r="A143" s="244">
        <v>10</v>
      </c>
      <c r="B143" s="252" t="s">
        <v>521</v>
      </c>
      <c r="C143" s="252">
        <f>data!AE65</f>
        <v>0</v>
      </c>
      <c r="D143" s="252">
        <f>data!AF65</f>
        <v>0</v>
      </c>
      <c r="E143" s="252">
        <f>data!AG65</f>
        <v>1774</v>
      </c>
      <c r="F143" s="252">
        <f>data!AH65</f>
        <v>10962</v>
      </c>
      <c r="G143" s="252">
        <f>data!AI65</f>
        <v>0</v>
      </c>
      <c r="H143" s="252">
        <f>data!AJ65</f>
        <v>21909</v>
      </c>
      <c r="I143" s="252">
        <f>data!AK65</f>
        <v>0</v>
      </c>
    </row>
    <row r="144" ht="20.1" customHeight="1">
      <c r="A144" s="244">
        <v>11</v>
      </c>
      <c r="B144" s="252" t="s">
        <v>522</v>
      </c>
      <c r="C144" s="252">
        <f>data!AE66</f>
        <v>0</v>
      </c>
      <c r="D144" s="252">
        <f>data!AF66</f>
        <v>0</v>
      </c>
      <c r="E144" s="252">
        <f>data!AG66</f>
        <v>0</v>
      </c>
      <c r="F144" s="252">
        <f>data!AH66</f>
        <v>0</v>
      </c>
      <c r="G144" s="252">
        <f>data!AI66</f>
        <v>0</v>
      </c>
      <c r="H144" s="252">
        <f>data!AJ66</f>
        <v>0</v>
      </c>
      <c r="I144" s="252">
        <f>data!AK66</f>
        <v>0</v>
      </c>
    </row>
    <row r="145" ht="20.1" customHeight="1">
      <c r="A145" s="244">
        <v>12</v>
      </c>
      <c r="B145" s="252" t="s">
        <v>16</v>
      </c>
      <c r="C145" s="252">
        <f>data!AE67</f>
        <v>70383</v>
      </c>
      <c r="D145" s="252">
        <f>data!AF67</f>
        <v>0</v>
      </c>
      <c r="E145" s="252">
        <f>data!AG67</f>
        <v>88489</v>
      </c>
      <c r="F145" s="252">
        <f>data!AH67</f>
        <v>87129</v>
      </c>
      <c r="G145" s="252">
        <f>data!AI67</f>
        <v>0</v>
      </c>
      <c r="H145" s="252">
        <f>data!AJ67</f>
        <v>64603</v>
      </c>
      <c r="I145" s="252">
        <f>data!AK67</f>
        <v>0</v>
      </c>
    </row>
    <row r="146" ht="20.1" customHeight="1">
      <c r="A146" s="244">
        <v>13</v>
      </c>
      <c r="B146" s="252" t="s">
        <v>1007</v>
      </c>
      <c r="C146" s="252">
        <f>data!AE68</f>
        <v>2583</v>
      </c>
      <c r="D146" s="252">
        <f>data!AF68</f>
        <v>0</v>
      </c>
      <c r="E146" s="252">
        <f>data!AG68</f>
        <v>15102</v>
      </c>
      <c r="F146" s="252">
        <f>data!AH68</f>
        <v>5145</v>
      </c>
      <c r="G146" s="252">
        <f>data!AI68</f>
        <v>0</v>
      </c>
      <c r="H146" s="252">
        <f>data!AJ68</f>
        <v>194670</v>
      </c>
      <c r="I146" s="252">
        <f>data!AK68</f>
        <v>0</v>
      </c>
    </row>
    <row r="147" ht="20.1" customHeight="1">
      <c r="A147" s="244">
        <v>14</v>
      </c>
      <c r="B147" s="252" t="s">
        <v>1008</v>
      </c>
      <c r="C147" s="252">
        <f>data!AE69</f>
        <v>22133</v>
      </c>
      <c r="D147" s="252">
        <f>data!AF69</f>
        <v>0</v>
      </c>
      <c r="E147" s="252">
        <f>data!AG69</f>
        <v>136543</v>
      </c>
      <c r="F147" s="252">
        <f>data!AH69</f>
        <v>155825</v>
      </c>
      <c r="G147" s="252">
        <f>data!AI69</f>
        <v>0</v>
      </c>
      <c r="H147" s="252">
        <f>data!AJ69</f>
        <v>520569</v>
      </c>
      <c r="I147" s="252">
        <f>data!AK69</f>
        <v>53</v>
      </c>
    </row>
    <row r="148" ht="20.1" customHeight="1">
      <c r="A148" s="244">
        <v>15</v>
      </c>
      <c r="B148" s="252" t="s">
        <v>284</v>
      </c>
      <c r="C148" s="252">
        <f>-data!AE84</f>
        <v>0</v>
      </c>
      <c r="D148" s="252">
        <f>-data!AF84</f>
        <v>0</v>
      </c>
      <c r="E148" s="252">
        <f>-data!AG84</f>
        <v>0</v>
      </c>
      <c r="F148" s="252">
        <f>-data!AH84</f>
        <v>0</v>
      </c>
      <c r="G148" s="252">
        <f>-data!AI84</f>
        <v>0</v>
      </c>
      <c r="H148" s="252">
        <f>-data!AJ84</f>
        <v>0</v>
      </c>
      <c r="I148" s="252">
        <f>-data!AK84</f>
        <v>0</v>
      </c>
    </row>
    <row r="149" ht="20.1" customHeight="1">
      <c r="A149" s="244">
        <v>16</v>
      </c>
      <c r="B149" s="260" t="s">
        <v>1009</v>
      </c>
      <c r="C149" s="252">
        <f>data!AE85</f>
        <v>1006669</v>
      </c>
      <c r="D149" s="252">
        <f>data!AF85</f>
        <v>0</v>
      </c>
      <c r="E149" s="252">
        <f>data!AG85</f>
        <v>3109997</v>
      </c>
      <c r="F149" s="252">
        <f>data!AH85</f>
        <v>1175625</v>
      </c>
      <c r="G149" s="252">
        <f>data!AI85</f>
        <v>0</v>
      </c>
      <c r="H149" s="252">
        <f>data!AJ85</f>
        <v>3104724</v>
      </c>
      <c r="I149" s="252">
        <f>data!AK85</f>
        <v>79</v>
      </c>
    </row>
    <row r="150" ht="20.1" customHeight="1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ht="20.1" customHeight="1">
      <c r="A151" s="244">
        <v>18</v>
      </c>
      <c r="B151" s="252" t="s">
        <v>1010</v>
      </c>
      <c r="C151" s="260">
        <f>+data!M696</f>
        <v>581213</v>
      </c>
      <c r="D151" s="260">
        <f>+data!M697</f>
        <v>89145</v>
      </c>
      <c r="E151" s="260">
        <f>+data!M698</f>
        <v>2025761</v>
      </c>
      <c r="F151" s="260">
        <f>+data!M699</f>
        <v>709886</v>
      </c>
      <c r="G151" s="260">
        <f>+data!M700</f>
        <v>65082</v>
      </c>
      <c r="H151" s="260">
        <f>+data!M701</f>
        <v>936758</v>
      </c>
      <c r="I151" s="260">
        <f>+data!M702</f>
        <v>14254</v>
      </c>
    </row>
    <row r="152" ht="20.1" customHeight="1">
      <c r="A152" s="244">
        <v>19</v>
      </c>
      <c r="B152" s="260" t="s">
        <v>1011</v>
      </c>
      <c r="C152" s="252">
        <f>data!AE87</f>
        <v>276168</v>
      </c>
      <c r="D152" s="252">
        <f>data!AF87</f>
        <v>0</v>
      </c>
      <c r="E152" s="252">
        <f>data!AG87</f>
        <v>170146</v>
      </c>
      <c r="F152" s="252">
        <f>data!AH87</f>
        <v>0</v>
      </c>
      <c r="G152" s="252">
        <f>data!AI87</f>
        <v>0</v>
      </c>
      <c r="H152" s="252">
        <f>data!AJ87</f>
        <v>4742</v>
      </c>
      <c r="I152" s="252">
        <f>data!AK87</f>
        <v>64268</v>
      </c>
    </row>
    <row r="153" ht="20.1" customHeight="1">
      <c r="A153" s="244">
        <v>20</v>
      </c>
      <c r="B153" s="260" t="s">
        <v>1012</v>
      </c>
      <c r="C153" s="252">
        <f>data!AE88</f>
        <v>1365273</v>
      </c>
      <c r="D153" s="252">
        <f>data!AF88</f>
        <v>0</v>
      </c>
      <c r="E153" s="252">
        <f>data!AG88</f>
        <v>10613984</v>
      </c>
      <c r="F153" s="252">
        <f>data!AH88</f>
        <v>2764472</v>
      </c>
      <c r="G153" s="252">
        <f>data!AI88</f>
        <v>0</v>
      </c>
      <c r="H153" s="252">
        <f>data!AJ88</f>
        <v>1877263</v>
      </c>
      <c r="I153" s="252">
        <f>data!AK88</f>
        <v>92779</v>
      </c>
    </row>
    <row r="154" ht="20.1" customHeight="1">
      <c r="A154" s="244">
        <v>21</v>
      </c>
      <c r="B154" s="260" t="s">
        <v>1013</v>
      </c>
      <c r="C154" s="252">
        <f>data!AE89</f>
        <v>1641441</v>
      </c>
      <c r="D154" s="252">
        <f>data!AF89</f>
        <v>0</v>
      </c>
      <c r="E154" s="252">
        <f>data!AG89</f>
        <v>10784130</v>
      </c>
      <c r="F154" s="252">
        <f>data!AH89</f>
        <v>2764472</v>
      </c>
      <c r="G154" s="252">
        <f>data!AI89</f>
        <v>0</v>
      </c>
      <c r="H154" s="252">
        <f>data!AJ89</f>
        <v>1882005</v>
      </c>
      <c r="I154" s="252">
        <f>data!AK89</f>
        <v>157047</v>
      </c>
    </row>
    <row r="155" ht="20.1" customHeight="1">
      <c r="A155" s="244" t="s">
        <v>1014</v>
      </c>
      <c r="B155" s="252"/>
      <c r="C155" s="262"/>
      <c r="D155" s="262"/>
      <c r="E155" s="262"/>
      <c r="F155" s="262"/>
      <c r="G155" s="262"/>
      <c r="H155" s="262"/>
      <c r="I155" s="262"/>
    </row>
    <row r="156" ht="20.1" customHeight="1">
      <c r="A156" s="244">
        <v>22</v>
      </c>
      <c r="B156" s="252" t="s">
        <v>1015</v>
      </c>
      <c r="C156" s="252">
        <f>data!AE90</f>
        <v>1656</v>
      </c>
      <c r="D156" s="252">
        <f>data!AF90</f>
        <v>0</v>
      </c>
      <c r="E156" s="252">
        <f>data!AG90</f>
        <v>2082</v>
      </c>
      <c r="F156" s="252">
        <f>data!AH90</f>
        <v>2050</v>
      </c>
      <c r="G156" s="252">
        <f>data!AI90</f>
        <v>0</v>
      </c>
      <c r="H156" s="252">
        <f>data!AJ90</f>
        <v>1520</v>
      </c>
      <c r="I156" s="252">
        <f>data!AK90</f>
        <v>0</v>
      </c>
    </row>
    <row r="157" ht="20.1" customHeight="1">
      <c r="A157" s="244">
        <v>23</v>
      </c>
      <c r="B157" s="252" t="s">
        <v>1016</v>
      </c>
      <c r="C157" s="252">
        <f>data!AE91</f>
        <v>0</v>
      </c>
      <c r="D157" s="252">
        <f>data!AF91</f>
        <v>0</v>
      </c>
      <c r="E157" s="252">
        <f>data!AG91</f>
        <v>0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ht="20.1" customHeight="1">
      <c r="A158" s="244">
        <v>24</v>
      </c>
      <c r="B158" s="252" t="s">
        <v>1017</v>
      </c>
      <c r="C158" s="252">
        <f>data!AE92</f>
        <v>0</v>
      </c>
      <c r="D158" s="252">
        <f>data!AF92</f>
        <v>924.9331</v>
      </c>
      <c r="E158" s="252">
        <f>data!AG92</f>
        <v>910.717</v>
      </c>
      <c r="F158" s="252">
        <f>data!AH92</f>
        <v>0</v>
      </c>
      <c r="G158" s="252">
        <f>data!AI92</f>
        <v>675.2634</v>
      </c>
      <c r="H158" s="252">
        <f>data!AJ92</f>
        <v>0</v>
      </c>
      <c r="I158" s="252">
        <f>data!AK92</f>
        <v>0</v>
      </c>
    </row>
    <row r="159" ht="20.1" customHeight="1">
      <c r="A159" s="244">
        <v>25</v>
      </c>
      <c r="B159" s="252" t="s">
        <v>1018</v>
      </c>
      <c r="C159" s="252">
        <f>data!AE93</f>
        <v>0</v>
      </c>
      <c r="D159" s="252">
        <f>data!AF93</f>
        <v>0</v>
      </c>
      <c r="E159" s="252">
        <f>data!AG93</f>
        <v>12402</v>
      </c>
      <c r="F159" s="252">
        <f>data!AH93</f>
        <v>6198</v>
      </c>
      <c r="G159" s="252">
        <f>data!AI93</f>
        <v>0</v>
      </c>
      <c r="H159" s="252">
        <f>data!AJ93</f>
        <v>0</v>
      </c>
      <c r="I159" s="252">
        <f>data!AK93</f>
        <v>0</v>
      </c>
    </row>
    <row r="160" ht="20.1" customHeight="1">
      <c r="A160" s="244">
        <v>26</v>
      </c>
      <c r="B160" s="252" t="s">
        <v>294</v>
      </c>
      <c r="C160" s="259">
        <f>data!AE94</f>
        <v>7.89</v>
      </c>
      <c r="D160" s="259">
        <f>data!AF94</f>
        <v>0</v>
      </c>
      <c r="E160" s="259">
        <f>data!AG94</f>
        <v>7.89</v>
      </c>
      <c r="F160" s="259">
        <f>data!AH94</f>
        <v>0</v>
      </c>
      <c r="G160" s="259">
        <f>data!AI94</f>
        <v>0</v>
      </c>
      <c r="H160" s="259">
        <f>data!AJ94</f>
        <v>0</v>
      </c>
      <c r="I160" s="259">
        <f>data!AK94</f>
        <v>0</v>
      </c>
    </row>
    <row r="161" ht="20.1" customHeight="1">
      <c r="A161" s="245" t="s">
        <v>1000</v>
      </c>
      <c r="B161" s="246"/>
      <c r="C161" s="246"/>
      <c r="D161" s="246"/>
      <c r="E161" s="246"/>
      <c r="F161" s="246"/>
      <c r="G161" s="246"/>
      <c r="H161" s="246"/>
      <c r="I161" s="245"/>
    </row>
    <row r="162" ht="20.1" customHeight="1">
      <c r="D162" s="248"/>
      <c r="I162" s="249" t="s">
        <v>1034</v>
      </c>
    </row>
    <row r="163" ht="20.1" customHeight="1">
      <c r="A163" s="248"/>
    </row>
    <row r="164" ht="20.1" customHeight="1">
      <c r="A164" s="250" t="str">
        <f>"Hospital: "&amp;data!C98</f>
        <v>Hospital: Lake Chelan Health</v>
      </c>
      <c r="G164" s="251"/>
      <c r="H164" s="250" t="str">
        <f>"FYE: "&amp;data!C96</f>
        <v>FYE: 12/31/2022</v>
      </c>
    </row>
    <row r="165" ht="20.1" customHeight="1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ht="20.1" customHeight="1">
      <c r="A166" s="255">
        <v>2</v>
      </c>
      <c r="B166" s="256" t="s">
        <v>1002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1035</v>
      </c>
      <c r="H166" s="258" t="s">
        <v>154</v>
      </c>
      <c r="I166" s="258" t="s">
        <v>155</v>
      </c>
    </row>
    <row r="167" ht="20.1" customHeight="1">
      <c r="A167" s="255"/>
      <c r="B167" s="256"/>
      <c r="C167" s="258" t="s">
        <v>199</v>
      </c>
      <c r="D167" s="258" t="s">
        <v>199</v>
      </c>
      <c r="E167" s="258" t="s">
        <v>1036</v>
      </c>
      <c r="F167" s="258" t="s">
        <v>209</v>
      </c>
      <c r="G167" s="258" t="s">
        <v>148</v>
      </c>
      <c r="H167" s="257" t="s">
        <v>1037</v>
      </c>
      <c r="I167" s="258" t="s">
        <v>196</v>
      </c>
    </row>
    <row r="168" ht="20.1" customHeight="1">
      <c r="A168" s="244">
        <v>3</v>
      </c>
      <c r="B168" s="252" t="s">
        <v>1006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ht="20.1" customHeight="1">
      <c r="A169" s="244">
        <v>4</v>
      </c>
      <c r="B169" s="252" t="s">
        <v>261</v>
      </c>
      <c r="C169" s="252">
        <f>data!AL59</f>
        <v>0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0</v>
      </c>
      <c r="H169" s="252">
        <f>data!AQ59</f>
        <v>0</v>
      </c>
      <c r="I169" s="252">
        <f>data!AR59</f>
        <v>0</v>
      </c>
    </row>
    <row r="170" ht="20.1" customHeight="1">
      <c r="A170" s="244">
        <v>5</v>
      </c>
      <c r="B170" s="252" t="s">
        <v>262</v>
      </c>
      <c r="C170" s="259">
        <f>data!AL60</f>
        <v>0</v>
      </c>
      <c r="D170" s="259">
        <f>data!AM60</f>
        <v>3.39</v>
      </c>
      <c r="E170" s="259">
        <f>data!AN60</f>
        <v>0</v>
      </c>
      <c r="F170" s="259">
        <f>data!AO60</f>
        <v>0</v>
      </c>
      <c r="G170" s="259">
        <f>data!AP60</f>
        <v>0</v>
      </c>
      <c r="H170" s="259">
        <f>data!AQ60</f>
        <v>0</v>
      </c>
      <c r="I170" s="259">
        <f>data!AR60</f>
        <v>0</v>
      </c>
    </row>
    <row r="171" ht="20.1" customHeight="1">
      <c r="A171" s="244">
        <v>6</v>
      </c>
      <c r="B171" s="252" t="s">
        <v>263</v>
      </c>
      <c r="C171" s="252">
        <f>data!AL61</f>
        <v>0</v>
      </c>
      <c r="D171" s="252">
        <f>data!AM61</f>
        <v>0</v>
      </c>
      <c r="E171" s="252">
        <f>data!AN61</f>
        <v>0</v>
      </c>
      <c r="F171" s="252">
        <f>data!AO61</f>
        <v>0</v>
      </c>
      <c r="G171" s="252">
        <f>data!AP61</f>
        <v>0</v>
      </c>
      <c r="H171" s="252">
        <f>data!AQ61</f>
        <v>0</v>
      </c>
      <c r="I171" s="252">
        <f>data!AR61</f>
        <v>0</v>
      </c>
    </row>
    <row r="172" ht="20.1" customHeight="1">
      <c r="A172" s="244">
        <v>7</v>
      </c>
      <c r="B172" s="252" t="s">
        <v>11</v>
      </c>
      <c r="C172" s="252">
        <f>data!AL62</f>
        <v>0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0</v>
      </c>
      <c r="H172" s="252">
        <f>data!AQ62</f>
        <v>0</v>
      </c>
      <c r="I172" s="252">
        <f>data!AR62</f>
        <v>0</v>
      </c>
    </row>
    <row r="173" ht="20.1" customHeight="1">
      <c r="A173" s="244">
        <v>8</v>
      </c>
      <c r="B173" s="252" t="s">
        <v>264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0</v>
      </c>
      <c r="H173" s="252">
        <f>data!AQ63</f>
        <v>0</v>
      </c>
      <c r="I173" s="252">
        <f>data!AR63</f>
        <v>0</v>
      </c>
    </row>
    <row r="174" ht="20.1" customHeight="1">
      <c r="A174" s="244">
        <v>9</v>
      </c>
      <c r="B174" s="252" t="s">
        <v>265</v>
      </c>
      <c r="C174" s="252">
        <f>data!AL64</f>
        <v>43</v>
      </c>
      <c r="D174" s="252">
        <f>data!AM64</f>
        <v>0</v>
      </c>
      <c r="E174" s="252">
        <f>data!AN64</f>
        <v>0</v>
      </c>
      <c r="F174" s="252">
        <f>data!AO64</f>
        <v>0</v>
      </c>
      <c r="G174" s="252">
        <f>data!AP64</f>
        <v>0</v>
      </c>
      <c r="H174" s="252">
        <f>data!AQ64</f>
        <v>0</v>
      </c>
      <c r="I174" s="252">
        <f>data!AR64</f>
        <v>0</v>
      </c>
    </row>
    <row r="175" ht="20.1" customHeight="1">
      <c r="A175" s="244">
        <v>10</v>
      </c>
      <c r="B175" s="252" t="s">
        <v>521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0</v>
      </c>
      <c r="H175" s="252">
        <f>data!AQ65</f>
        <v>0</v>
      </c>
      <c r="I175" s="252">
        <f>data!AR65</f>
        <v>0</v>
      </c>
    </row>
    <row r="176" ht="20.1" customHeight="1">
      <c r="A176" s="244">
        <v>11</v>
      </c>
      <c r="B176" s="252" t="s">
        <v>522</v>
      </c>
      <c r="C176" s="252">
        <f>data!AL66</f>
        <v>0</v>
      </c>
      <c r="D176" s="252">
        <f>data!AM66</f>
        <v>0</v>
      </c>
      <c r="E176" s="252">
        <f>data!AN66</f>
        <v>0</v>
      </c>
      <c r="F176" s="252">
        <f>data!AO66</f>
        <v>0</v>
      </c>
      <c r="G176" s="252">
        <f>data!AP66</f>
        <v>0</v>
      </c>
      <c r="H176" s="252">
        <f>data!AQ66</f>
        <v>0</v>
      </c>
      <c r="I176" s="252">
        <f>data!AR66</f>
        <v>0</v>
      </c>
    </row>
    <row r="177" ht="20.1" customHeight="1">
      <c r="A177" s="244">
        <v>12</v>
      </c>
      <c r="B177" s="252" t="s">
        <v>16</v>
      </c>
      <c r="C177" s="252">
        <f>data!AL67</f>
        <v>0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0</v>
      </c>
      <c r="H177" s="252">
        <f>data!AQ67</f>
        <v>0</v>
      </c>
      <c r="I177" s="252">
        <f>data!AR67</f>
        <v>0</v>
      </c>
    </row>
    <row r="178" ht="20.1" customHeight="1">
      <c r="A178" s="244">
        <v>13</v>
      </c>
      <c r="B178" s="252" t="s">
        <v>1007</v>
      </c>
      <c r="C178" s="252">
        <f>data!AL68</f>
        <v>0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0</v>
      </c>
      <c r="H178" s="252">
        <f>data!AQ68</f>
        <v>0</v>
      </c>
      <c r="I178" s="252">
        <f>data!AR68</f>
        <v>0</v>
      </c>
    </row>
    <row r="179" ht="20.1" customHeight="1">
      <c r="A179" s="244">
        <v>14</v>
      </c>
      <c r="B179" s="252" t="s">
        <v>1008</v>
      </c>
      <c r="C179" s="252">
        <f>data!AL69</f>
        <v>0</v>
      </c>
      <c r="D179" s="252">
        <f>data!AM69</f>
        <v>0</v>
      </c>
      <c r="E179" s="252">
        <f>data!AN69</f>
        <v>0</v>
      </c>
      <c r="F179" s="252">
        <f>data!AO69</f>
        <v>2258</v>
      </c>
      <c r="G179" s="252">
        <f>data!AP69</f>
        <v>0</v>
      </c>
      <c r="H179" s="252">
        <f>data!AQ69</f>
        <v>0</v>
      </c>
      <c r="I179" s="252">
        <f>data!AR69</f>
        <v>0</v>
      </c>
    </row>
    <row r="180" ht="20.1" customHeight="1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ht="20.1" customHeight="1">
      <c r="A181" s="244">
        <v>16</v>
      </c>
      <c r="B181" s="260" t="s">
        <v>1009</v>
      </c>
      <c r="C181" s="252">
        <f>data!AL85</f>
        <v>43</v>
      </c>
      <c r="D181" s="252">
        <f>data!AM85</f>
        <v>0</v>
      </c>
      <c r="E181" s="252">
        <f>data!AN85</f>
        <v>0</v>
      </c>
      <c r="F181" s="252">
        <f>data!AO85</f>
        <v>2258</v>
      </c>
      <c r="G181" s="252">
        <f>data!AP85</f>
        <v>0</v>
      </c>
      <c r="H181" s="252">
        <f>data!AQ85</f>
        <v>0</v>
      </c>
      <c r="I181" s="252">
        <f>data!AR85</f>
        <v>0</v>
      </c>
    </row>
    <row r="182" ht="20.1" customHeight="1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ht="20.1" customHeight="1">
      <c r="A183" s="244">
        <v>18</v>
      </c>
      <c r="B183" s="252" t="s">
        <v>1010</v>
      </c>
      <c r="C183" s="260">
        <f>+data!M703</f>
        <v>9</v>
      </c>
      <c r="D183" s="260">
        <f>+data!M704</f>
        <v>32701</v>
      </c>
      <c r="E183" s="260">
        <f>+data!M705</f>
        <v>1596</v>
      </c>
      <c r="F183" s="260">
        <f>+data!M706</f>
        <v>50212</v>
      </c>
      <c r="G183" s="260">
        <f>+data!M707</f>
        <v>0</v>
      </c>
      <c r="H183" s="260">
        <f>+data!M708</f>
        <v>0</v>
      </c>
      <c r="I183" s="260">
        <f>+data!M709</f>
        <v>0</v>
      </c>
    </row>
    <row r="184" ht="20.1" customHeight="1">
      <c r="A184" s="244">
        <v>19</v>
      </c>
      <c r="B184" s="260" t="s">
        <v>1011</v>
      </c>
      <c r="C184" s="252">
        <f>data!AL87</f>
        <v>0</v>
      </c>
      <c r="D184" s="252">
        <f>data!AM87</f>
        <v>0</v>
      </c>
      <c r="E184" s="252">
        <f>data!AN87</f>
        <v>4472</v>
      </c>
      <c r="F184" s="252">
        <f>data!AO87</f>
        <v>3298</v>
      </c>
      <c r="G184" s="252">
        <f>data!AP87</f>
        <v>0</v>
      </c>
      <c r="H184" s="252">
        <f>data!AQ87</f>
        <v>0</v>
      </c>
      <c r="I184" s="252">
        <f>data!AR87</f>
        <v>0</v>
      </c>
    </row>
    <row r="185" ht="20.1" customHeight="1">
      <c r="A185" s="244">
        <v>20</v>
      </c>
      <c r="B185" s="260" t="s">
        <v>1012</v>
      </c>
      <c r="C185" s="252">
        <f>data!AL88</f>
        <v>0</v>
      </c>
      <c r="D185" s="252">
        <f>data!AM88</f>
        <v>0</v>
      </c>
      <c r="E185" s="252">
        <f>data!AN88</f>
        <v>13137</v>
      </c>
      <c r="F185" s="252">
        <f>data!AO88</f>
        <v>545520</v>
      </c>
      <c r="G185" s="252">
        <f>data!AP88</f>
        <v>0</v>
      </c>
      <c r="H185" s="252">
        <f>data!AQ88</f>
        <v>0</v>
      </c>
      <c r="I185" s="252">
        <f>data!AR88</f>
        <v>0</v>
      </c>
    </row>
    <row r="186" ht="20.1" customHeight="1">
      <c r="A186" s="244">
        <v>21</v>
      </c>
      <c r="B186" s="260" t="s">
        <v>1013</v>
      </c>
      <c r="C186" s="252">
        <f>data!AL89</f>
        <v>0</v>
      </c>
      <c r="D186" s="252">
        <f>data!AM89</f>
        <v>0</v>
      </c>
      <c r="E186" s="252">
        <f>data!AN89</f>
        <v>17609</v>
      </c>
      <c r="F186" s="252">
        <f>data!AO89</f>
        <v>548818</v>
      </c>
      <c r="G186" s="252">
        <f>data!AP89</f>
        <v>0</v>
      </c>
      <c r="H186" s="252">
        <f>data!AQ89</f>
        <v>0</v>
      </c>
      <c r="I186" s="252">
        <f>data!AR89</f>
        <v>0</v>
      </c>
    </row>
    <row r="187" ht="20.1" customHeight="1">
      <c r="A187" s="244" t="s">
        <v>1014</v>
      </c>
      <c r="B187" s="252"/>
      <c r="C187" s="262"/>
      <c r="D187" s="262"/>
      <c r="E187" s="262"/>
      <c r="F187" s="262"/>
      <c r="G187" s="262"/>
      <c r="H187" s="262"/>
      <c r="I187" s="262"/>
    </row>
    <row r="188" ht="20.1" customHeight="1">
      <c r="A188" s="244">
        <v>22</v>
      </c>
      <c r="B188" s="252" t="s">
        <v>1015</v>
      </c>
      <c r="C188" s="252">
        <f>data!AL90</f>
        <v>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0</v>
      </c>
      <c r="H188" s="252">
        <f>data!AQ90</f>
        <v>0</v>
      </c>
      <c r="I188" s="252">
        <f>data!AR90</f>
        <v>0</v>
      </c>
    </row>
    <row r="189" ht="20.1" customHeight="1">
      <c r="A189" s="244">
        <v>23</v>
      </c>
      <c r="B189" s="252" t="s">
        <v>1016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ht="20.1" customHeight="1">
      <c r="A190" s="244">
        <v>24</v>
      </c>
      <c r="B190" s="252" t="s">
        <v>1017</v>
      </c>
      <c r="C190" s="252">
        <f>data!AL92</f>
        <v>0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0</v>
      </c>
      <c r="H190" s="252">
        <f>data!AQ92</f>
        <v>0</v>
      </c>
      <c r="I190" s="252">
        <f>data!AR92</f>
        <v>0</v>
      </c>
    </row>
    <row r="191" ht="20.1" customHeight="1">
      <c r="A191" s="244">
        <v>25</v>
      </c>
      <c r="B191" s="252" t="s">
        <v>1018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0</v>
      </c>
      <c r="H191" s="252">
        <f>data!AQ93</f>
        <v>0</v>
      </c>
      <c r="I191" s="252">
        <f>data!AR93</f>
        <v>0</v>
      </c>
    </row>
    <row r="192" ht="20.1" customHeight="1">
      <c r="A192" s="244">
        <v>26</v>
      </c>
      <c r="B192" s="252" t="s">
        <v>294</v>
      </c>
      <c r="C192" s="259">
        <f>data!AL94</f>
        <v>0</v>
      </c>
      <c r="D192" s="259">
        <f>data!AM94</f>
        <v>3.39</v>
      </c>
      <c r="E192" s="259">
        <f>data!AN94</f>
        <v>0</v>
      </c>
      <c r="F192" s="259">
        <f>data!AO94</f>
        <v>0</v>
      </c>
      <c r="G192" s="259">
        <f>data!AP94</f>
        <v>0</v>
      </c>
      <c r="H192" s="259">
        <f>data!AQ94</f>
        <v>0</v>
      </c>
      <c r="I192" s="259">
        <f>data!AR94</f>
        <v>0</v>
      </c>
    </row>
    <row r="193" ht="20.1" customHeight="1">
      <c r="A193" s="245" t="s">
        <v>1000</v>
      </c>
      <c r="B193" s="246"/>
      <c r="C193" s="246"/>
      <c r="D193" s="246"/>
      <c r="E193" s="246"/>
      <c r="F193" s="246"/>
      <c r="G193" s="246"/>
      <c r="H193" s="246"/>
      <c r="I193" s="245"/>
    </row>
    <row r="194" ht="20.1" customHeight="1">
      <c r="D194" s="248"/>
      <c r="I194" s="249" t="s">
        <v>1038</v>
      </c>
    </row>
    <row r="195" ht="20.1" customHeight="1">
      <c r="A195" s="248"/>
    </row>
    <row r="196" ht="20.1" customHeight="1">
      <c r="A196" s="250" t="str">
        <f>"Hospital: "&amp;data!C98</f>
        <v>Hospital: Lake Chelan Health</v>
      </c>
      <c r="G196" s="251"/>
      <c r="H196" s="250" t="str">
        <f>"FYE: "&amp;data!C96</f>
        <v>FYE: 12/31/2022</v>
      </c>
    </row>
    <row r="197" ht="20.1" customHeight="1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ht="20.1" customHeight="1">
      <c r="A198" s="255">
        <v>2</v>
      </c>
      <c r="B198" s="256" t="s">
        <v>1002</v>
      </c>
      <c r="C198" s="258"/>
      <c r="D198" s="258" t="s">
        <v>157</v>
      </c>
      <c r="E198" s="258" t="s">
        <v>158</v>
      </c>
      <c r="F198" s="258" t="s">
        <v>159</v>
      </c>
      <c r="G198" s="258" t="s">
        <v>1039</v>
      </c>
      <c r="H198" s="258" t="s">
        <v>161</v>
      </c>
      <c r="I198" s="258"/>
    </row>
    <row r="199" ht="20.1" customHeight="1">
      <c r="A199" s="255"/>
      <c r="B199" s="256"/>
      <c r="C199" s="258" t="s">
        <v>156</v>
      </c>
      <c r="D199" s="258" t="s">
        <v>258</v>
      </c>
      <c r="E199" s="258" t="s">
        <v>1040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ht="20.1" customHeight="1">
      <c r="A200" s="244">
        <v>3</v>
      </c>
      <c r="B200" s="252" t="s">
        <v>1006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ht="20.1" customHeight="1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6560</v>
      </c>
    </row>
    <row r="202" ht="20.1" customHeight="1">
      <c r="A202" s="244">
        <v>5</v>
      </c>
      <c r="B202" s="252" t="s">
        <v>262</v>
      </c>
      <c r="C202" s="259">
        <f>data!AS60</f>
        <v>0</v>
      </c>
      <c r="D202" s="259">
        <f>data!AT60</f>
        <v>0</v>
      </c>
      <c r="E202" s="259">
        <f>data!AU60</f>
        <v>0</v>
      </c>
      <c r="F202" s="259">
        <f>data!AV60</f>
        <v>0.48</v>
      </c>
      <c r="G202" s="259">
        <f>data!AW60</f>
        <v>0</v>
      </c>
      <c r="H202" s="259">
        <f>data!AX60</f>
        <v>0</v>
      </c>
      <c r="I202" s="259">
        <f>data!AY60</f>
        <v>8.22</v>
      </c>
    </row>
    <row r="203" ht="20.1" customHeight="1">
      <c r="A203" s="244">
        <v>6</v>
      </c>
      <c r="B203" s="252" t="s">
        <v>263</v>
      </c>
      <c r="C203" s="252">
        <f>data!AS61</f>
        <v>0</v>
      </c>
      <c r="D203" s="252">
        <f>data!AT61</f>
        <v>0</v>
      </c>
      <c r="E203" s="252">
        <f>data!AU61</f>
        <v>0</v>
      </c>
      <c r="F203" s="252">
        <f>data!AV61</f>
        <v>0</v>
      </c>
      <c r="G203" s="252">
        <f>data!AW61</f>
        <v>0</v>
      </c>
      <c r="H203" s="252">
        <f>data!AX61</f>
        <v>0</v>
      </c>
      <c r="I203" s="252">
        <f>data!AY61</f>
        <v>414828</v>
      </c>
    </row>
    <row r="204" ht="20.1" customHeight="1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0</v>
      </c>
      <c r="G204" s="252">
        <f>data!AW62</f>
        <v>0</v>
      </c>
      <c r="H204" s="252">
        <f>data!AX62</f>
        <v>0</v>
      </c>
      <c r="I204" s="252">
        <f>data!AY62</f>
        <v>98072</v>
      </c>
    </row>
    <row r="205" ht="20.1" customHeight="1">
      <c r="A205" s="244">
        <v>8</v>
      </c>
      <c r="B205" s="252" t="s">
        <v>264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0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ht="20.1" customHeight="1">
      <c r="A206" s="244">
        <v>9</v>
      </c>
      <c r="B206" s="252" t="s">
        <v>265</v>
      </c>
      <c r="C206" s="252">
        <f>data!AS64</f>
        <v>0</v>
      </c>
      <c r="D206" s="252">
        <f>data!AT64</f>
        <v>0</v>
      </c>
      <c r="E206" s="252">
        <f>data!AU64</f>
        <v>0</v>
      </c>
      <c r="F206" s="252">
        <f>data!AV64</f>
        <v>0</v>
      </c>
      <c r="G206" s="252">
        <f>data!AW64</f>
        <v>0</v>
      </c>
      <c r="H206" s="252">
        <f>data!AX64</f>
        <v>0</v>
      </c>
      <c r="I206" s="252">
        <f>data!AY64</f>
        <v>202948</v>
      </c>
    </row>
    <row r="207" ht="20.1" customHeight="1">
      <c r="A207" s="244">
        <v>10</v>
      </c>
      <c r="B207" s="252" t="s">
        <v>521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0</v>
      </c>
      <c r="G207" s="252">
        <f>data!AW65</f>
        <v>0</v>
      </c>
      <c r="H207" s="252">
        <f>data!AX65</f>
        <v>0</v>
      </c>
      <c r="I207" s="252">
        <f>data!AY65</f>
        <v>0</v>
      </c>
    </row>
    <row r="208" ht="20.1" customHeight="1">
      <c r="A208" s="244">
        <v>11</v>
      </c>
      <c r="B208" s="252" t="s">
        <v>522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0</v>
      </c>
      <c r="G208" s="252">
        <f>data!AW66</f>
        <v>0</v>
      </c>
      <c r="H208" s="252">
        <f>data!AX66</f>
        <v>0</v>
      </c>
      <c r="I208" s="252">
        <f>data!AY66</f>
        <v>0</v>
      </c>
    </row>
    <row r="209" ht="20.1" customHeight="1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0</v>
      </c>
      <c r="G209" s="252">
        <f>data!AW67</f>
        <v>0</v>
      </c>
      <c r="H209" s="252">
        <f>data!AX67</f>
        <v>0</v>
      </c>
      <c r="I209" s="252">
        <f>data!AY67</f>
        <v>24779</v>
      </c>
    </row>
    <row r="210" ht="20.1" customHeight="1">
      <c r="A210" s="244">
        <v>13</v>
      </c>
      <c r="B210" s="252" t="s">
        <v>1007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0</v>
      </c>
      <c r="G210" s="252">
        <f>data!AW68</f>
        <v>0</v>
      </c>
      <c r="H210" s="252">
        <f>data!AX68</f>
        <v>0</v>
      </c>
      <c r="I210" s="252">
        <f>data!AY68</f>
        <v>1891</v>
      </c>
    </row>
    <row r="211" ht="20.1" customHeight="1">
      <c r="A211" s="244">
        <v>14</v>
      </c>
      <c r="B211" s="252" t="s">
        <v>1008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0</v>
      </c>
      <c r="G211" s="252">
        <f>data!AW69</f>
        <v>0</v>
      </c>
      <c r="H211" s="252">
        <f>data!AX69</f>
        <v>0</v>
      </c>
      <c r="I211" s="252">
        <f>data!AY69</f>
        <v>10113</v>
      </c>
    </row>
    <row r="212" ht="20.1" customHeight="1">
      <c r="A212" s="244">
        <v>15</v>
      </c>
      <c r="B212" s="252" t="s">
        <v>284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0</v>
      </c>
      <c r="G212" s="252">
        <f>-data!AW84</f>
        <v>0</v>
      </c>
      <c r="H212" s="252">
        <f>-data!AX84</f>
        <v>0</v>
      </c>
      <c r="I212" s="252">
        <f>-data!AY84</f>
        <v>0</v>
      </c>
    </row>
    <row r="213" ht="20.1" customHeight="1">
      <c r="A213" s="244">
        <v>16</v>
      </c>
      <c r="B213" s="260" t="s">
        <v>1009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0</v>
      </c>
      <c r="G213" s="252">
        <f>data!AW85</f>
        <v>0</v>
      </c>
      <c r="H213" s="252">
        <f>data!AX85</f>
        <v>0</v>
      </c>
      <c r="I213" s="252">
        <f>data!AY85</f>
        <v>752631</v>
      </c>
    </row>
    <row r="214" ht="20.1" customHeight="1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ht="20.1" customHeight="1">
      <c r="A215" s="244">
        <v>18</v>
      </c>
      <c r="B215" s="252" t="s">
        <v>1010</v>
      </c>
      <c r="C215" s="260">
        <f>+data!M710</f>
        <v>0</v>
      </c>
      <c r="D215" s="260">
        <f>+data!M711</f>
        <v>0</v>
      </c>
      <c r="E215" s="260">
        <f>+data!M712</f>
        <v>0</v>
      </c>
      <c r="F215" s="260">
        <f>+data!M713</f>
        <v>5280</v>
      </c>
      <c r="G215" s="266"/>
      <c r="H215" s="252"/>
      <c r="I215" s="252"/>
    </row>
    <row r="216" ht="20.1" customHeight="1">
      <c r="A216" s="244">
        <v>19</v>
      </c>
      <c r="B216" s="260" t="s">
        <v>1011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0</v>
      </c>
      <c r="G216" s="267">
        <f>IF(data!AW73&gt;0,data!AW73,"")</f>
      </c>
      <c r="H216" s="267">
        <f>IF(data!AX73&gt;0,data!AX73,"")</f>
      </c>
      <c r="I216" s="267">
        <f>IF(data!AY73&gt;0,data!AY73,"")</f>
      </c>
    </row>
    <row r="217" ht="20.1" customHeight="1">
      <c r="A217" s="244">
        <v>20</v>
      </c>
      <c r="B217" s="260" t="s">
        <v>1012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7166</v>
      </c>
      <c r="G217" s="267">
        <f>IF(data!AW74&gt;0,data!AW74,"")</f>
      </c>
      <c r="H217" s="267">
        <f>IF(data!AX74&gt;0,data!AX74,"")</f>
      </c>
      <c r="I217" s="267">
        <f>IF(data!AY74&gt;0,data!AY74,"")</f>
      </c>
    </row>
    <row r="218" ht="20.1" customHeight="1">
      <c r="A218" s="244">
        <v>21</v>
      </c>
      <c r="B218" s="260" t="s">
        <v>1013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7166</v>
      </c>
      <c r="G218" s="267">
        <f>IF(data!AW75&gt;0,data!AW75,"")</f>
      </c>
      <c r="H218" s="267">
        <f>IF(data!AX75&gt;0,data!AX75,"")</f>
      </c>
      <c r="I218" s="267">
        <f>IF(data!AY75&gt;0,data!AY75,"")</f>
      </c>
    </row>
    <row r="219" ht="20.1" customHeight="1">
      <c r="A219" s="244" t="s">
        <v>1014</v>
      </c>
      <c r="B219" s="252"/>
      <c r="C219" s="262"/>
      <c r="D219" s="262"/>
      <c r="E219" s="262"/>
      <c r="F219" s="262"/>
      <c r="G219" s="262"/>
      <c r="H219" s="262"/>
      <c r="I219" s="262"/>
    </row>
    <row r="220" ht="20.1" customHeight="1">
      <c r="A220" s="244">
        <v>22</v>
      </c>
      <c r="B220" s="252" t="s">
        <v>1015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0</v>
      </c>
      <c r="G220" s="252">
        <f>data!AW90</f>
        <v>0</v>
      </c>
      <c r="H220" s="252">
        <f>data!AX90</f>
        <v>0</v>
      </c>
      <c r="I220" s="252">
        <f>data!AY90</f>
        <v>583</v>
      </c>
    </row>
    <row r="221" ht="20.1" customHeight="1">
      <c r="A221" s="244">
        <v>23</v>
      </c>
      <c r="B221" s="252" t="s">
        <v>1016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0</v>
      </c>
      <c r="G221" s="252">
        <f>data!AW91</f>
        <v>0</v>
      </c>
      <c r="H221" s="267">
        <f>IF(data!AX77&gt;0,data!AX77,"")</f>
      </c>
      <c r="I221" s="267">
        <f>IF(data!AY77&gt;0,data!AY77,"")</f>
        <v>1997</v>
      </c>
    </row>
    <row r="222" ht="20.1" customHeight="1">
      <c r="A222" s="244">
        <v>24</v>
      </c>
      <c r="B222" s="252" t="s">
        <v>1017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0</v>
      </c>
      <c r="G222" s="252">
        <f>data!AW92</f>
        <v>0</v>
      </c>
      <c r="H222" s="267">
        <f>IF(data!AX78&gt;0,data!AX78,"")</f>
      </c>
      <c r="I222" s="267">
        <f>IF(data!AY78&gt;0,data!AY78,"")</f>
      </c>
    </row>
    <row r="223" ht="20.1" customHeight="1">
      <c r="A223" s="244">
        <v>25</v>
      </c>
      <c r="B223" s="252" t="s">
        <v>1018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0</v>
      </c>
      <c r="G223" s="252">
        <f>data!AW93</f>
        <v>0</v>
      </c>
      <c r="H223" s="267">
        <f>IF(data!AX79&gt;0,data!AX79,"")</f>
      </c>
      <c r="I223" s="267">
        <f>IF(data!AY79&gt;0,data!AY79,"")</f>
      </c>
    </row>
    <row r="224" ht="20.1" customHeight="1">
      <c r="A224" s="244">
        <v>26</v>
      </c>
      <c r="B224" s="252" t="s">
        <v>294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0.48</v>
      </c>
      <c r="G224" s="267">
        <f>IF(data!AW80&gt;0,data!AW80,"")</f>
      </c>
      <c r="H224" s="267">
        <f>IF(data!AX80&gt;0,data!AX80,"")</f>
      </c>
      <c r="I224" s="267">
        <f>IF(data!AY80&gt;0,data!AY80,"")</f>
      </c>
    </row>
    <row r="225" ht="20.1" customHeight="1">
      <c r="A225" s="245" t="s">
        <v>1000</v>
      </c>
      <c r="B225" s="246"/>
      <c r="C225" s="246"/>
      <c r="D225" s="246"/>
      <c r="E225" s="246"/>
      <c r="F225" s="246"/>
      <c r="G225" s="246"/>
      <c r="H225" s="246"/>
      <c r="I225" s="245"/>
    </row>
    <row r="226" ht="20.1" customHeight="1">
      <c r="D226" s="248"/>
      <c r="I226" s="249" t="s">
        <v>1041</v>
      </c>
    </row>
    <row r="227" ht="20.1" customHeight="1">
      <c r="A227" s="248"/>
    </row>
    <row r="228" ht="20.1" customHeight="1">
      <c r="A228" s="250" t="str">
        <f>"Hospital: "&amp;data!C98</f>
        <v>Hospital: Lake Chelan Health</v>
      </c>
      <c r="G228" s="251"/>
      <c r="H228" s="250" t="str">
        <f>"FYE: "&amp;data!C96</f>
        <v>FYE: 12/31/2022</v>
      </c>
    </row>
    <row r="229" ht="20.1" customHeight="1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ht="20.1" customHeight="1">
      <c r="A230" s="255">
        <v>2</v>
      </c>
      <c r="B230" s="256" t="s">
        <v>1002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ht="20.1" customHeight="1">
      <c r="A231" s="255"/>
      <c r="B231" s="256"/>
      <c r="C231" s="258" t="s">
        <v>163</v>
      </c>
      <c r="D231" s="258" t="s">
        <v>216</v>
      </c>
      <c r="E231" s="258" t="s">
        <v>1042</v>
      </c>
      <c r="F231" s="258" t="s">
        <v>1043</v>
      </c>
      <c r="G231" s="258" t="s">
        <v>166</v>
      </c>
      <c r="H231" s="258" t="s">
        <v>167</v>
      </c>
      <c r="I231" s="258" t="s">
        <v>168</v>
      </c>
    </row>
    <row r="232" ht="20.1" customHeight="1">
      <c r="A232" s="244">
        <v>3</v>
      </c>
      <c r="B232" s="252" t="s">
        <v>1006</v>
      </c>
      <c r="C232" s="254" t="s">
        <v>1044</v>
      </c>
      <c r="D232" s="254" t="s">
        <v>1045</v>
      </c>
      <c r="E232" s="264"/>
      <c r="F232" s="264"/>
      <c r="G232" s="264"/>
      <c r="H232" s="254" t="s">
        <v>260</v>
      </c>
      <c r="I232" s="264"/>
    </row>
    <row r="233" ht="20.1" customHeight="1">
      <c r="A233" s="244">
        <v>4</v>
      </c>
      <c r="B233" s="252" t="s">
        <v>261</v>
      </c>
      <c r="C233" s="252">
        <f>data!AZ59</f>
        <v>0</v>
      </c>
      <c r="D233" s="252">
        <f>data!BA59</f>
        <v>0</v>
      </c>
      <c r="E233" s="264"/>
      <c r="F233" s="264"/>
      <c r="G233" s="264"/>
      <c r="H233" s="252">
        <f>data!BE59</f>
        <v>27287</v>
      </c>
      <c r="I233" s="264"/>
    </row>
    <row r="234" ht="20.1" customHeight="1">
      <c r="A234" s="244">
        <v>5</v>
      </c>
      <c r="B234" s="252" t="s">
        <v>262</v>
      </c>
      <c r="C234" s="259">
        <f>data!AZ60</f>
        <v>0</v>
      </c>
      <c r="D234" s="259">
        <f>data!BA60</f>
        <v>0.98</v>
      </c>
      <c r="E234" s="259">
        <f>data!BB60</f>
        <v>0.35</v>
      </c>
      <c r="F234" s="259">
        <f>data!BC60</f>
        <v>0</v>
      </c>
      <c r="G234" s="259">
        <f>data!BD60</f>
        <v>4</v>
      </c>
      <c r="H234" s="259">
        <f>data!BE60</f>
        <v>3.67</v>
      </c>
      <c r="I234" s="259">
        <f>data!BF60</f>
        <v>5.62</v>
      </c>
    </row>
    <row r="235" ht="20.1" customHeight="1">
      <c r="A235" s="244">
        <v>6</v>
      </c>
      <c r="B235" s="252" t="s">
        <v>263</v>
      </c>
      <c r="C235" s="252">
        <f>data!AZ61</f>
        <v>0</v>
      </c>
      <c r="D235" s="252">
        <f>data!BA61</f>
        <v>0</v>
      </c>
      <c r="E235" s="252">
        <f>data!BB61</f>
        <v>364453</v>
      </c>
      <c r="F235" s="252">
        <f>data!BC61</f>
        <v>0</v>
      </c>
      <c r="G235" s="252">
        <f>data!BD61</f>
        <v>0</v>
      </c>
      <c r="H235" s="252">
        <f>data!BE61</f>
        <v>292195</v>
      </c>
      <c r="I235" s="252">
        <f>data!BF61</f>
        <v>253594</v>
      </c>
    </row>
    <row r="236" ht="20.1" customHeight="1">
      <c r="A236" s="244">
        <v>7</v>
      </c>
      <c r="B236" s="252" t="s">
        <v>11</v>
      </c>
      <c r="C236" s="252">
        <f>data!AZ62</f>
        <v>0</v>
      </c>
      <c r="D236" s="252">
        <f>data!BA62</f>
        <v>0</v>
      </c>
      <c r="E236" s="252">
        <f>data!BB62</f>
        <v>86163</v>
      </c>
      <c r="F236" s="252">
        <f>data!BC62</f>
        <v>0</v>
      </c>
      <c r="G236" s="252">
        <f>data!BD62</f>
        <v>0</v>
      </c>
      <c r="H236" s="252">
        <f>data!BE62</f>
        <v>69080</v>
      </c>
      <c r="I236" s="252">
        <f>data!BF62</f>
        <v>59954</v>
      </c>
    </row>
    <row r="237" ht="20.1" customHeight="1">
      <c r="A237" s="244">
        <v>8</v>
      </c>
      <c r="B237" s="252" t="s">
        <v>264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ht="20.1" customHeight="1">
      <c r="A238" s="244">
        <v>9</v>
      </c>
      <c r="B238" s="252" t="s">
        <v>265</v>
      </c>
      <c r="C238" s="252">
        <f>data!AZ64</f>
        <v>0</v>
      </c>
      <c r="D238" s="252">
        <f>data!BA64</f>
        <v>0</v>
      </c>
      <c r="E238" s="252">
        <f>data!BB64</f>
        <v>5302</v>
      </c>
      <c r="F238" s="252">
        <f>data!BC64</f>
        <v>0</v>
      </c>
      <c r="G238" s="252">
        <f>data!BD64</f>
        <v>0</v>
      </c>
      <c r="H238" s="252">
        <f>data!BE64</f>
        <v>20051</v>
      </c>
      <c r="I238" s="252">
        <f>data!BF64</f>
        <v>31845</v>
      </c>
    </row>
    <row r="239" ht="20.1" customHeight="1">
      <c r="A239" s="244">
        <v>10</v>
      </c>
      <c r="B239" s="252" t="s">
        <v>521</v>
      </c>
      <c r="C239" s="252">
        <f>data!AZ65</f>
        <v>0</v>
      </c>
      <c r="D239" s="252">
        <f>data!BA65</f>
        <v>0</v>
      </c>
      <c r="E239" s="252">
        <f>data!BB65</f>
        <v>138</v>
      </c>
      <c r="F239" s="252">
        <f>data!BC65</f>
        <v>0</v>
      </c>
      <c r="G239" s="252">
        <f>data!BD65</f>
        <v>0</v>
      </c>
      <c r="H239" s="252">
        <f>data!BE65</f>
        <v>186404</v>
      </c>
      <c r="I239" s="252">
        <f>data!BF65</f>
        <v>1193</v>
      </c>
    </row>
    <row r="240" ht="20.1" customHeight="1">
      <c r="A240" s="244">
        <v>11</v>
      </c>
      <c r="B240" s="252" t="s">
        <v>522</v>
      </c>
      <c r="C240" s="252">
        <f>data!AZ66</f>
        <v>0</v>
      </c>
      <c r="D240" s="252">
        <f>data!BA66</f>
        <v>0</v>
      </c>
      <c r="E240" s="252">
        <f>data!BB66</f>
        <v>0</v>
      </c>
      <c r="F240" s="252">
        <f>data!BC66</f>
        <v>0</v>
      </c>
      <c r="G240" s="252">
        <f>data!BD66</f>
        <v>0</v>
      </c>
      <c r="H240" s="252">
        <f>data!BE66</f>
        <v>0</v>
      </c>
      <c r="I240" s="252">
        <f>data!BF66</f>
        <v>0</v>
      </c>
    </row>
    <row r="241" ht="20.1" customHeight="1">
      <c r="A241" s="244">
        <v>12</v>
      </c>
      <c r="B241" s="252" t="s">
        <v>16</v>
      </c>
      <c r="C241" s="252">
        <f>data!AZ67</f>
        <v>0</v>
      </c>
      <c r="D241" s="252">
        <f>data!BA67</f>
        <v>55550</v>
      </c>
      <c r="E241" s="252">
        <f>data!BB67</f>
        <v>53340</v>
      </c>
      <c r="F241" s="252">
        <f>data!BC67</f>
        <v>0</v>
      </c>
      <c r="G241" s="252">
        <f>data!BD67</f>
        <v>0</v>
      </c>
      <c r="H241" s="252">
        <f>data!BE67</f>
        <v>8543</v>
      </c>
      <c r="I241" s="252">
        <f>data!BF67</f>
        <v>140086</v>
      </c>
    </row>
    <row r="242" ht="20.1" customHeight="1">
      <c r="A242" s="244">
        <v>13</v>
      </c>
      <c r="B242" s="252" t="s">
        <v>1007</v>
      </c>
      <c r="C242" s="252">
        <f>data!AZ68</f>
        <v>0</v>
      </c>
      <c r="D242" s="252">
        <f>data!BA68</f>
        <v>0</v>
      </c>
      <c r="E242" s="252">
        <f>data!BB68</f>
        <v>3578</v>
      </c>
      <c r="F242" s="252">
        <f>data!BC68</f>
        <v>0</v>
      </c>
      <c r="G242" s="252">
        <f>data!BD68</f>
        <v>0</v>
      </c>
      <c r="H242" s="252">
        <f>data!BE68</f>
        <v>56120</v>
      </c>
      <c r="I242" s="252">
        <f>data!BF68</f>
        <v>0</v>
      </c>
    </row>
    <row r="243" ht="20.1" customHeight="1">
      <c r="A243" s="244">
        <v>14</v>
      </c>
      <c r="B243" s="252" t="s">
        <v>1008</v>
      </c>
      <c r="C243" s="252">
        <f>data!AZ69</f>
        <v>0</v>
      </c>
      <c r="D243" s="252">
        <f>data!BA69</f>
        <v>111068</v>
      </c>
      <c r="E243" s="252">
        <f>data!BB69</f>
        <v>207269</v>
      </c>
      <c r="F243" s="252">
        <f>data!BC69</f>
        <v>0</v>
      </c>
      <c r="G243" s="252">
        <f>data!BD69</f>
        <v>0</v>
      </c>
      <c r="H243" s="252">
        <f>data!BE69</f>
        <v>63790</v>
      </c>
      <c r="I243" s="252">
        <f>data!BF69</f>
        <v>5888</v>
      </c>
    </row>
    <row r="244" ht="20.1" customHeight="1">
      <c r="A244" s="244">
        <v>15</v>
      </c>
      <c r="B244" s="252" t="s">
        <v>284</v>
      </c>
      <c r="C244" s="252">
        <f>-data!AZ84</f>
        <v>0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0</v>
      </c>
      <c r="H244" s="252">
        <f>-data!BE84</f>
        <v>0</v>
      </c>
      <c r="I244" s="252">
        <f>-data!BF84</f>
        <v>0</v>
      </c>
    </row>
    <row r="245" ht="20.1" customHeight="1">
      <c r="A245" s="244">
        <v>16</v>
      </c>
      <c r="B245" s="260" t="s">
        <v>1009</v>
      </c>
      <c r="C245" s="252">
        <f>data!AZ85</f>
        <v>0</v>
      </c>
      <c r="D245" s="252">
        <f>data!BA85</f>
        <v>166618</v>
      </c>
      <c r="E245" s="252">
        <f>data!BB85</f>
        <v>720243</v>
      </c>
      <c r="F245" s="252">
        <f>data!BC85</f>
        <v>0</v>
      </c>
      <c r="G245" s="252">
        <f>data!BD85</f>
        <v>0</v>
      </c>
      <c r="H245" s="252">
        <f>data!BE85</f>
        <v>696183</v>
      </c>
      <c r="I245" s="252">
        <f>data!BF85</f>
        <v>492560</v>
      </c>
    </row>
    <row r="246" ht="20.1" customHeight="1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ht="20.1" customHeight="1">
      <c r="A247" s="244">
        <v>18</v>
      </c>
      <c r="B247" s="252" t="s">
        <v>1010</v>
      </c>
      <c r="C247" s="252"/>
      <c r="D247" s="252"/>
      <c r="E247" s="252"/>
      <c r="F247" s="252"/>
      <c r="G247" s="252"/>
      <c r="H247" s="252"/>
      <c r="I247" s="252"/>
    </row>
    <row r="248" ht="20.1" customHeight="1">
      <c r="A248" s="244">
        <v>19</v>
      </c>
      <c r="B248" s="260" t="s">
        <v>1011</v>
      </c>
      <c r="C248" s="267">
        <f>IF(data!AZ73&gt;0,data!AZ73,"")</f>
      </c>
      <c r="D248" s="267">
        <f>IF(data!BA73&gt;0,data!BA73,"")</f>
      </c>
      <c r="E248" s="267">
        <f>IF(data!BB73&gt;0,data!BB73,"")</f>
      </c>
      <c r="F248" s="267">
        <f>IF(data!BC73&gt;0,data!BC73,"")</f>
      </c>
      <c r="G248" s="267">
        <f>IF(data!BD73&gt;0,data!BD73,"")</f>
      </c>
      <c r="H248" s="267">
        <f>IF(data!BE73&gt;0,data!BE73,"")</f>
      </c>
      <c r="I248" s="267">
        <f>IF(data!BF73&gt;0,data!BF73,"")</f>
      </c>
    </row>
    <row r="249" ht="20.1" customHeight="1">
      <c r="A249" s="244">
        <v>20</v>
      </c>
      <c r="B249" s="260" t="s">
        <v>1012</v>
      </c>
      <c r="C249" s="267">
        <f>IF(data!AZ74&gt;0,data!AZ74,"")</f>
      </c>
      <c r="D249" s="267">
        <f>IF(data!BA74&gt;0,data!BA74,"")</f>
        <v>111068</v>
      </c>
      <c r="E249" s="267">
        <f>IF(data!BB74&gt;0,data!BB74,"")</f>
      </c>
      <c r="F249" s="267">
        <f>IF(data!BC74&gt;0,data!BC74,"")</f>
      </c>
      <c r="G249" s="267">
        <f>IF(data!BD74&gt;0,data!BD74,"")</f>
      </c>
      <c r="H249" s="267">
        <f>IF(data!BE74&gt;0,data!BE74,"")</f>
      </c>
      <c r="I249" s="267">
        <f>IF(data!BF74&gt;0,data!BF74,"")</f>
      </c>
    </row>
    <row r="250" ht="20.1" customHeight="1">
      <c r="A250" s="244">
        <v>21</v>
      </c>
      <c r="B250" s="260" t="s">
        <v>1013</v>
      </c>
      <c r="C250" s="267">
        <f>IF(data!AZ75&gt;0,data!AZ75,"")</f>
      </c>
      <c r="D250" s="267">
        <f>IF(data!BA75&gt;0,data!BA75,"")</f>
      </c>
      <c r="E250" s="267">
        <f>IF(data!BB75&gt;0,data!BB75,"")</f>
      </c>
      <c r="F250" s="267">
        <f>IF(data!BC75&gt;0,data!BC75,"")</f>
      </c>
      <c r="G250" s="267">
        <f>IF(data!BD75&gt;0,data!BD75,"")</f>
      </c>
      <c r="H250" s="267">
        <f>IF(data!BE75&gt;0,data!BE75,"")</f>
      </c>
      <c r="I250" s="267">
        <f>IF(data!BF75&gt;0,data!BF75,"")</f>
      </c>
    </row>
    <row r="251" ht="20.1" customHeight="1">
      <c r="A251" s="244" t="s">
        <v>1014</v>
      </c>
      <c r="B251" s="252"/>
      <c r="C251" s="262"/>
      <c r="D251" s="262"/>
      <c r="E251" s="262"/>
      <c r="F251" s="262"/>
      <c r="G251" s="262"/>
      <c r="H251" s="262"/>
      <c r="I251" s="262"/>
    </row>
    <row r="252" ht="20.1" customHeight="1">
      <c r="A252" s="244">
        <v>22</v>
      </c>
      <c r="B252" s="252" t="s">
        <v>1015</v>
      </c>
      <c r="C252" s="268">
        <f>data!AZ90</f>
        <v>0</v>
      </c>
      <c r="D252" s="268">
        <f>data!BA90</f>
        <v>1307</v>
      </c>
      <c r="E252" s="268">
        <f>data!BB90</f>
        <v>1255</v>
      </c>
      <c r="F252" s="268">
        <f>data!BC90</f>
        <v>0</v>
      </c>
      <c r="G252" s="268">
        <f>data!BD90</f>
        <v>0</v>
      </c>
      <c r="H252" s="268">
        <f>data!BE90</f>
        <v>201</v>
      </c>
      <c r="I252" s="268">
        <f>data!BF90</f>
        <v>3296</v>
      </c>
    </row>
    <row r="253" ht="20.1" customHeight="1">
      <c r="A253" s="244">
        <v>23</v>
      </c>
      <c r="B253" s="252" t="s">
        <v>1016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>
        <f>IF(data!BD77&gt;0,data!BD77,"")</f>
      </c>
      <c r="H253" s="267">
        <f>IF(data!BE77&gt;0,data!BE77,"")</f>
        <v>40395</v>
      </c>
      <c r="I253" s="268">
        <f>data!BF91</f>
        <v>0</v>
      </c>
    </row>
    <row r="254" ht="20.1" customHeight="1">
      <c r="A254" s="244">
        <v>24</v>
      </c>
      <c r="B254" s="252" t="s">
        <v>1017</v>
      </c>
      <c r="C254" s="267">
        <f>IF(data!AZ78&gt;0,data!AZ78,"")</f>
      </c>
      <c r="D254" s="268">
        <f>data!BA92</f>
        <v>557.5365</v>
      </c>
      <c r="E254" s="268">
        <f>data!BB92</f>
        <v>0</v>
      </c>
      <c r="F254" s="268">
        <f>data!BC92</f>
        <v>0</v>
      </c>
      <c r="G254" s="267">
        <f>IF(data!BD78&gt;0,data!BD78,"")</f>
      </c>
      <c r="H254" s="267">
        <f>IF(data!BE78&gt;0,data!BE78,"")</f>
      </c>
      <c r="I254" s="267">
        <f>IF(data!BF78&gt;0,data!BF78,"")</f>
      </c>
    </row>
    <row r="255" ht="20.1" customHeight="1">
      <c r="A255" s="244">
        <v>25</v>
      </c>
      <c r="B255" s="252" t="s">
        <v>1018</v>
      </c>
      <c r="C255" s="267">
        <f>IF(data!AZ79&gt;0,data!AZ79,"")</f>
      </c>
      <c r="D255" s="267">
        <f>IF(data!BA79&gt;0,data!BA79,"")</f>
      </c>
      <c r="E255" s="268">
        <f>data!BB93</f>
        <v>0</v>
      </c>
      <c r="F255" s="268">
        <f>data!BC93</f>
        <v>0</v>
      </c>
      <c r="G255" s="267">
        <f>IF(data!BD79&gt;0,data!BD79,"")</f>
      </c>
      <c r="H255" s="267">
        <f>IF(data!BE79&gt;0,data!BE79,"")</f>
      </c>
      <c r="I255" s="267">
        <f>IF(data!BF79&gt;0,data!BF79,"")</f>
        <v>5384</v>
      </c>
    </row>
    <row r="256" ht="20.1" customHeight="1">
      <c r="A256" s="244">
        <v>26</v>
      </c>
      <c r="B256" s="252" t="s">
        <v>294</v>
      </c>
      <c r="C256" s="267">
        <f>IF(data!AZ80&gt;0,data!AZ80,"")</f>
      </c>
      <c r="D256" s="267">
        <f>IF(data!BA80&gt;0,data!BA80,"")</f>
      </c>
      <c r="E256" s="267">
        <f>IF(data!BB80&gt;0,data!BB80,"")</f>
        <v>1894</v>
      </c>
      <c r="F256" s="267">
        <f>IF(data!BC80&gt;0,data!BC80,"")</f>
      </c>
      <c r="G256" s="267">
        <f>IF(data!BD80&gt;0,data!BD80,"")</f>
      </c>
      <c r="H256" s="267">
        <f>IF(data!BE80&gt;0,data!BE80,"")</f>
        <v>479</v>
      </c>
      <c r="I256" s="267">
        <f>IF(data!BF80&gt;0,data!BF80,"")</f>
        <v>180</v>
      </c>
    </row>
    <row r="257" ht="20.1" customHeight="1">
      <c r="A257" s="245" t="s">
        <v>1000</v>
      </c>
      <c r="B257" s="246"/>
      <c r="C257" s="246"/>
      <c r="D257" s="246"/>
      <c r="E257" s="246"/>
      <c r="F257" s="246"/>
      <c r="G257" s="246"/>
      <c r="H257" s="246"/>
      <c r="I257" s="245"/>
    </row>
    <row r="258" ht="20.1" customHeight="1">
      <c r="D258" s="248"/>
      <c r="I258" s="249" t="s">
        <v>1046</v>
      </c>
    </row>
    <row r="259" ht="20.1" customHeight="1">
      <c r="A259" s="248"/>
    </row>
    <row r="260" ht="20.1" customHeight="1">
      <c r="A260" s="250" t="str">
        <f>"Hospital: "&amp;data!C98</f>
        <v>Hospital: Lake Chelan Health</v>
      </c>
      <c r="G260" s="251"/>
      <c r="H260" s="250" t="str">
        <f>"FYE: "&amp;data!C96</f>
        <v>FYE: 12/31/2022</v>
      </c>
    </row>
    <row r="261" ht="20.1" customHeight="1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ht="20.1" customHeight="1">
      <c r="A262" s="255">
        <v>2</v>
      </c>
      <c r="B262" s="256" t="s">
        <v>1002</v>
      </c>
      <c r="C262" s="258" t="s">
        <v>1047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ht="20.1" customHeight="1">
      <c r="A263" s="255"/>
      <c r="B263" s="256"/>
      <c r="C263" s="258" t="s">
        <v>1048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1049</v>
      </c>
    </row>
    <row r="264" ht="20.1" customHeight="1">
      <c r="A264" s="244">
        <v>3</v>
      </c>
      <c r="B264" s="252" t="s">
        <v>1006</v>
      </c>
      <c r="C264" s="264"/>
      <c r="D264" s="264"/>
      <c r="E264" s="264"/>
      <c r="F264" s="264"/>
      <c r="G264" s="264"/>
      <c r="H264" s="264"/>
      <c r="I264" s="264"/>
    </row>
    <row r="265" ht="20.1" customHeight="1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ht="20.1" customHeight="1">
      <c r="A266" s="244">
        <v>5</v>
      </c>
      <c r="B266" s="252" t="s">
        <v>262</v>
      </c>
      <c r="C266" s="259">
        <f>data!BG60</f>
        <v>0</v>
      </c>
      <c r="D266" s="259">
        <f>data!BH60</f>
        <v>0</v>
      </c>
      <c r="E266" s="259">
        <f>data!BI60</f>
        <v>0</v>
      </c>
      <c r="F266" s="259">
        <f>data!BJ60</f>
        <v>9.37</v>
      </c>
      <c r="G266" s="259">
        <f>data!BK60</f>
        <v>0</v>
      </c>
      <c r="H266" s="259">
        <f>data!BL60</f>
        <v>8.32</v>
      </c>
      <c r="I266" s="259">
        <f>data!BM60</f>
        <v>0</v>
      </c>
    </row>
    <row r="267" ht="20.1" customHeight="1">
      <c r="A267" s="244">
        <v>6</v>
      </c>
      <c r="B267" s="252" t="s">
        <v>263</v>
      </c>
      <c r="C267" s="252">
        <f>data!BG61</f>
        <v>0</v>
      </c>
      <c r="D267" s="252">
        <f>data!BH61</f>
        <v>0</v>
      </c>
      <c r="E267" s="252">
        <f>data!BI61</f>
        <v>0</v>
      </c>
      <c r="F267" s="252">
        <f>data!BJ61</f>
        <v>553448</v>
      </c>
      <c r="G267" s="252">
        <f>data!BK61</f>
        <v>0</v>
      </c>
      <c r="H267" s="252">
        <f>data!BL61</f>
        <v>354052</v>
      </c>
      <c r="I267" s="252">
        <f>data!BM61</f>
        <v>0</v>
      </c>
    </row>
    <row r="268" ht="20.1" customHeight="1">
      <c r="A268" s="244">
        <v>7</v>
      </c>
      <c r="B268" s="252" t="s">
        <v>11</v>
      </c>
      <c r="C268" s="252">
        <f>data!BG62</f>
        <v>0</v>
      </c>
      <c r="D268" s="252">
        <f>data!BH62</f>
        <v>0</v>
      </c>
      <c r="E268" s="252">
        <f>data!BI62</f>
        <v>0</v>
      </c>
      <c r="F268" s="252">
        <f>data!BJ62</f>
        <v>130844</v>
      </c>
      <c r="G268" s="252">
        <f>data!BK62</f>
        <v>0</v>
      </c>
      <c r="H268" s="252">
        <f>data!BL62</f>
        <v>83704</v>
      </c>
      <c r="I268" s="252">
        <f>data!BM62</f>
        <v>0</v>
      </c>
    </row>
    <row r="269" ht="20.1" customHeight="1">
      <c r="A269" s="244">
        <v>8</v>
      </c>
      <c r="B269" s="252" t="s">
        <v>264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0</v>
      </c>
    </row>
    <row r="270" ht="20.1" customHeight="1">
      <c r="A270" s="244">
        <v>9</v>
      </c>
      <c r="B270" s="252" t="s">
        <v>265</v>
      </c>
      <c r="C270" s="252">
        <f>data!BG64</f>
        <v>0</v>
      </c>
      <c r="D270" s="252">
        <f>data!BH64</f>
        <v>0</v>
      </c>
      <c r="E270" s="252">
        <f>data!BI64</f>
        <v>0</v>
      </c>
      <c r="F270" s="252">
        <f>data!BJ64</f>
        <v>6081</v>
      </c>
      <c r="G270" s="252">
        <f>data!BK64</f>
        <v>0</v>
      </c>
      <c r="H270" s="252">
        <f>data!BL64</f>
        <v>5057</v>
      </c>
      <c r="I270" s="252">
        <f>data!BM64</f>
        <v>0</v>
      </c>
    </row>
    <row r="271" ht="20.1" customHeight="1">
      <c r="A271" s="244">
        <v>10</v>
      </c>
      <c r="B271" s="252" t="s">
        <v>521</v>
      </c>
      <c r="C271" s="252">
        <f>data!BG65</f>
        <v>0</v>
      </c>
      <c r="D271" s="252">
        <f>data!BH65</f>
        <v>0</v>
      </c>
      <c r="E271" s="252">
        <f>data!BI65</f>
        <v>0</v>
      </c>
      <c r="F271" s="252">
        <f>data!BJ65</f>
        <v>0</v>
      </c>
      <c r="G271" s="252">
        <f>data!BK65</f>
        <v>0</v>
      </c>
      <c r="H271" s="252">
        <f>data!BL65</f>
        <v>566</v>
      </c>
      <c r="I271" s="252">
        <f>data!BM65</f>
        <v>0</v>
      </c>
    </row>
    <row r="272" ht="20.1" customHeight="1">
      <c r="A272" s="244">
        <v>11</v>
      </c>
      <c r="B272" s="252" t="s">
        <v>522</v>
      </c>
      <c r="C272" s="252">
        <f>data!BG66</f>
        <v>0</v>
      </c>
      <c r="D272" s="252">
        <f>data!BH66</f>
        <v>0</v>
      </c>
      <c r="E272" s="252">
        <f>data!BI66</f>
        <v>0</v>
      </c>
      <c r="F272" s="252">
        <f>data!BJ66</f>
        <v>0</v>
      </c>
      <c r="G272" s="252">
        <f>data!BK66</f>
        <v>0</v>
      </c>
      <c r="H272" s="252">
        <f>data!BL66</f>
        <v>0</v>
      </c>
      <c r="I272" s="252">
        <f>data!BM66</f>
        <v>0</v>
      </c>
    </row>
    <row r="273" ht="20.1" customHeight="1">
      <c r="A273" s="244">
        <v>12</v>
      </c>
      <c r="B273" s="252" t="s">
        <v>16</v>
      </c>
      <c r="C273" s="252">
        <f>data!BG67</f>
        <v>0</v>
      </c>
      <c r="D273" s="252">
        <f>data!BH67</f>
        <v>0</v>
      </c>
      <c r="E273" s="252">
        <f>data!BI67</f>
        <v>0</v>
      </c>
      <c r="F273" s="252">
        <f>data!BJ67</f>
        <v>0</v>
      </c>
      <c r="G273" s="252">
        <f>data!BK67</f>
        <v>0</v>
      </c>
      <c r="H273" s="252">
        <f>data!BL67</f>
        <v>0</v>
      </c>
      <c r="I273" s="252">
        <f>data!BM67</f>
        <v>0</v>
      </c>
    </row>
    <row r="274" ht="20.1" customHeight="1">
      <c r="A274" s="244">
        <v>13</v>
      </c>
      <c r="B274" s="252" t="s">
        <v>1007</v>
      </c>
      <c r="C274" s="252">
        <f>data!BG68</f>
        <v>0</v>
      </c>
      <c r="D274" s="252">
        <f>data!BH68</f>
        <v>0</v>
      </c>
      <c r="E274" s="252">
        <f>data!BI68</f>
        <v>0</v>
      </c>
      <c r="F274" s="252">
        <f>data!BJ68</f>
        <v>9222</v>
      </c>
      <c r="G274" s="252">
        <f>data!BK68</f>
        <v>0</v>
      </c>
      <c r="H274" s="252">
        <f>data!BL68</f>
        <v>8239</v>
      </c>
      <c r="I274" s="252">
        <f>data!BM68</f>
        <v>0</v>
      </c>
    </row>
    <row r="275" ht="20.1" customHeight="1">
      <c r="A275" s="244">
        <v>14</v>
      </c>
      <c r="B275" s="252" t="s">
        <v>1008</v>
      </c>
      <c r="C275" s="252">
        <f>data!BG69</f>
        <v>0</v>
      </c>
      <c r="D275" s="252">
        <f>data!BH69</f>
        <v>0</v>
      </c>
      <c r="E275" s="252">
        <f>data!BI69</f>
        <v>333964</v>
      </c>
      <c r="F275" s="252">
        <f>data!BJ69</f>
        <v>241910</v>
      </c>
      <c r="G275" s="252">
        <f>data!BK69</f>
        <v>0</v>
      </c>
      <c r="H275" s="252">
        <f>data!BL69</f>
        <v>17859</v>
      </c>
      <c r="I275" s="252">
        <f>data!BM69</f>
        <v>0</v>
      </c>
    </row>
    <row r="276" ht="20.1" customHeight="1">
      <c r="A276" s="244">
        <v>15</v>
      </c>
      <c r="B276" s="252" t="s">
        <v>284</v>
      </c>
      <c r="C276" s="252">
        <f>-data!BG84</f>
        <v>0</v>
      </c>
      <c r="D276" s="252">
        <f>-data!BH84</f>
        <v>0</v>
      </c>
      <c r="E276" s="252">
        <f>-data!BI84</f>
        <v>0</v>
      </c>
      <c r="F276" s="252">
        <f>-data!BJ84</f>
        <v>0</v>
      </c>
      <c r="G276" s="252">
        <f>-data!BK84</f>
        <v>0</v>
      </c>
      <c r="H276" s="252">
        <f>-data!BL84</f>
        <v>0</v>
      </c>
      <c r="I276" s="252">
        <f>-data!BM84</f>
        <v>0</v>
      </c>
    </row>
    <row r="277" ht="20.1" customHeight="1">
      <c r="A277" s="244">
        <v>16</v>
      </c>
      <c r="B277" s="260" t="s">
        <v>1009</v>
      </c>
      <c r="C277" s="252">
        <f>data!BG85</f>
        <v>0</v>
      </c>
      <c r="D277" s="252">
        <f>data!BH85</f>
        <v>0</v>
      </c>
      <c r="E277" s="252">
        <f>data!BI85</f>
        <v>333964</v>
      </c>
      <c r="F277" s="252">
        <f>data!BJ85</f>
        <v>941505</v>
      </c>
      <c r="G277" s="252">
        <f>data!BK85</f>
        <v>0</v>
      </c>
      <c r="H277" s="252">
        <f>data!BL85</f>
        <v>469477</v>
      </c>
      <c r="I277" s="252">
        <f>data!BM85</f>
        <v>0</v>
      </c>
    </row>
    <row r="278" ht="20.1" customHeight="1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ht="20.1" customHeight="1">
      <c r="A279" s="244">
        <v>18</v>
      </c>
      <c r="B279" s="252" t="s">
        <v>1010</v>
      </c>
      <c r="C279" s="252"/>
      <c r="D279" s="252"/>
      <c r="E279" s="252"/>
      <c r="F279" s="252"/>
      <c r="G279" s="252"/>
      <c r="H279" s="252"/>
      <c r="I279" s="252"/>
    </row>
    <row r="280" ht="20.1" customHeight="1">
      <c r="A280" s="244">
        <v>19</v>
      </c>
      <c r="B280" s="260" t="s">
        <v>1011</v>
      </c>
      <c r="C280" s="267">
        <f>IF(data!BG73&gt;0,data!BG73,"")</f>
      </c>
      <c r="D280" s="267">
        <f>IF(data!BH73&gt;0,data!BH73,"")</f>
      </c>
      <c r="E280" s="267">
        <f>IF(data!BI73&gt;0,data!BI73,"")</f>
        <v>333964</v>
      </c>
      <c r="F280" s="267">
        <f>IF(data!BJ73&gt;0,data!BJ73,"")</f>
      </c>
      <c r="G280" s="267">
        <f>IF(data!BK73&gt;0,data!BK73,"")</f>
      </c>
      <c r="H280" s="267">
        <f>IF(data!BL73&gt;0,data!BL73,"")</f>
      </c>
      <c r="I280" s="267">
        <f>IF(data!BM73&gt;0,data!BM73,"")</f>
      </c>
    </row>
    <row r="281" ht="20.1" customHeight="1">
      <c r="A281" s="244">
        <v>20</v>
      </c>
      <c r="B281" s="260" t="s">
        <v>1012</v>
      </c>
      <c r="C281" s="267">
        <f>IF(data!BG74&gt;0,data!BG74,"")</f>
      </c>
      <c r="D281" s="267">
        <f>IF(data!BH74&gt;0,data!BH74,"")</f>
      </c>
      <c r="E281" s="267">
        <f>IF(data!BI74&gt;0,data!BI74,"")</f>
      </c>
      <c r="F281" s="267">
        <f>IF(data!BJ74&gt;0,data!BJ74,"")</f>
      </c>
      <c r="G281" s="267">
        <f>IF(data!BK74&gt;0,data!BK74,"")</f>
      </c>
      <c r="H281" s="267">
        <f>IF(data!BL74&gt;0,data!BL74,"")</f>
      </c>
      <c r="I281" s="267">
        <f>IF(data!BM74&gt;0,data!BM74,"")</f>
      </c>
    </row>
    <row r="282" ht="20.1" customHeight="1">
      <c r="A282" s="244">
        <v>21</v>
      </c>
      <c r="B282" s="260" t="s">
        <v>1013</v>
      </c>
      <c r="C282" s="267">
        <f>IF(data!BG75&gt;0,data!BG75,"")</f>
      </c>
      <c r="D282" s="267">
        <f>IF(data!BH75&gt;0,data!BH75,"")</f>
      </c>
      <c r="E282" s="267">
        <f>IF(data!BI75&gt;0,data!BI75,"")</f>
      </c>
      <c r="F282" s="267">
        <f>IF(data!BJ75&gt;0,data!BJ75,"")</f>
      </c>
      <c r="G282" s="267">
        <f>IF(data!BK75&gt;0,data!BK75,"")</f>
      </c>
      <c r="H282" s="267">
        <f>IF(data!BL75&gt;0,data!BL75,"")</f>
      </c>
      <c r="I282" s="267">
        <f>IF(data!BM75&gt;0,data!BM75,"")</f>
      </c>
    </row>
    <row r="283" ht="20.1" customHeight="1">
      <c r="A283" s="244" t="s">
        <v>1014</v>
      </c>
      <c r="B283" s="252"/>
      <c r="C283" s="269"/>
      <c r="D283" s="269"/>
      <c r="E283" s="269"/>
      <c r="F283" s="269"/>
      <c r="G283" s="269"/>
      <c r="H283" s="269"/>
      <c r="I283" s="269"/>
    </row>
    <row r="284" ht="20.1" customHeight="1">
      <c r="A284" s="244">
        <v>22</v>
      </c>
      <c r="B284" s="252" t="s">
        <v>1015</v>
      </c>
      <c r="C284" s="268">
        <f>data!BG90</f>
        <v>0</v>
      </c>
      <c r="D284" s="268">
        <f>data!BH90</f>
        <v>0</v>
      </c>
      <c r="E284" s="268">
        <f>data!BI90</f>
        <v>0</v>
      </c>
      <c r="F284" s="268">
        <f>data!BJ90</f>
        <v>0</v>
      </c>
      <c r="G284" s="268">
        <f>data!BK90</f>
        <v>0</v>
      </c>
      <c r="H284" s="268">
        <f>data!BL90</f>
        <v>0</v>
      </c>
      <c r="I284" s="268">
        <f>data!BM90</f>
        <v>0</v>
      </c>
    </row>
    <row r="285" ht="20.1" customHeight="1">
      <c r="A285" s="244">
        <v>23</v>
      </c>
      <c r="B285" s="252" t="s">
        <v>1016</v>
      </c>
      <c r="C285" s="267">
        <f>IF(data!BG77&gt;0,data!BG77,"")</f>
      </c>
      <c r="D285" s="268">
        <f>data!BH91</f>
        <v>0</v>
      </c>
      <c r="E285" s="268">
        <f>data!BI91</f>
        <v>0</v>
      </c>
      <c r="F285" s="267">
        <f>IF(data!BJ77&gt;0,data!BJ77,"")</f>
        <v>9981</v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ht="20.1" customHeight="1">
      <c r="A286" s="244">
        <v>24</v>
      </c>
      <c r="B286" s="252" t="s">
        <v>1017</v>
      </c>
      <c r="C286" s="267">
        <f>IF(data!BG78&gt;0,data!BG78,"")</f>
      </c>
      <c r="D286" s="268">
        <f>data!BH92</f>
        <v>0</v>
      </c>
      <c r="E286" s="268">
        <f>data!BI92</f>
        <v>0</v>
      </c>
      <c r="F286" s="267">
        <f>IF(data!BJ78&gt;0,data!BJ78,"")</f>
      </c>
      <c r="G286" s="268">
        <f>data!BK92</f>
        <v>0</v>
      </c>
      <c r="H286" s="268">
        <f>data!BL92</f>
        <v>0</v>
      </c>
      <c r="I286" s="268">
        <f>data!BM92</f>
        <v>1697.043</v>
      </c>
    </row>
    <row r="287" ht="20.1" customHeight="1">
      <c r="A287" s="244">
        <v>25</v>
      </c>
      <c r="B287" s="252" t="s">
        <v>1018</v>
      </c>
      <c r="C287" s="267">
        <f>IF(data!BG79&gt;0,data!BG79,"")</f>
      </c>
      <c r="D287" s="268">
        <f>data!BH93</f>
        <v>0</v>
      </c>
      <c r="E287" s="268">
        <f>data!BI93</f>
        <v>0</v>
      </c>
      <c r="F287" s="267">
        <f>IF(data!BJ79&gt;0,data!BJ79,"")</f>
        <v>54</v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ht="20.1" customHeight="1">
      <c r="A288" s="244">
        <v>26</v>
      </c>
      <c r="B288" s="252" t="s">
        <v>294</v>
      </c>
      <c r="C288" s="267">
        <f>IF(data!BG80&gt;0,data!BG80,"")</f>
      </c>
      <c r="D288" s="267">
        <f>IF(data!BH80&gt;0,data!BH80,"")</f>
      </c>
      <c r="E288" s="267">
        <f>IF(data!BI80&gt;0,data!BI80,"")</f>
      </c>
      <c r="F288" s="267">
        <f>IF(data!BJ80&gt;0,data!BJ80,"")</f>
        <v>2954</v>
      </c>
      <c r="G288" s="267">
        <f>IF(data!BK80&gt;0,data!BK80,"")</f>
      </c>
      <c r="H288" s="267">
        <f>IF(data!BL80&gt;0,data!BL80,"")</f>
      </c>
      <c r="I288" s="267">
        <f>IF(data!BM80&gt;0,data!BM80,"")</f>
      </c>
    </row>
    <row r="289" ht="20.1" customHeight="1">
      <c r="A289" s="245" t="s">
        <v>1000</v>
      </c>
      <c r="B289" s="246"/>
      <c r="C289" s="246"/>
      <c r="D289" s="246"/>
      <c r="E289" s="246"/>
      <c r="F289" s="246"/>
      <c r="G289" s="246"/>
      <c r="H289" s="246"/>
      <c r="I289" s="245"/>
    </row>
    <row r="290" ht="20.1" customHeight="1">
      <c r="D290" s="248"/>
      <c r="I290" s="249" t="s">
        <v>1050</v>
      </c>
    </row>
    <row r="291" ht="20.1" customHeight="1">
      <c r="A291" s="248"/>
    </row>
    <row r="292" ht="20.1" customHeight="1">
      <c r="A292" s="250" t="str">
        <f>"Hospital: "&amp;data!C98</f>
        <v>Hospital: Lake Chelan Health</v>
      </c>
      <c r="G292" s="251"/>
      <c r="H292" s="250" t="str">
        <f>"FYE: "&amp;data!C96</f>
        <v>FYE: 12/31/2022</v>
      </c>
    </row>
    <row r="293" ht="20.1" customHeight="1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ht="20.1" customHeight="1">
      <c r="A294" s="255">
        <v>2</v>
      </c>
      <c r="B294" s="256" t="s">
        <v>1002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ht="20.1" customHeight="1">
      <c r="A295" s="255"/>
      <c r="B295" s="256"/>
      <c r="C295" s="258" t="s">
        <v>1051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ht="20.1" customHeight="1">
      <c r="A296" s="244">
        <v>3</v>
      </c>
      <c r="B296" s="252" t="s">
        <v>1006</v>
      </c>
      <c r="C296" s="264"/>
      <c r="D296" s="264"/>
      <c r="E296" s="264"/>
      <c r="F296" s="264"/>
      <c r="G296" s="264"/>
      <c r="H296" s="264"/>
      <c r="I296" s="264"/>
    </row>
    <row r="297" ht="20.1" customHeight="1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ht="20.1" customHeight="1">
      <c r="A298" s="244">
        <v>5</v>
      </c>
      <c r="B298" s="252" t="s">
        <v>262</v>
      </c>
      <c r="C298" s="259">
        <f>data!BN60</f>
        <v>2.83</v>
      </c>
      <c r="D298" s="259">
        <f>data!BO60</f>
        <v>0</v>
      </c>
      <c r="E298" s="259">
        <f>data!BP60</f>
        <v>1</v>
      </c>
      <c r="F298" s="259">
        <f>data!BQ60</f>
        <v>0</v>
      </c>
      <c r="G298" s="259">
        <f>data!BR60</f>
        <v>0</v>
      </c>
      <c r="H298" s="259">
        <f>data!BS60</f>
        <v>0</v>
      </c>
      <c r="I298" s="259">
        <f>data!BT60</f>
        <v>0</v>
      </c>
    </row>
    <row r="299" ht="20.1" customHeight="1">
      <c r="A299" s="244">
        <v>6</v>
      </c>
      <c r="B299" s="252" t="s">
        <v>263</v>
      </c>
      <c r="C299" s="252">
        <f>data!BN61</f>
        <v>1985139</v>
      </c>
      <c r="D299" s="252">
        <f>data!BO61</f>
        <v>0</v>
      </c>
      <c r="E299" s="252">
        <f>data!BP61</f>
        <v>0</v>
      </c>
      <c r="F299" s="252">
        <f>data!BQ61</f>
        <v>0</v>
      </c>
      <c r="G299" s="252">
        <f>data!BR61</f>
        <v>268378</v>
      </c>
      <c r="H299" s="252">
        <f>data!BS61</f>
        <v>0</v>
      </c>
      <c r="I299" s="252">
        <f>data!BT61</f>
        <v>0</v>
      </c>
    </row>
    <row r="300" ht="20.1" customHeight="1">
      <c r="A300" s="244">
        <v>7</v>
      </c>
      <c r="B300" s="252" t="s">
        <v>11</v>
      </c>
      <c r="C300" s="252">
        <f>data!BN62</f>
        <v>469320</v>
      </c>
      <c r="D300" s="252">
        <f>data!BO62</f>
        <v>0</v>
      </c>
      <c r="E300" s="252">
        <f>data!BP62</f>
        <v>0</v>
      </c>
      <c r="F300" s="252">
        <f>data!BQ62</f>
        <v>0</v>
      </c>
      <c r="G300" s="252">
        <f>data!BR62</f>
        <v>63449</v>
      </c>
      <c r="H300" s="252">
        <f>data!BS62</f>
        <v>0</v>
      </c>
      <c r="I300" s="252">
        <f>data!BT62</f>
        <v>0</v>
      </c>
    </row>
    <row r="301" ht="20.1" customHeight="1">
      <c r="A301" s="244">
        <v>8</v>
      </c>
      <c r="B301" s="252" t="s">
        <v>264</v>
      </c>
      <c r="C301" s="252">
        <f>data!BN63</f>
        <v>0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ht="20.1" customHeight="1">
      <c r="A302" s="244">
        <v>9</v>
      </c>
      <c r="B302" s="252" t="s">
        <v>265</v>
      </c>
      <c r="C302" s="252">
        <f>data!BN64</f>
        <v>66087</v>
      </c>
      <c r="D302" s="252">
        <f>data!BO64</f>
        <v>0</v>
      </c>
      <c r="E302" s="252">
        <f>data!BP64</f>
        <v>0</v>
      </c>
      <c r="F302" s="252">
        <f>data!BQ64</f>
        <v>0</v>
      </c>
      <c r="G302" s="252">
        <f>data!BR64</f>
        <v>4761</v>
      </c>
      <c r="H302" s="252">
        <f>data!BS64</f>
        <v>0</v>
      </c>
      <c r="I302" s="252">
        <f>data!BT64</f>
        <v>0</v>
      </c>
    </row>
    <row r="303" ht="20.1" customHeight="1">
      <c r="A303" s="244">
        <v>10</v>
      </c>
      <c r="B303" s="252" t="s">
        <v>521</v>
      </c>
      <c r="C303" s="252">
        <f>data!BN65</f>
        <v>0</v>
      </c>
      <c r="D303" s="252">
        <f>data!BO65</f>
        <v>0</v>
      </c>
      <c r="E303" s="252">
        <f>data!BP65</f>
        <v>0</v>
      </c>
      <c r="F303" s="252">
        <f>data!BQ65</f>
        <v>0</v>
      </c>
      <c r="G303" s="252">
        <f>data!BR65</f>
        <v>0</v>
      </c>
      <c r="H303" s="252">
        <f>data!BS65</f>
        <v>0</v>
      </c>
      <c r="I303" s="252">
        <f>data!BT65</f>
        <v>0</v>
      </c>
    </row>
    <row r="304" ht="20.1" customHeight="1">
      <c r="A304" s="244">
        <v>11</v>
      </c>
      <c r="B304" s="252" t="s">
        <v>522</v>
      </c>
      <c r="C304" s="252">
        <f>data!BN66</f>
        <v>0</v>
      </c>
      <c r="D304" s="252">
        <f>data!BO66</f>
        <v>0</v>
      </c>
      <c r="E304" s="252">
        <f>data!BP66</f>
        <v>0</v>
      </c>
      <c r="F304" s="252">
        <f>data!BQ66</f>
        <v>0</v>
      </c>
      <c r="G304" s="252">
        <f>data!BR66</f>
        <v>0</v>
      </c>
      <c r="H304" s="252">
        <f>data!BS66</f>
        <v>0</v>
      </c>
      <c r="I304" s="252">
        <f>data!BT66</f>
        <v>0</v>
      </c>
    </row>
    <row r="305" ht="20.1" customHeight="1">
      <c r="A305" s="244">
        <v>12</v>
      </c>
      <c r="B305" s="252" t="s">
        <v>16</v>
      </c>
      <c r="C305" s="252">
        <f>data!BN67</f>
        <v>162357</v>
      </c>
      <c r="D305" s="252">
        <f>data!BO67</f>
        <v>0</v>
      </c>
      <c r="E305" s="252">
        <f>data!BP67</f>
        <v>0</v>
      </c>
      <c r="F305" s="252">
        <f>data!BQ67</f>
        <v>0</v>
      </c>
      <c r="G305" s="252">
        <f>data!BR67</f>
        <v>0</v>
      </c>
      <c r="H305" s="252">
        <f>data!BS67</f>
        <v>0</v>
      </c>
      <c r="I305" s="252">
        <f>data!BT67</f>
        <v>0</v>
      </c>
    </row>
    <row r="306" ht="20.1" customHeight="1">
      <c r="A306" s="244">
        <v>13</v>
      </c>
      <c r="B306" s="252" t="s">
        <v>1007</v>
      </c>
      <c r="C306" s="252">
        <f>data!BN68</f>
        <v>34075</v>
      </c>
      <c r="D306" s="252">
        <f>data!BO68</f>
        <v>0</v>
      </c>
      <c r="E306" s="252">
        <f>data!BP68</f>
        <v>0</v>
      </c>
      <c r="F306" s="252">
        <f>data!BQ68</f>
        <v>0</v>
      </c>
      <c r="G306" s="252">
        <f>data!BR68</f>
        <v>667</v>
      </c>
      <c r="H306" s="252">
        <f>data!BS68</f>
        <v>0</v>
      </c>
      <c r="I306" s="252">
        <f>data!BT68</f>
        <v>0</v>
      </c>
    </row>
    <row r="307" ht="20.1" customHeight="1">
      <c r="A307" s="244">
        <v>14</v>
      </c>
      <c r="B307" s="252" t="s">
        <v>1008</v>
      </c>
      <c r="C307" s="252">
        <f>data!BN69</f>
        <v>757921</v>
      </c>
      <c r="D307" s="252">
        <f>data!BO69</f>
        <v>0</v>
      </c>
      <c r="E307" s="252">
        <f>data!BP69</f>
        <v>0</v>
      </c>
      <c r="F307" s="252">
        <f>data!BQ69</f>
        <v>0</v>
      </c>
      <c r="G307" s="252">
        <f>data!BR69</f>
        <v>249408</v>
      </c>
      <c r="H307" s="252">
        <f>data!BS69</f>
        <v>0</v>
      </c>
      <c r="I307" s="252">
        <f>data!BT69</f>
        <v>0</v>
      </c>
    </row>
    <row r="308" ht="20.1" customHeight="1">
      <c r="A308" s="244">
        <v>15</v>
      </c>
      <c r="B308" s="252" t="s">
        <v>284</v>
      </c>
      <c r="C308" s="252">
        <f>-data!BN84</f>
        <v>0</v>
      </c>
      <c r="D308" s="252">
        <f>-data!BO84</f>
        <v>0</v>
      </c>
      <c r="E308" s="252">
        <f>-data!BP84</f>
        <v>0</v>
      </c>
      <c r="F308" s="252">
        <f>-data!BQ84</f>
        <v>0</v>
      </c>
      <c r="G308" s="252">
        <f>-data!BR84</f>
        <v>0</v>
      </c>
      <c r="H308" s="252">
        <f>-data!BS84</f>
        <v>0</v>
      </c>
      <c r="I308" s="252">
        <f>-data!BT84</f>
        <v>0</v>
      </c>
    </row>
    <row r="309" ht="20.1" customHeight="1">
      <c r="A309" s="244">
        <v>16</v>
      </c>
      <c r="B309" s="260" t="s">
        <v>1009</v>
      </c>
      <c r="C309" s="252">
        <f>data!BN85</f>
        <v>3474899</v>
      </c>
      <c r="D309" s="252">
        <f>data!BO85</f>
        <v>0</v>
      </c>
      <c r="E309" s="252">
        <f>data!BP85</f>
        <v>0</v>
      </c>
      <c r="F309" s="252">
        <f>data!BQ85</f>
        <v>0</v>
      </c>
      <c r="G309" s="252">
        <f>data!BR85</f>
        <v>586663</v>
      </c>
      <c r="H309" s="252">
        <f>data!BS85</f>
        <v>0</v>
      </c>
      <c r="I309" s="252">
        <f>data!BT85</f>
        <v>0</v>
      </c>
    </row>
    <row r="310" ht="20.1" customHeight="1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ht="20.1" customHeight="1">
      <c r="A311" s="244">
        <v>18</v>
      </c>
      <c r="B311" s="252" t="s">
        <v>1010</v>
      </c>
      <c r="C311" s="252"/>
      <c r="D311" s="252"/>
      <c r="E311" s="252"/>
      <c r="F311" s="252"/>
      <c r="G311" s="252"/>
      <c r="H311" s="252"/>
      <c r="I311" s="252"/>
    </row>
    <row r="312" ht="20.1" customHeight="1">
      <c r="A312" s="244">
        <v>19</v>
      </c>
      <c r="B312" s="260" t="s">
        <v>1011</v>
      </c>
      <c r="C312" s="267">
        <f>IF(data!BN73&gt;0,data!BN73,"")</f>
      </c>
      <c r="D312" s="267">
        <f>IF(data!BO73&gt;0,data!BO73,"")</f>
      </c>
      <c r="E312" s="267">
        <f>IF(data!BP73&gt;0,data!BP73,"")</f>
      </c>
      <c r="F312" s="267">
        <f>IF(data!BQ73&gt;0,data!BQ73,"")</f>
      </c>
      <c r="G312" s="267">
        <f>IF(data!BR73&gt;0,data!BR73,"")</f>
      </c>
      <c r="H312" s="267">
        <f>IF(data!BS73&gt;0,data!BS73,"")</f>
      </c>
      <c r="I312" s="267">
        <f>IF(data!BT73&gt;0,data!BT73,"")</f>
      </c>
    </row>
    <row r="313" ht="20.1" customHeight="1">
      <c r="A313" s="244">
        <v>20</v>
      </c>
      <c r="B313" s="260" t="s">
        <v>1012</v>
      </c>
      <c r="C313" s="267">
        <f>IF(data!BN74&gt;0,data!BN74,"")</f>
      </c>
      <c r="D313" s="267">
        <f>IF(data!BO74&gt;0,data!BO74,"")</f>
      </c>
      <c r="E313" s="267">
        <f>IF(data!BP74&gt;0,data!BP74,"")</f>
      </c>
      <c r="F313" s="267">
        <f>IF(data!BQ74&gt;0,data!BQ74,"")</f>
      </c>
      <c r="G313" s="267">
        <f>IF(data!BR74&gt;0,data!BR74,"")</f>
      </c>
      <c r="H313" s="267">
        <f>IF(data!BS74&gt;0,data!BS74,"")</f>
      </c>
      <c r="I313" s="267">
        <f>IF(data!BT74&gt;0,data!BT74,"")</f>
      </c>
    </row>
    <row r="314" ht="20.1" customHeight="1">
      <c r="A314" s="244">
        <v>21</v>
      </c>
      <c r="B314" s="260" t="s">
        <v>1013</v>
      </c>
      <c r="C314" s="267">
        <f>IF(data!BN75&gt;0,data!BN75,"")</f>
      </c>
      <c r="D314" s="267">
        <f>IF(data!BO75&gt;0,data!BO75,"")</f>
      </c>
      <c r="E314" s="267">
        <f>IF(data!BP75&gt;0,data!BP75,"")</f>
      </c>
      <c r="F314" s="267">
        <f>IF(data!BQ75&gt;0,data!BQ75,"")</f>
      </c>
      <c r="G314" s="267">
        <f>IF(data!BR75&gt;0,data!BR75,"")</f>
      </c>
      <c r="H314" s="267">
        <f>IF(data!BS75&gt;0,data!BS75,"")</f>
      </c>
      <c r="I314" s="267">
        <f>IF(data!BT75&gt;0,data!BT75,"")</f>
      </c>
    </row>
    <row r="315" ht="20.1" customHeight="1">
      <c r="A315" s="244" t="s">
        <v>1014</v>
      </c>
      <c r="B315" s="252"/>
      <c r="C315" s="262"/>
      <c r="D315" s="262"/>
      <c r="E315" s="262"/>
      <c r="F315" s="262"/>
      <c r="G315" s="262"/>
      <c r="H315" s="262"/>
      <c r="I315" s="262"/>
    </row>
    <row r="316" ht="20.1" customHeight="1">
      <c r="A316" s="244">
        <v>22</v>
      </c>
      <c r="B316" s="252" t="s">
        <v>1015</v>
      </c>
      <c r="C316" s="268">
        <f>data!BN90</f>
        <v>3820</v>
      </c>
      <c r="D316" s="268">
        <f>data!BO90</f>
        <v>0</v>
      </c>
      <c r="E316" s="268">
        <f>data!BP90</f>
        <v>0</v>
      </c>
      <c r="F316" s="268">
        <f>data!BQ90</f>
        <v>0</v>
      </c>
      <c r="G316" s="268">
        <f>data!BR90</f>
        <v>0</v>
      </c>
      <c r="H316" s="268">
        <f>data!BS90</f>
        <v>0</v>
      </c>
      <c r="I316" s="268">
        <f>data!BT90</f>
        <v>0</v>
      </c>
    </row>
    <row r="317" ht="20.1" customHeight="1">
      <c r="A317" s="244">
        <v>23</v>
      </c>
      <c r="B317" s="252" t="s">
        <v>1016</v>
      </c>
      <c r="C317" s="267">
        <f>IF(data!BN77&gt;0,data!BN77,"")</f>
        <v>77823</v>
      </c>
      <c r="D317" s="267">
        <f>IF(data!BO77&gt;0,data!BO77,"")</f>
      </c>
      <c r="E317" s="267">
        <f>IF(data!BP77&gt;0,data!BP77,"")</f>
      </c>
      <c r="F317" s="267">
        <f>IF(data!BQ77&gt;0,data!BQ77,"")</f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ht="20.1" customHeight="1">
      <c r="A318" s="244">
        <v>24</v>
      </c>
      <c r="B318" s="252" t="s">
        <v>1017</v>
      </c>
      <c r="C318" s="267">
        <f>IF(data!BN78&gt;0,data!BN78,"")</f>
      </c>
      <c r="D318" s="267">
        <f>IF(data!BO78&gt;0,data!BO78,"")</f>
      </c>
      <c r="E318" s="267">
        <f>IF(data!BP78&gt;0,data!BP78,"")</f>
      </c>
      <c r="F318" s="267">
        <f>IF(data!BQ78&gt;0,data!BQ78,"")</f>
      </c>
      <c r="G318" s="267">
        <f>IF(data!BR78&gt;0,data!BR78,"")</f>
      </c>
      <c r="H318" s="268">
        <f>data!BS92</f>
        <v>0</v>
      </c>
      <c r="I318" s="268">
        <f>data!BT92</f>
        <v>0</v>
      </c>
    </row>
    <row r="319" ht="20.1" customHeight="1">
      <c r="A319" s="244">
        <v>25</v>
      </c>
      <c r="B319" s="252" t="s">
        <v>1018</v>
      </c>
      <c r="C319" s="267">
        <f>IF(data!BN79&gt;0,data!BN79,"")</f>
        <v>2006</v>
      </c>
      <c r="D319" s="267">
        <f>IF(data!BO79&gt;0,data!BO79,"")</f>
      </c>
      <c r="E319" s="267">
        <f>IF(data!BP79&gt;0,data!BP79,"")</f>
      </c>
      <c r="F319" s="267">
        <f>IF(data!BQ79&gt;0,data!BQ79,"")</f>
      </c>
      <c r="G319" s="267">
        <f>IF(data!BR79&gt;0,data!BR79,"")</f>
        <v>18</v>
      </c>
      <c r="H319" s="268">
        <f>data!BS93</f>
        <v>0</v>
      </c>
      <c r="I319" s="268">
        <f>data!BT93</f>
        <v>0</v>
      </c>
    </row>
    <row r="320" ht="20.1" customHeight="1">
      <c r="A320" s="244">
        <v>26</v>
      </c>
      <c r="B320" s="252" t="s">
        <v>294</v>
      </c>
      <c r="C320" s="270">
        <f>IF(data!BN80&gt;0,data!BN80,"")</f>
        <v>13413</v>
      </c>
      <c r="D320" s="270">
        <f>IF(data!BO80&gt;0,data!BO80,"")</f>
      </c>
      <c r="E320" s="270">
        <f>IF(data!BP80&gt;0,data!BP80,"")</f>
      </c>
      <c r="F320" s="270">
        <f>IF(data!BQ80&gt;0,data!BQ80,"")</f>
      </c>
      <c r="G320" s="270">
        <f>IF(data!BR80&gt;0,data!BR80,"")</f>
      </c>
      <c r="H320" s="270">
        <f>IF(data!BS80&gt;0,data!BS80,"")</f>
      </c>
      <c r="I320" s="270">
        <f>IF(data!BT80&gt;0,data!BT80,"")</f>
      </c>
    </row>
    <row r="321" ht="20.1" customHeight="1">
      <c r="A321" s="245" t="s">
        <v>1000</v>
      </c>
      <c r="B321" s="246"/>
      <c r="C321" s="246"/>
      <c r="D321" s="246"/>
      <c r="E321" s="246"/>
      <c r="F321" s="246"/>
      <c r="G321" s="246"/>
      <c r="H321" s="246"/>
      <c r="I321" s="245"/>
    </row>
    <row r="322" ht="20.1" customHeight="1">
      <c r="D322" s="248"/>
      <c r="I322" s="249" t="s">
        <v>1052</v>
      </c>
    </row>
    <row r="323" ht="20.1" customHeight="1">
      <c r="A323" s="248"/>
    </row>
    <row r="324" ht="20.1" customHeight="1">
      <c r="A324" s="250" t="str">
        <f>"Hospital: "&amp;data!C98</f>
        <v>Hospital: Lake Chelan Health</v>
      </c>
      <c r="G324" s="251"/>
      <c r="H324" s="250" t="str">
        <f>"FYE: "&amp;data!C96</f>
        <v>FYE: 12/31/2022</v>
      </c>
    </row>
    <row r="325" ht="20.1" customHeight="1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ht="20.1" customHeight="1">
      <c r="A326" s="255">
        <v>2</v>
      </c>
      <c r="B326" s="256" t="s">
        <v>1002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ht="20.1" customHeight="1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1051</v>
      </c>
      <c r="H327" s="258" t="s">
        <v>179</v>
      </c>
      <c r="I327" s="258" t="s">
        <v>228</v>
      </c>
    </row>
    <row r="328" ht="20.1" customHeight="1">
      <c r="A328" s="244">
        <v>3</v>
      </c>
      <c r="B328" s="252" t="s">
        <v>1006</v>
      </c>
      <c r="C328" s="264"/>
      <c r="D328" s="264"/>
      <c r="E328" s="264"/>
      <c r="F328" s="264"/>
      <c r="G328" s="264"/>
      <c r="H328" s="264"/>
      <c r="I328" s="264"/>
    </row>
    <row r="329" ht="20.1" customHeight="1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ht="20.1" customHeight="1">
      <c r="A330" s="244">
        <v>5</v>
      </c>
      <c r="B330" s="252" t="s">
        <v>262</v>
      </c>
      <c r="C330" s="259">
        <f>data!BU60</f>
        <v>0</v>
      </c>
      <c r="D330" s="259">
        <f>data!BV60</f>
        <v>0</v>
      </c>
      <c r="E330" s="259">
        <f>data!BW60</f>
        <v>0</v>
      </c>
      <c r="F330" s="259">
        <f>data!BX60</f>
        <v>8.91</v>
      </c>
      <c r="G330" s="259">
        <f>data!BY60</f>
        <v>0.55</v>
      </c>
      <c r="H330" s="259">
        <f>data!BZ60</f>
        <v>0</v>
      </c>
      <c r="I330" s="259">
        <f>data!CA60</f>
        <v>0</v>
      </c>
    </row>
    <row r="331" ht="20.1" customHeight="1">
      <c r="A331" s="244">
        <v>6</v>
      </c>
      <c r="B331" s="252" t="s">
        <v>263</v>
      </c>
      <c r="C331" s="271">
        <f>data!BU61</f>
        <v>0</v>
      </c>
      <c r="D331" s="271">
        <f>data!BV61</f>
        <v>184684</v>
      </c>
      <c r="E331" s="271">
        <f>data!BW61</f>
        <v>0</v>
      </c>
      <c r="F331" s="271">
        <f>data!BX61</f>
        <v>472739</v>
      </c>
      <c r="G331" s="271">
        <f>data!BY61</f>
        <v>110664</v>
      </c>
      <c r="H331" s="271">
        <f>data!BZ61</f>
        <v>0</v>
      </c>
      <c r="I331" s="271">
        <f>data!CA61</f>
        <v>0</v>
      </c>
    </row>
    <row r="332" ht="20.1" customHeight="1">
      <c r="A332" s="244">
        <v>7</v>
      </c>
      <c r="B332" s="252" t="s">
        <v>11</v>
      </c>
      <c r="C332" s="271">
        <f>data!BU62</f>
        <v>0</v>
      </c>
      <c r="D332" s="271">
        <f>data!BV62</f>
        <v>43662</v>
      </c>
      <c r="E332" s="271">
        <f>data!BW62</f>
        <v>0</v>
      </c>
      <c r="F332" s="271">
        <f>data!BX62</f>
        <v>111763</v>
      </c>
      <c r="G332" s="271">
        <f>data!BY62</f>
        <v>26163</v>
      </c>
      <c r="H332" s="271">
        <f>data!BZ62</f>
        <v>0</v>
      </c>
      <c r="I332" s="271">
        <f>data!CA62</f>
        <v>0</v>
      </c>
    </row>
    <row r="333" ht="20.1" customHeight="1">
      <c r="A333" s="244">
        <v>8</v>
      </c>
      <c r="B333" s="252" t="s">
        <v>264</v>
      </c>
      <c r="C333" s="271">
        <f>data!BU63</f>
        <v>0</v>
      </c>
      <c r="D333" s="271">
        <f>data!BV63</f>
        <v>0</v>
      </c>
      <c r="E333" s="271">
        <f>data!BW63</f>
        <v>0</v>
      </c>
      <c r="F333" s="271">
        <f>data!BX63</f>
        <v>0</v>
      </c>
      <c r="G333" s="271">
        <f>data!BY63</f>
        <v>0</v>
      </c>
      <c r="H333" s="271">
        <f>data!BZ63</f>
        <v>0</v>
      </c>
      <c r="I333" s="271">
        <f>data!CA63</f>
        <v>0</v>
      </c>
    </row>
    <row r="334" ht="20.1" customHeight="1">
      <c r="A334" s="244">
        <v>9</v>
      </c>
      <c r="B334" s="252" t="s">
        <v>265</v>
      </c>
      <c r="C334" s="271">
        <f>data!BU64</f>
        <v>0</v>
      </c>
      <c r="D334" s="271">
        <f>data!BV64</f>
        <v>1684</v>
      </c>
      <c r="E334" s="271">
        <f>data!BW64</f>
        <v>0</v>
      </c>
      <c r="F334" s="271">
        <f>data!BX64</f>
        <v>4266</v>
      </c>
      <c r="G334" s="271">
        <f>data!BY64</f>
        <v>24</v>
      </c>
      <c r="H334" s="271">
        <f>data!BZ64</f>
        <v>0</v>
      </c>
      <c r="I334" s="271">
        <f>data!CA64</f>
        <v>0</v>
      </c>
    </row>
    <row r="335" ht="20.1" customHeight="1">
      <c r="A335" s="244">
        <v>10</v>
      </c>
      <c r="B335" s="252" t="s">
        <v>521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0</v>
      </c>
      <c r="G335" s="271">
        <f>data!BY65</f>
        <v>0</v>
      </c>
      <c r="H335" s="271">
        <f>data!BZ65</f>
        <v>0</v>
      </c>
      <c r="I335" s="271">
        <f>data!CA65</f>
        <v>0</v>
      </c>
    </row>
    <row r="336" ht="20.1" customHeight="1">
      <c r="A336" s="244">
        <v>11</v>
      </c>
      <c r="B336" s="252" t="s">
        <v>522</v>
      </c>
      <c r="C336" s="271">
        <f>data!BU66</f>
        <v>0</v>
      </c>
      <c r="D336" s="271">
        <f>data!BV66</f>
        <v>0</v>
      </c>
      <c r="E336" s="271">
        <f>data!BW66</f>
        <v>0</v>
      </c>
      <c r="F336" s="271">
        <f>data!BX66</f>
        <v>0</v>
      </c>
      <c r="G336" s="271">
        <f>data!BY66</f>
        <v>0</v>
      </c>
      <c r="H336" s="271">
        <f>data!BZ66</f>
        <v>0</v>
      </c>
      <c r="I336" s="271">
        <f>data!CA66</f>
        <v>0</v>
      </c>
    </row>
    <row r="337" ht="20.1" customHeight="1">
      <c r="A337" s="244">
        <v>12</v>
      </c>
      <c r="B337" s="252" t="s">
        <v>16</v>
      </c>
      <c r="C337" s="271">
        <f>data!BU67</f>
        <v>0</v>
      </c>
      <c r="D337" s="271">
        <f>data!BV67</f>
        <v>52532</v>
      </c>
      <c r="E337" s="271">
        <f>data!BW67</f>
        <v>0</v>
      </c>
      <c r="F337" s="271">
        <f>data!BX67</f>
        <v>0</v>
      </c>
      <c r="G337" s="271">
        <f>data!BY67</f>
        <v>2040</v>
      </c>
      <c r="H337" s="271">
        <f>data!BZ67</f>
        <v>0</v>
      </c>
      <c r="I337" s="271">
        <f>data!CA67</f>
        <v>0</v>
      </c>
    </row>
    <row r="338" ht="20.1" customHeight="1">
      <c r="A338" s="244">
        <v>13</v>
      </c>
      <c r="B338" s="252" t="s">
        <v>1007</v>
      </c>
      <c r="C338" s="271">
        <f>data!BU68</f>
        <v>0</v>
      </c>
      <c r="D338" s="271">
        <f>data!BV68</f>
        <v>2918</v>
      </c>
      <c r="E338" s="271">
        <f>data!BW68</f>
        <v>0</v>
      </c>
      <c r="F338" s="271">
        <f>data!BX68</f>
        <v>1445</v>
      </c>
      <c r="G338" s="271">
        <f>data!BY68</f>
        <v>880</v>
      </c>
      <c r="H338" s="271">
        <f>data!BZ68</f>
        <v>0</v>
      </c>
      <c r="I338" s="271">
        <f>data!CA68</f>
        <v>0</v>
      </c>
    </row>
    <row r="339" ht="20.1" customHeight="1">
      <c r="A339" s="244">
        <v>14</v>
      </c>
      <c r="B339" s="252" t="s">
        <v>1008</v>
      </c>
      <c r="C339" s="271">
        <f>data!BU69</f>
        <v>0</v>
      </c>
      <c r="D339" s="271">
        <f>data!BV69</f>
        <v>165982</v>
      </c>
      <c r="E339" s="271">
        <f>data!BW69</f>
        <v>0</v>
      </c>
      <c r="F339" s="271">
        <f>data!BX69</f>
        <v>34749</v>
      </c>
      <c r="G339" s="271">
        <f>data!BY69</f>
        <v>5169</v>
      </c>
      <c r="H339" s="271">
        <f>data!BZ69</f>
        <v>0</v>
      </c>
      <c r="I339" s="271">
        <f>data!CA69</f>
        <v>0</v>
      </c>
    </row>
    <row r="340" ht="20.1" customHeight="1">
      <c r="A340" s="244">
        <v>15</v>
      </c>
      <c r="B340" s="252" t="s">
        <v>284</v>
      </c>
      <c r="C340" s="252">
        <f>-data!BU84</f>
        <v>0</v>
      </c>
      <c r="D340" s="252">
        <f>-data!BV84</f>
        <v>0</v>
      </c>
      <c r="E340" s="252">
        <f>-data!BW84</f>
        <v>0</v>
      </c>
      <c r="F340" s="252">
        <f>-data!BX84</f>
        <v>0</v>
      </c>
      <c r="G340" s="252">
        <f>-data!BY84</f>
        <v>0</v>
      </c>
      <c r="H340" s="252">
        <f>-data!BZ84</f>
        <v>0</v>
      </c>
      <c r="I340" s="252">
        <f>-data!CA84</f>
        <v>0</v>
      </c>
    </row>
    <row r="341" ht="20.1" customHeight="1">
      <c r="A341" s="244">
        <v>16</v>
      </c>
      <c r="B341" s="260" t="s">
        <v>1009</v>
      </c>
      <c r="C341" s="252">
        <f>data!BU85</f>
        <v>0</v>
      </c>
      <c r="D341" s="252">
        <f>data!BV85</f>
        <v>451462</v>
      </c>
      <c r="E341" s="252">
        <f>data!BW85</f>
        <v>0</v>
      </c>
      <c r="F341" s="252">
        <f>data!BX85</f>
        <v>624962</v>
      </c>
      <c r="G341" s="252">
        <f>data!BY85</f>
        <v>144940</v>
      </c>
      <c r="H341" s="252">
        <f>data!BZ85</f>
        <v>0</v>
      </c>
      <c r="I341" s="252">
        <f>data!CA85</f>
        <v>0</v>
      </c>
    </row>
    <row r="342" ht="20.1" customHeight="1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ht="20.1" customHeight="1">
      <c r="A343" s="244">
        <v>18</v>
      </c>
      <c r="B343" s="252" t="s">
        <v>1010</v>
      </c>
      <c r="C343" s="252"/>
      <c r="D343" s="252"/>
      <c r="E343" s="252"/>
      <c r="F343" s="252"/>
      <c r="G343" s="252"/>
      <c r="H343" s="252"/>
      <c r="I343" s="252"/>
    </row>
    <row r="344" ht="20.1" customHeight="1">
      <c r="A344" s="244">
        <v>19</v>
      </c>
      <c r="B344" s="260" t="s">
        <v>1011</v>
      </c>
      <c r="C344" s="267">
        <f>IF(data!BU73&gt;0,data!BU73,"")</f>
      </c>
      <c r="D344" s="267">
        <f>IF(data!BV73&gt;0,data!BV73,"")</f>
      </c>
      <c r="E344" s="267">
        <f>IF(data!BW73&gt;0,data!BW73,"")</f>
      </c>
      <c r="F344" s="267">
        <f>IF(data!BX73&gt;0,data!BX73,"")</f>
      </c>
      <c r="G344" s="267">
        <f>IF(data!BY73&gt;0,data!BY73,"")</f>
      </c>
      <c r="H344" s="267">
        <f>IF(data!BZ73&gt;0,data!BZ73,"")</f>
      </c>
      <c r="I344" s="267">
        <f>IF(data!CA73&gt;0,data!CA73,"")</f>
      </c>
    </row>
    <row r="345" ht="20.1" customHeight="1">
      <c r="A345" s="244">
        <v>20</v>
      </c>
      <c r="B345" s="260" t="s">
        <v>1012</v>
      </c>
      <c r="C345" s="267">
        <f>IF(data!BU74&gt;0,data!BU74,"")</f>
      </c>
      <c r="D345" s="267">
        <f>IF(data!BV74&gt;0,data!BV74,"")</f>
      </c>
      <c r="E345" s="267">
        <f>IF(data!BW74&gt;0,data!BW74,"")</f>
      </c>
      <c r="F345" s="267">
        <f>IF(data!BX74&gt;0,data!BX74,"")</f>
      </c>
      <c r="G345" s="267">
        <f>IF(data!BY74&gt;0,data!BY74,"")</f>
      </c>
      <c r="H345" s="267">
        <f>IF(data!BZ74&gt;0,data!BZ74,"")</f>
      </c>
      <c r="I345" s="267">
        <f>IF(data!CA74&gt;0,data!CA74,"")</f>
      </c>
    </row>
    <row r="346" ht="20.1" customHeight="1">
      <c r="A346" s="244">
        <v>21</v>
      </c>
      <c r="B346" s="260" t="s">
        <v>1013</v>
      </c>
      <c r="C346" s="267">
        <f>IF(data!BU75&gt;0,data!BU75,"")</f>
      </c>
      <c r="D346" s="267">
        <f>IF(data!BV75&gt;0,data!BV75,"")</f>
      </c>
      <c r="E346" s="267">
        <f>IF(data!BW75&gt;0,data!BW75,"")</f>
      </c>
      <c r="F346" s="267">
        <f>IF(data!BX75&gt;0,data!BX75,"")</f>
      </c>
      <c r="G346" s="267">
        <f>IF(data!BY75&gt;0,data!BY75,"")</f>
      </c>
      <c r="H346" s="267">
        <f>IF(data!BZ75&gt;0,data!BZ75,"")</f>
      </c>
      <c r="I346" s="267">
        <f>IF(data!CA75&gt;0,data!CA75,"")</f>
      </c>
    </row>
    <row r="347" ht="20.1" customHeight="1">
      <c r="A347" s="244" t="s">
        <v>1014</v>
      </c>
      <c r="B347" s="252"/>
      <c r="C347" s="262"/>
      <c r="D347" s="262"/>
      <c r="E347" s="262"/>
      <c r="F347" s="262"/>
      <c r="G347" s="262"/>
      <c r="H347" s="262"/>
      <c r="I347" s="262"/>
    </row>
    <row r="348" ht="20.1" customHeight="1">
      <c r="A348" s="244">
        <v>22</v>
      </c>
      <c r="B348" s="252" t="s">
        <v>1015</v>
      </c>
      <c r="C348" s="268">
        <f>data!BU90</f>
        <v>0</v>
      </c>
      <c r="D348" s="268">
        <f>data!BV90</f>
        <v>1236</v>
      </c>
      <c r="E348" s="268">
        <f>data!BW90</f>
        <v>0</v>
      </c>
      <c r="F348" s="268">
        <f>data!BX90</f>
        <v>0</v>
      </c>
      <c r="G348" s="268">
        <f>data!BY90</f>
        <v>48</v>
      </c>
      <c r="H348" s="268">
        <f>data!BZ90</f>
        <v>0</v>
      </c>
      <c r="I348" s="268">
        <f>data!CA90</f>
        <v>0</v>
      </c>
    </row>
    <row r="349" ht="20.1" customHeight="1">
      <c r="A349" s="244">
        <v>23</v>
      </c>
      <c r="B349" s="252" t="s">
        <v>1016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ht="20.1" customHeight="1">
      <c r="A350" s="244">
        <v>24</v>
      </c>
      <c r="B350" s="252" t="s">
        <v>1017</v>
      </c>
      <c r="C350" s="268">
        <f>data!BU92</f>
        <v>549.0957</v>
      </c>
      <c r="D350" s="268">
        <f>data!BV92</f>
        <v>0</v>
      </c>
      <c r="E350" s="268">
        <f>data!BW92</f>
        <v>0</v>
      </c>
      <c r="F350" s="268">
        <f>data!BX92</f>
        <v>21.32411</v>
      </c>
      <c r="G350" s="268">
        <f>data!BY92</f>
        <v>0</v>
      </c>
      <c r="H350" s="268">
        <f>data!BZ92</f>
        <v>0</v>
      </c>
      <c r="I350" s="268">
        <f>data!CA92</f>
        <v>0</v>
      </c>
    </row>
    <row r="351" ht="20.1" customHeight="1">
      <c r="A351" s="244">
        <v>25</v>
      </c>
      <c r="B351" s="252" t="s">
        <v>1018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ht="20.1" customHeight="1">
      <c r="A352" s="244">
        <v>26</v>
      </c>
      <c r="B352" s="252" t="s">
        <v>294</v>
      </c>
      <c r="C352" s="270">
        <f>IF(data!BU80&gt;0,data!BU80,"")</f>
      </c>
      <c r="D352" s="270">
        <f>IF(data!BV80&gt;0,data!BV80,"")</f>
      </c>
      <c r="E352" s="270">
        <f>IF(data!BW80&gt;0,data!BW80,"")</f>
      </c>
      <c r="F352" s="270">
        <f>IF(data!BX80&gt;0,data!BX80,"")</f>
        <v>6863</v>
      </c>
      <c r="G352" s="270">
        <f>IF(data!BY80&gt;0,data!BY80,"")</f>
      </c>
      <c r="H352" s="270">
        <f>IF(data!BZ80&gt;0,data!BZ80,"")</f>
      </c>
      <c r="I352" s="270">
        <f>IF(data!CA80&gt;0,data!CA80,"")</f>
      </c>
    </row>
    <row r="353" ht="20.1" customHeight="1">
      <c r="A353" s="245" t="s">
        <v>1000</v>
      </c>
      <c r="B353" s="246"/>
      <c r="C353" s="246"/>
      <c r="D353" s="246"/>
      <c r="E353" s="246"/>
      <c r="F353" s="246"/>
      <c r="G353" s="246"/>
      <c r="H353" s="246"/>
      <c r="I353" s="245"/>
    </row>
    <row r="354" ht="20.1" customHeight="1">
      <c r="D354" s="248"/>
      <c r="I354" s="249" t="s">
        <v>1053</v>
      </c>
    </row>
    <row r="355" ht="20.1" customHeight="1">
      <c r="A355" s="248"/>
    </row>
    <row r="356" ht="20.1" customHeight="1">
      <c r="A356" s="250" t="str">
        <f>"Hospital: "&amp;data!C98</f>
        <v>Hospital: Lake Chelan Health</v>
      </c>
      <c r="G356" s="251"/>
      <c r="H356" s="250" t="str">
        <f>"FYE: "&amp;data!C96</f>
        <v>FYE: 12/31/2022</v>
      </c>
    </row>
    <row r="357" ht="20.1" customHeight="1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ht="20.1" customHeight="1">
      <c r="A358" s="255">
        <v>2</v>
      </c>
      <c r="B358" s="256" t="s">
        <v>1002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ht="20.1" customHeight="1">
      <c r="A359" s="255"/>
      <c r="B359" s="256"/>
      <c r="C359" s="258" t="s">
        <v>228</v>
      </c>
      <c r="D359" s="258" t="s">
        <v>1054</v>
      </c>
      <c r="E359" s="258" t="s">
        <v>240</v>
      </c>
      <c r="F359" s="273"/>
      <c r="G359" s="273"/>
      <c r="H359" s="273"/>
      <c r="I359" s="258" t="s">
        <v>230</v>
      </c>
    </row>
    <row r="360" ht="20.1" customHeight="1">
      <c r="A360" s="244">
        <v>3</v>
      </c>
      <c r="B360" s="252" t="s">
        <v>1006</v>
      </c>
      <c r="C360" s="264"/>
      <c r="D360" s="264"/>
      <c r="E360" s="264"/>
      <c r="F360" s="264"/>
      <c r="G360" s="264"/>
      <c r="H360" s="264"/>
      <c r="I360" s="264"/>
    </row>
    <row r="361" ht="20.1" customHeight="1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ht="20.1" customHeight="1">
      <c r="A362" s="244">
        <v>5</v>
      </c>
      <c r="B362" s="252" t="s">
        <v>262</v>
      </c>
      <c r="C362" s="259">
        <f>data!CB60</f>
        <v>0</v>
      </c>
      <c r="D362" s="259">
        <f>data!CC60</f>
        <v>0</v>
      </c>
      <c r="E362" s="274"/>
      <c r="F362" s="262"/>
      <c r="G362" s="262"/>
      <c r="H362" s="262"/>
      <c r="I362" s="275">
        <f>data!CE60</f>
        <v>127.42999999999998</v>
      </c>
    </row>
    <row r="363" ht="20.1" customHeight="1">
      <c r="A363" s="244">
        <v>6</v>
      </c>
      <c r="B363" s="252" t="s">
        <v>263</v>
      </c>
      <c r="C363" s="271">
        <f>data!CB61</f>
        <v>75823</v>
      </c>
      <c r="D363" s="271">
        <f>data!CC61</f>
        <v>0</v>
      </c>
      <c r="E363" s="276"/>
      <c r="F363" s="276"/>
      <c r="G363" s="276"/>
      <c r="H363" s="276"/>
      <c r="I363" s="271">
        <f>data!CE61</f>
        <v>15077520</v>
      </c>
    </row>
    <row r="364" ht="20.1" customHeight="1">
      <c r="A364" s="244">
        <v>7</v>
      </c>
      <c r="B364" s="252" t="s">
        <v>11</v>
      </c>
      <c r="C364" s="271">
        <f>data!CB62</f>
        <v>17926</v>
      </c>
      <c r="D364" s="271">
        <f>data!CC62</f>
        <v>0</v>
      </c>
      <c r="E364" s="276"/>
      <c r="F364" s="276"/>
      <c r="G364" s="276"/>
      <c r="H364" s="276"/>
      <c r="I364" s="271">
        <f>data!CE62</f>
        <v>3564574</v>
      </c>
    </row>
    <row r="365" ht="20.1" customHeight="1">
      <c r="A365" s="244">
        <v>8</v>
      </c>
      <c r="B365" s="252" t="s">
        <v>264</v>
      </c>
      <c r="C365" s="271">
        <f>data!CB63</f>
        <v>0</v>
      </c>
      <c r="D365" s="271">
        <f>data!CC63</f>
        <v>0</v>
      </c>
      <c r="E365" s="276"/>
      <c r="F365" s="276"/>
      <c r="G365" s="276"/>
      <c r="H365" s="276"/>
      <c r="I365" s="271">
        <f>data!CE63</f>
        <v>1290036</v>
      </c>
    </row>
    <row r="366" ht="20.1" customHeight="1">
      <c r="A366" s="244">
        <v>9</v>
      </c>
      <c r="B366" s="252" t="s">
        <v>265</v>
      </c>
      <c r="C366" s="271">
        <f>data!CB64</f>
        <v>3169</v>
      </c>
      <c r="D366" s="271">
        <f>data!CC64</f>
        <v>0</v>
      </c>
      <c r="E366" s="276"/>
      <c r="F366" s="276"/>
      <c r="G366" s="276"/>
      <c r="H366" s="276"/>
      <c r="I366" s="271">
        <f>data!CE64</f>
        <v>2003062</v>
      </c>
    </row>
    <row r="367" ht="20.1" customHeight="1">
      <c r="A367" s="244">
        <v>10</v>
      </c>
      <c r="B367" s="252" t="s">
        <v>521</v>
      </c>
      <c r="C367" s="271">
        <f>data!CB65</f>
        <v>0</v>
      </c>
      <c r="D367" s="271">
        <f>data!CC65</f>
        <v>47317</v>
      </c>
      <c r="E367" s="276"/>
      <c r="F367" s="276"/>
      <c r="G367" s="276"/>
      <c r="H367" s="276"/>
      <c r="I367" s="271">
        <f>data!CE65</f>
        <v>281447</v>
      </c>
    </row>
    <row r="368" ht="20.1" customHeight="1">
      <c r="A368" s="244">
        <v>11</v>
      </c>
      <c r="B368" s="252" t="s">
        <v>522</v>
      </c>
      <c r="C368" s="271">
        <f>data!CB66</f>
        <v>0</v>
      </c>
      <c r="D368" s="271">
        <f>data!CC66</f>
        <v>141442</v>
      </c>
      <c r="E368" s="276"/>
      <c r="F368" s="276"/>
      <c r="G368" s="276"/>
      <c r="H368" s="276"/>
      <c r="I368" s="271">
        <f>data!CE66</f>
        <v>144762.69377990431</v>
      </c>
    </row>
    <row r="369" ht="20.1" customHeight="1">
      <c r="A369" s="244">
        <v>12</v>
      </c>
      <c r="B369" s="252" t="s">
        <v>16</v>
      </c>
      <c r="C369" s="271">
        <f>data!CB67</f>
        <v>0</v>
      </c>
      <c r="D369" s="271">
        <f>data!CC67</f>
        <v>0</v>
      </c>
      <c r="E369" s="276"/>
      <c r="F369" s="276"/>
      <c r="G369" s="276"/>
      <c r="H369" s="276"/>
      <c r="I369" s="271">
        <f>data!CE67</f>
        <v>1159749</v>
      </c>
    </row>
    <row r="370" ht="20.1" customHeight="1">
      <c r="A370" s="244">
        <v>13</v>
      </c>
      <c r="B370" s="252" t="s">
        <v>1007</v>
      </c>
      <c r="C370" s="271">
        <f>data!CB68</f>
        <v>0</v>
      </c>
      <c r="D370" s="271">
        <f>data!CC68</f>
        <v>0</v>
      </c>
      <c r="E370" s="276"/>
      <c r="F370" s="276"/>
      <c r="G370" s="276"/>
      <c r="H370" s="276"/>
      <c r="I370" s="271">
        <f>data!CE68</f>
        <v>82156</v>
      </c>
    </row>
    <row r="371" ht="20.1" customHeight="1">
      <c r="A371" s="244">
        <v>14</v>
      </c>
      <c r="B371" s="252" t="s">
        <v>1008</v>
      </c>
      <c r="C371" s="271">
        <f>data!CB69</f>
        <v>57797</v>
      </c>
      <c r="D371" s="271">
        <f>data!CC69</f>
        <v>0</v>
      </c>
      <c r="E371" s="271">
        <f>data!CD69</f>
        <v>1394852</v>
      </c>
      <c r="F371" s="276"/>
      <c r="G371" s="276"/>
      <c r="H371" s="276"/>
      <c r="I371" s="271">
        <f>data!CE69</f>
        <v>6555077</v>
      </c>
    </row>
    <row r="372" ht="20.1" customHeight="1">
      <c r="A372" s="244">
        <v>15</v>
      </c>
      <c r="B372" s="252" t="s">
        <v>284</v>
      </c>
      <c r="C372" s="252">
        <f>-data!CB84</f>
        <v>0</v>
      </c>
      <c r="D372" s="252">
        <f>-data!CC84</f>
        <v>0</v>
      </c>
      <c r="E372" s="252">
        <f>-data!CD84</f>
        <v>0</v>
      </c>
      <c r="F372" s="262"/>
      <c r="G372" s="262"/>
      <c r="H372" s="262"/>
      <c r="I372" s="252">
        <f>-data!CE84</f>
        <v>0</v>
      </c>
    </row>
    <row r="373" ht="20.1" customHeight="1">
      <c r="A373" s="244">
        <v>16</v>
      </c>
      <c r="B373" s="260" t="s">
        <v>1009</v>
      </c>
      <c r="C373" s="271">
        <f>data!CB85</f>
        <v>154715</v>
      </c>
      <c r="D373" s="271">
        <f>data!CC85</f>
        <v>188759</v>
      </c>
      <c r="E373" s="271">
        <f>data!CD85</f>
        <v>1394852</v>
      </c>
      <c r="F373" s="276"/>
      <c r="G373" s="276"/>
      <c r="H373" s="276"/>
      <c r="I373" s="252">
        <f>data!CE85</f>
        <v>30158383.693779904</v>
      </c>
    </row>
    <row r="374" ht="20.1" customHeight="1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3739044</v>
      </c>
    </row>
    <row r="375" ht="20.1" customHeight="1">
      <c r="A375" s="244">
        <v>18</v>
      </c>
      <c r="B375" s="252" t="s">
        <v>1010</v>
      </c>
      <c r="C375" s="252"/>
      <c r="D375" s="252"/>
      <c r="E375" s="252"/>
      <c r="F375" s="252"/>
      <c r="G375" s="252"/>
      <c r="H375" s="252"/>
      <c r="I375" s="252"/>
    </row>
    <row r="376" ht="20.1" customHeight="1">
      <c r="A376" s="244">
        <v>19</v>
      </c>
      <c r="B376" s="260" t="s">
        <v>1011</v>
      </c>
      <c r="C376" s="267">
        <f>IF(data!CB73&gt;0,data!CB73,"")</f>
      </c>
      <c r="D376" s="267">
        <f>IF(data!CC73&gt;0,data!CC73,"")</f>
      </c>
      <c r="E376" s="262"/>
      <c r="F376" s="262"/>
      <c r="G376" s="262"/>
      <c r="H376" s="262"/>
      <c r="I376" s="268">
        <f>data!CE87</f>
        <v>7681656</v>
      </c>
    </row>
    <row r="377" ht="20.1" customHeight="1">
      <c r="A377" s="244">
        <v>20</v>
      </c>
      <c r="B377" s="260" t="s">
        <v>1012</v>
      </c>
      <c r="C377" s="267">
        <f>IF(data!CB74&gt;0,data!CB74,"")</f>
      </c>
      <c r="D377" s="267">
        <f>IF(data!CC74&gt;0,data!CC74,"")</f>
      </c>
      <c r="E377" s="262"/>
      <c r="F377" s="262"/>
      <c r="G377" s="262"/>
      <c r="H377" s="262"/>
      <c r="I377" s="268">
        <f>data!CE88</f>
        <v>33120096</v>
      </c>
    </row>
    <row r="378" ht="20.1" customHeight="1">
      <c r="A378" s="244">
        <v>21</v>
      </c>
      <c r="B378" s="260" t="s">
        <v>1013</v>
      </c>
      <c r="C378" s="267">
        <f>IF(data!CB75&gt;0,data!CB75,"")</f>
      </c>
      <c r="D378" s="267">
        <f>IF(data!CC75&gt;0,data!CC75,"")</f>
      </c>
      <c r="E378" s="262"/>
      <c r="F378" s="262"/>
      <c r="G378" s="262"/>
      <c r="H378" s="262"/>
      <c r="I378" s="268">
        <f>data!CE89</f>
        <v>40801752</v>
      </c>
    </row>
    <row r="379" ht="20.1" customHeight="1">
      <c r="A379" s="244" t="s">
        <v>1014</v>
      </c>
      <c r="B379" s="252"/>
      <c r="C379" s="262"/>
      <c r="D379" s="262"/>
      <c r="E379" s="262"/>
      <c r="F379" s="262"/>
      <c r="G379" s="262"/>
      <c r="H379" s="262"/>
      <c r="I379" s="262"/>
    </row>
    <row r="380" ht="20.1" customHeight="1">
      <c r="A380" s="244">
        <v>22</v>
      </c>
      <c r="B380" s="252" t="s">
        <v>1015</v>
      </c>
      <c r="C380" s="268">
        <f>data!CB90</f>
        <v>0</v>
      </c>
      <c r="D380" s="268">
        <f>data!CC90</f>
        <v>0</v>
      </c>
      <c r="E380" s="262"/>
      <c r="F380" s="262"/>
      <c r="G380" s="262"/>
      <c r="H380" s="262"/>
      <c r="I380" s="252">
        <f>data!CE90</f>
        <v>27287</v>
      </c>
    </row>
    <row r="381" ht="20.1" customHeight="1">
      <c r="A381" s="244">
        <v>23</v>
      </c>
      <c r="B381" s="252" t="s">
        <v>1016</v>
      </c>
      <c r="C381" s="268">
        <f>data!CB91</f>
        <v>0</v>
      </c>
      <c r="D381" s="267">
        <f>IF(data!CC77&gt;0,data!CC77,"")</f>
      </c>
      <c r="E381" s="262"/>
      <c r="F381" s="262"/>
      <c r="G381" s="262"/>
      <c r="H381" s="262"/>
      <c r="I381" s="252">
        <f>data!CE91</f>
        <v>6560</v>
      </c>
    </row>
    <row r="382" ht="20.1" customHeight="1">
      <c r="A382" s="244">
        <v>24</v>
      </c>
      <c r="B382" s="252" t="s">
        <v>1017</v>
      </c>
      <c r="C382" s="268">
        <f>data!CB92</f>
        <v>0</v>
      </c>
      <c r="D382" s="267">
        <f>IF(data!CC78&gt;0,data!CC78,"")</f>
      </c>
      <c r="E382" s="262"/>
      <c r="F382" s="262"/>
      <c r="G382" s="262"/>
      <c r="H382" s="262"/>
      <c r="I382" s="252">
        <f>data!CE92</f>
        <v>9729.2902999999988</v>
      </c>
    </row>
    <row r="383" ht="20.1" customHeight="1">
      <c r="A383" s="244">
        <v>25</v>
      </c>
      <c r="B383" s="252" t="s">
        <v>1018</v>
      </c>
      <c r="C383" s="268">
        <f>data!CB93</f>
        <v>0</v>
      </c>
      <c r="D383" s="267">
        <f>IF(data!CC79&gt;0,data!CC79,"")</f>
      </c>
      <c r="E383" s="262"/>
      <c r="F383" s="262"/>
      <c r="G383" s="262"/>
      <c r="H383" s="262"/>
      <c r="I383" s="252">
        <f>data!CE93</f>
        <v>73093</v>
      </c>
    </row>
    <row r="384" ht="20.1" customHeight="1">
      <c r="A384" s="244">
        <v>26</v>
      </c>
      <c r="B384" s="252" t="s">
        <v>294</v>
      </c>
      <c r="C384" s="267">
        <f>IF(data!CB80&gt;0,data!CB80,"")</f>
      </c>
      <c r="D384" s="267">
        <f>IF(data!CC80&gt;0,data!CC80,"")</f>
      </c>
      <c r="E384" s="274"/>
      <c r="F384" s="262"/>
      <c r="G384" s="262"/>
      <c r="H384" s="262"/>
      <c r="I384" s="259">
        <f>data!CE94</f>
        <v>73.609999999999985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L3" sqref="L3"/>
    </sheetView>
  </sheetViews>
  <sheetFormatPr defaultColWidth="9" defaultRowHeight="15" x14ac:dyDescent="0.25"/>
  <cols>
    <col min="1" max="2" width="9" customWidth="1" style="11"/>
    <col min="3" max="3" bestFit="1" width="38.77734375" customWidth="1" style="11"/>
    <col min="4" max="10" width="9" customWidth="1" style="11"/>
    <col min="11" max="11" width="13.33203125" customWidth="1" style="11"/>
    <col min="12" max="12" width="12.109375" customWidth="1" style="11"/>
    <col min="13" max="14" width="9" customWidth="1" style="11"/>
    <col min="15" max="16384" width="9" customWidth="1" style="11"/>
  </cols>
  <sheetData>
    <row r="1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>
      <c r="A2" s="11" t="str">
        <f>MONTH(data!C96) &amp; "-" &amp; DAY(data!C96)</f>
        <v>12-31</v>
      </c>
      <c r="B2" s="212" t="str">
        <f>RIGHT(data!C97, 3)</f>
        <v>165</v>
      </c>
      <c r="C2" s="11" t="str">
        <f>SUBSTITUTE(LEFT(data!C98,49),",","")</f>
        <v>Lake Chelan Health</v>
      </c>
      <c r="D2" s="11" t="str">
        <f>LEFT(data!C99, 49)</f>
        <v>503 E Highland</v>
      </c>
      <c r="E2" s="11" t="str">
        <f>LEFT(data!C100, 100)</f>
        <v>Chelan</v>
      </c>
      <c r="F2" s="11" t="str">
        <f>LEFT(data!C101, 2)</f>
        <v>WA</v>
      </c>
      <c r="G2" s="11" t="str">
        <f>LEFT(data!C102, 100)</f>
        <v>98816</v>
      </c>
      <c r="H2" s="11" t="str">
        <f>LEFT(data!C103, 100)</f>
        <v>Chelan</v>
      </c>
      <c r="I2" s="11" t="str">
        <f>LEFT(data!C104, 49)</f>
        <v>Aaron Edwards</v>
      </c>
      <c r="J2" s="11" t="str">
        <f>LEFT(data!C105, 49)</f>
        <v>Brant Truman</v>
      </c>
      <c r="K2" s="11" t="str">
        <f>LEFT(data!C107, 49)</f>
        <v>5096823300</v>
      </c>
      <c r="L2" s="11" t="str">
        <f>LEFT(data!C108, 49)</f>
        <v>5096823475</v>
      </c>
      <c r="M2" s="11" t="str">
        <f>LEFT(data!C109, 49)</f>
        <v>Vickie Bodle</v>
      </c>
      <c r="N2" s="11" t="str">
        <f>LEFT(data!C110, 49)</f>
        <v>vbodle@lcch.net</v>
      </c>
    </row>
  </sheetData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ht="12.6" customHeight="1" s="178" customFormat="1">
      <c r="A2" s="12" t="str">
        <f>RIGHT(data!C97,3)</f>
        <v>165</v>
      </c>
      <c r="B2" s="211" t="str">
        <f>RIGHT(data!C96,4)</f>
        <v>2022</v>
      </c>
      <c r="C2" s="12" t="s">
        <v>1153</v>
      </c>
      <c r="D2" s="210">
        <f>ROUND(N(data!C181),0)</f>
        <v>1078142</v>
      </c>
      <c r="E2" s="210">
        <f>ROUND(N(data!C182),0)</f>
        <v>74202</v>
      </c>
      <c r="F2" s="210">
        <f>ROUND(N(data!C183),0)</f>
        <v>68600</v>
      </c>
      <c r="G2" s="210">
        <f>ROUND(N(data!C184),0)</f>
        <v>1450453</v>
      </c>
      <c r="H2" s="210">
        <f>ROUND(N(data!C185),0)</f>
        <v>0</v>
      </c>
      <c r="I2" s="210">
        <f>ROUND(N(data!C186),0)</f>
        <v>792943</v>
      </c>
      <c r="J2" s="210">
        <f>ROUND(N(data!C187)+N(data!C188),0)</f>
        <v>100235</v>
      </c>
      <c r="K2" s="210">
        <f>ROUND(N(data!C191),0)</f>
        <v>0</v>
      </c>
      <c r="L2" s="210">
        <f>ROUND(N(data!C192),0)</f>
        <v>82156</v>
      </c>
      <c r="M2" s="210">
        <f>ROUND(N(data!C195),0)</f>
        <v>253227</v>
      </c>
      <c r="N2" s="210">
        <f>ROUND(N(data!C196),0)</f>
        <v>90708</v>
      </c>
      <c r="O2" s="210">
        <f>ROUND(N(data!C199),0)</f>
        <v>0</v>
      </c>
      <c r="P2" s="210">
        <f>ROUND(N(data!C200),0)</f>
        <v>0</v>
      </c>
      <c r="Q2" s="210">
        <f>ROUND(N(data!C201),0)</f>
        <v>0</v>
      </c>
      <c r="R2" s="210">
        <f>ROUND(N(data!C204),0)</f>
        <v>1394852</v>
      </c>
      <c r="S2" s="210">
        <f>ROUND(N(data!C205),0)</f>
        <v>0</v>
      </c>
      <c r="T2" s="210">
        <f>ROUND(N(data!B211),0)</f>
        <v>4168630</v>
      </c>
      <c r="U2" s="210">
        <f>ROUND(N(data!C211),0)</f>
        <v>0</v>
      </c>
      <c r="V2" s="210">
        <f>ROUND(N(data!D211),0)</f>
        <v>0</v>
      </c>
      <c r="W2" s="210">
        <f>ROUND(N(data!B212),0)</f>
        <v>619271</v>
      </c>
      <c r="X2" s="210">
        <f>ROUND(N(data!C212),0)</f>
        <v>0</v>
      </c>
      <c r="Y2" s="210">
        <f>ROUND(N(data!D212),0)</f>
        <v>0</v>
      </c>
      <c r="Z2" s="210">
        <f>ROUND(N(data!B213),0)</f>
        <v>0</v>
      </c>
      <c r="AA2" s="210">
        <f>ROUND(N(data!C213),0)</f>
        <v>238207</v>
      </c>
      <c r="AB2" s="210">
        <f>ROUND(N(data!D213),0)</f>
        <v>0</v>
      </c>
      <c r="AC2" s="210">
        <f>ROUND(N(data!B214),0)</f>
        <v>6127592</v>
      </c>
      <c r="AD2" s="210">
        <f>ROUND(N(data!C214),0)</f>
        <v>0</v>
      </c>
      <c r="AE2" s="210">
        <f>ROUND(N(data!D214),0)</f>
        <v>0</v>
      </c>
      <c r="AF2" s="210">
        <f>ROUND(N(data!B215),0)</f>
        <v>421596</v>
      </c>
      <c r="AG2" s="210">
        <f>ROUND(N(data!C215),0)</f>
        <v>353926</v>
      </c>
      <c r="AH2" s="210">
        <f>ROUND(N(data!D215),0)</f>
        <v>0</v>
      </c>
      <c r="AI2" s="210">
        <f>ROUND(N(data!B216),0)</f>
        <v>7281293</v>
      </c>
      <c r="AJ2" s="210">
        <f>ROUND(N(data!C216),0)</f>
        <v>1563135</v>
      </c>
      <c r="AK2" s="210">
        <f>ROUND(N(data!D216),0)</f>
        <v>0</v>
      </c>
      <c r="AL2" s="210">
        <f>ROUND(N(data!B217),0)</f>
        <v>2129457</v>
      </c>
      <c r="AM2" s="210">
        <f>ROUND(N(data!C217),0)</f>
        <v>29576</v>
      </c>
      <c r="AN2" s="210">
        <f>ROUND(N(data!D217),0)</f>
        <v>0</v>
      </c>
      <c r="AO2" s="210">
        <f>ROUND(N(data!B218),0)</f>
        <v>0</v>
      </c>
      <c r="AP2" s="210">
        <f>ROUND(N(data!C218),0)</f>
        <v>0</v>
      </c>
      <c r="AQ2" s="210">
        <f>ROUND(N(data!D218),0)</f>
        <v>0</v>
      </c>
      <c r="AR2" s="210">
        <f>ROUND(N(data!B219),0)</f>
        <v>20382158</v>
      </c>
      <c r="AS2" s="210">
        <f>ROUND(N(data!C219),0)</f>
        <v>8516318</v>
      </c>
      <c r="AT2" s="210">
        <f>ROUND(N(data!D219),0)</f>
        <v>2783220</v>
      </c>
      <c r="AU2" s="210">
        <v>0</v>
      </c>
      <c r="AV2" s="210">
        <v>0</v>
      </c>
      <c r="AW2" s="210">
        <v>0</v>
      </c>
      <c r="AX2" s="210">
        <f>ROUND(N(data!B225),0)</f>
        <v>498164</v>
      </c>
      <c r="AY2" s="210">
        <f>ROUND(N(data!C225),0)</f>
        <v>9706</v>
      </c>
      <c r="AZ2" s="210">
        <f>ROUND(N(data!D225),0)</f>
        <v>0</v>
      </c>
      <c r="BA2" s="210">
        <f>ROUND(N(data!B226),0)</f>
        <v>4601268</v>
      </c>
      <c r="BB2" s="210">
        <f>ROUND(N(data!C226),0)</f>
        <v>135908</v>
      </c>
      <c r="BC2" s="210">
        <f>ROUND(N(data!D226),0)</f>
        <v>0</v>
      </c>
      <c r="BD2" s="210">
        <f>ROUND(N(data!B227),0)</f>
        <v>906780</v>
      </c>
      <c r="BE2" s="210">
        <f>ROUND(N(data!C227),0)</f>
        <v>16259</v>
      </c>
      <c r="BF2" s="210">
        <f>ROUND(N(data!D227),0)</f>
        <v>0</v>
      </c>
      <c r="BG2" s="210">
        <f>ROUND(N(data!B228),0)</f>
        <v>0</v>
      </c>
      <c r="BH2" s="210">
        <f>ROUND(N(data!C228),0)</f>
        <v>0</v>
      </c>
      <c r="BI2" s="210">
        <f>ROUND(N(data!D228),0)</f>
        <v>0</v>
      </c>
      <c r="BJ2" s="210">
        <f>ROUND(N(data!B229),0)</f>
        <v>5694373</v>
      </c>
      <c r="BK2" s="210">
        <f>ROUND(N(data!C229),0)</f>
        <v>470348</v>
      </c>
      <c r="BL2" s="210">
        <f>ROUND(N(data!D229),0)</f>
        <v>0</v>
      </c>
      <c r="BM2" s="210">
        <f>ROUND(N(data!B230),0)</f>
        <v>2014597</v>
      </c>
      <c r="BN2" s="210">
        <f>ROUND(N(data!C230),0)</f>
        <v>74208</v>
      </c>
      <c r="BO2" s="210">
        <f>ROUND(N(data!D230),0)</f>
        <v>0</v>
      </c>
      <c r="BP2" s="210">
        <f>ROUND(N(data!B231),0)</f>
        <v>0</v>
      </c>
      <c r="BQ2" s="210">
        <f>ROUND(N(data!C231),0)</f>
        <v>0</v>
      </c>
      <c r="BR2" s="210">
        <f>ROUND(N(data!D231),0)</f>
        <v>0</v>
      </c>
      <c r="BS2" s="210">
        <f>ROUND(N(data!B232),0)</f>
        <v>0</v>
      </c>
      <c r="BT2" s="210">
        <f>ROUND(N(data!C232),0)</f>
        <v>0</v>
      </c>
      <c r="BU2" s="210">
        <f>ROUND(N(data!D232),0)</f>
        <v>0</v>
      </c>
      <c r="BV2" s="210">
        <f>ROUND(N(data!C239),0)</f>
        <v>4024671</v>
      </c>
      <c r="BW2" s="210">
        <f>ROUND(N(data!C240),0)</f>
        <v>5335686</v>
      </c>
      <c r="BX2" s="210">
        <f>ROUND(N(data!C241),0)</f>
        <v>0</v>
      </c>
      <c r="BY2" s="210">
        <f>ROUND(N(data!C242),0)</f>
        <v>0</v>
      </c>
      <c r="BZ2" s="210">
        <f>ROUND(N(data!C243),0)</f>
        <v>4377473</v>
      </c>
      <c r="CA2" s="210">
        <f>ROUND(N(data!C244),0)</f>
        <v>0</v>
      </c>
      <c r="CB2" s="210">
        <f>ROUND(N(data!C247),0)</f>
        <v>0</v>
      </c>
      <c r="CC2" s="210">
        <f>ROUND(N(data!C249),0)</f>
        <v>89250</v>
      </c>
      <c r="CD2" s="210">
        <f>ROUND(N(data!C250),0)</f>
        <v>298793</v>
      </c>
      <c r="CE2" s="210">
        <f>ROUND(N(data!C254)+N(data!C255),0)</f>
        <v>0</v>
      </c>
      <c r="CF2" s="210">
        <f>ROUND(N(data!D237),0)</f>
        <v>1600435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ht="12.6" customHeight="1" s="178" customFormat="1">
      <c r="A2" s="12" t="str">
        <f>RIGHT(data!C97,3)</f>
        <v>165</v>
      </c>
      <c r="B2" s="12" t="str">
        <f>RIGHT(data!C96,4)</f>
        <v>2022</v>
      </c>
      <c r="C2" s="12" t="s">
        <v>1153</v>
      </c>
      <c r="D2" s="209">
        <f>ROUND(N(data!C127),0)</f>
        <v>191</v>
      </c>
      <c r="E2" s="209">
        <f>ROUND(N(data!C128),0)</f>
        <v>61</v>
      </c>
      <c r="F2" s="209">
        <f>ROUND(N(data!C129),0)</f>
        <v>0</v>
      </c>
      <c r="G2" s="209">
        <f>ROUND(N(data!C130),0)</f>
        <v>89</v>
      </c>
      <c r="H2" s="209">
        <f>ROUND(N(data!D127),0)</f>
        <v>680</v>
      </c>
      <c r="I2" s="209">
        <f>ROUND(N(data!D128),0)</f>
        <v>992</v>
      </c>
      <c r="J2" s="209">
        <f>ROUND(N(data!D129),0)</f>
        <v>0</v>
      </c>
      <c r="K2" s="209">
        <f>ROUND(N(data!D130),0)</f>
        <v>132</v>
      </c>
      <c r="L2" s="209">
        <f>ROUND(N(data!C132),0)</f>
        <v>0</v>
      </c>
      <c r="M2" s="209">
        <f>ROUND(N(data!C133),0)</f>
        <v>0</v>
      </c>
      <c r="N2" s="209">
        <f>ROUND(N(data!C134),0)</f>
        <v>10</v>
      </c>
      <c r="O2" s="209">
        <f>ROUND(N(data!C135),0)</f>
        <v>0</v>
      </c>
      <c r="P2" s="209">
        <f>ROUND(N(data!C136),0)</f>
        <v>4</v>
      </c>
      <c r="Q2" s="209">
        <f>ROUND(N(data!C137),0)</f>
        <v>0</v>
      </c>
      <c r="R2" s="209">
        <f>ROUND(N(data!C138),0)</f>
        <v>0</v>
      </c>
      <c r="S2" s="209">
        <f>ROUND(N(data!C139),0)</f>
        <v>0</v>
      </c>
      <c r="T2" s="209">
        <f>ROUND(N(data!C140),0)</f>
        <v>8</v>
      </c>
      <c r="U2" s="209">
        <f>ROUND(N(data!C141),0)</f>
        <v>0</v>
      </c>
      <c r="V2" s="209">
        <f>ROUND(N(data!C142),0)</f>
        <v>0</v>
      </c>
      <c r="W2" s="209">
        <f>ROUND(N(data!C144),0)</f>
        <v>22</v>
      </c>
      <c r="X2" s="209">
        <f>ROUND(N(data!C145),0)</f>
        <v>4</v>
      </c>
      <c r="Y2" s="209">
        <f>ROUND(N(data!B154),0)</f>
        <v>84</v>
      </c>
      <c r="Z2" s="209">
        <f>ROUND(N(data!B155),0)</f>
        <v>477</v>
      </c>
      <c r="AA2" s="209">
        <f>ROUND(N(data!B156),0)</f>
        <v>0</v>
      </c>
      <c r="AB2" s="209">
        <f>ROUND(N(data!B157),0)</f>
        <v>0</v>
      </c>
      <c r="AC2" s="209">
        <f>ROUND(N(data!B158),0)</f>
        <v>0</v>
      </c>
      <c r="AD2" s="209">
        <f>ROUND(N(data!C154),0)</f>
        <v>4</v>
      </c>
      <c r="AE2" s="209">
        <f>ROUND(N(data!C155),0)</f>
        <v>98</v>
      </c>
      <c r="AF2" s="209">
        <f>ROUND(N(data!C156),0)</f>
        <v>0</v>
      </c>
      <c r="AG2" s="209">
        <f>ROUND(N(data!C157),0)</f>
        <v>0</v>
      </c>
      <c r="AH2" s="209">
        <f>ROUND(N(data!C158),0)</f>
        <v>0</v>
      </c>
      <c r="AI2" s="209">
        <f>ROUND(N(data!D154),0)</f>
        <v>103</v>
      </c>
      <c r="AJ2" s="209">
        <f>ROUND(N(data!D155),0)</f>
        <v>105</v>
      </c>
      <c r="AK2" s="209">
        <f>ROUND(N(data!D156),0)</f>
        <v>0</v>
      </c>
      <c r="AL2" s="209">
        <f>ROUND(N(data!D157),0)</f>
        <v>0</v>
      </c>
      <c r="AM2" s="209">
        <f>ROUND(N(data!D158),0)</f>
        <v>0</v>
      </c>
      <c r="AN2" s="209">
        <f>ROUND(N(data!B160),0)</f>
        <v>44</v>
      </c>
      <c r="AO2" s="209">
        <f>ROUND(N(data!B161),0)</f>
        <v>970</v>
      </c>
      <c r="AP2" s="209">
        <f>ROUND(N(data!B162),0)</f>
        <v>0</v>
      </c>
      <c r="AQ2" s="209">
        <f>ROUND(N(data!B163),0)</f>
        <v>0</v>
      </c>
      <c r="AR2" s="209">
        <f>ROUND(N(data!B164),0)</f>
        <v>0</v>
      </c>
      <c r="AS2" s="209">
        <f>ROUND(N(data!C160),0)</f>
        <v>0</v>
      </c>
      <c r="AT2" s="209">
        <f>ROUND(N(data!C161),0)</f>
        <v>22</v>
      </c>
      <c r="AU2" s="209">
        <f>ROUND(N(data!C162),0)</f>
        <v>0</v>
      </c>
      <c r="AV2" s="209">
        <f>ROUND(N(data!C163),0)</f>
        <v>0</v>
      </c>
      <c r="AW2" s="209">
        <f>ROUND(N(data!C164),0)</f>
        <v>0</v>
      </c>
      <c r="AX2" s="209">
        <f>ROUND(N(data!D160),0)</f>
        <v>17</v>
      </c>
      <c r="AY2" s="209">
        <f>ROUND(N(data!D161),0)</f>
        <v>0</v>
      </c>
      <c r="AZ2" s="209">
        <f>ROUND(N(data!D162),0)</f>
        <v>0</v>
      </c>
      <c r="BA2" s="209">
        <f>ROUND(N(data!D163),0)</f>
        <v>0</v>
      </c>
      <c r="BB2" s="209">
        <f>ROUND(N(data!D164),0)</f>
        <v>0</v>
      </c>
      <c r="BC2" s="209">
        <f>ROUND(N(data!B166),0)</f>
        <v>0</v>
      </c>
      <c r="BD2" s="209">
        <f>ROUND(N(data!B167),0)</f>
        <v>0</v>
      </c>
      <c r="BE2" s="209">
        <f>ROUND(N(data!B168),0)</f>
        <v>0</v>
      </c>
      <c r="BF2" s="209">
        <f>ROUND(N(data!B169),0)</f>
        <v>0</v>
      </c>
      <c r="BG2" s="209">
        <f>ROUND(N(data!B170),0)</f>
        <v>0</v>
      </c>
      <c r="BH2" s="209">
        <f>ROUND(N(data!C166),0)</f>
        <v>0</v>
      </c>
      <c r="BI2" s="209">
        <f>ROUND(N(data!C167),0)</f>
        <v>0</v>
      </c>
      <c r="BJ2" s="209">
        <f>ROUND(N(data!C168),0)</f>
        <v>0</v>
      </c>
      <c r="BK2" s="209">
        <f>ROUND(N(data!C169),0)</f>
        <v>0</v>
      </c>
      <c r="BL2" s="209">
        <f>ROUND(N(data!C170),0)</f>
        <v>0</v>
      </c>
      <c r="BM2" s="209">
        <f>ROUND(N(data!D166),0)</f>
        <v>0</v>
      </c>
      <c r="BN2" s="209">
        <f>ROUND(N(data!D167),0)</f>
        <v>0</v>
      </c>
      <c r="BO2" s="209">
        <f>ROUND(N(data!D168),0)</f>
        <v>0</v>
      </c>
      <c r="BP2" s="209">
        <f>ROUND(N(data!D169),0)</f>
        <v>0</v>
      </c>
      <c r="BQ2" s="209">
        <f>ROUND(N(data!D170),0)</f>
        <v>0</v>
      </c>
      <c r="BR2" s="209">
        <f>ROUND(N(data!B173),0)</f>
        <v>0</v>
      </c>
      <c r="BS2" s="209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1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1225</v>
      </c>
      <c r="B1" s="12" t="s">
        <v>1226</v>
      </c>
      <c r="C1" s="12" t="s">
        <v>1227</v>
      </c>
      <c r="D1" s="10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L1" s="10" t="s">
        <v>1262</v>
      </c>
      <c r="AM1" s="10" t="s">
        <v>1263</v>
      </c>
      <c r="AN1" s="10" t="s">
        <v>1264</v>
      </c>
      <c r="AO1" s="10" t="s">
        <v>1265</v>
      </c>
      <c r="AP1" s="10" t="s">
        <v>1266</v>
      </c>
      <c r="AQ1" s="10" t="s">
        <v>1267</v>
      </c>
      <c r="AR1" s="10" t="s">
        <v>1268</v>
      </c>
      <c r="AS1" s="10" t="s">
        <v>1269</v>
      </c>
      <c r="AT1" s="10" t="s">
        <v>1270</v>
      </c>
      <c r="AU1" s="10" t="s">
        <v>1271</v>
      </c>
      <c r="AV1" s="10" t="s">
        <v>1272</v>
      </c>
      <c r="AW1" s="10" t="s">
        <v>1273</v>
      </c>
      <c r="AX1" s="10" t="s">
        <v>1274</v>
      </c>
      <c r="AY1" s="10" t="s">
        <v>1275</v>
      </c>
      <c r="AZ1" s="10" t="s">
        <v>1276</v>
      </c>
      <c r="BA1" s="10" t="s">
        <v>1277</v>
      </c>
      <c r="BB1" s="10" t="s">
        <v>1278</v>
      </c>
      <c r="BC1" s="10" t="s">
        <v>1279</v>
      </c>
      <c r="BD1" s="10" t="s">
        <v>1280</v>
      </c>
      <c r="BE1" s="10" t="s">
        <v>1281</v>
      </c>
      <c r="BF1" s="10" t="s">
        <v>1282</v>
      </c>
      <c r="BG1" s="10" t="s">
        <v>1283</v>
      </c>
      <c r="BH1" s="10" t="s">
        <v>1284</v>
      </c>
      <c r="BI1" s="10" t="s">
        <v>1285</v>
      </c>
      <c r="BJ1" s="10" t="s">
        <v>1286</v>
      </c>
      <c r="BK1" s="10" t="s">
        <v>1287</v>
      </c>
      <c r="BL1" s="10" t="s">
        <v>1288</v>
      </c>
      <c r="BM1" s="10" t="s">
        <v>1289</v>
      </c>
      <c r="BN1" s="10" t="s">
        <v>1290</v>
      </c>
      <c r="BO1" s="10" t="s">
        <v>1291</v>
      </c>
      <c r="BP1" s="10" t="s">
        <v>1292</v>
      </c>
      <c r="BQ1" s="10" t="s">
        <v>1293</v>
      </c>
      <c r="BR1" s="10" t="s">
        <v>1294</v>
      </c>
      <c r="BS1" s="10" t="s">
        <v>1295</v>
      </c>
      <c r="BT1" s="10" t="s">
        <v>1296</v>
      </c>
      <c r="BU1" s="10" t="s">
        <v>1297</v>
      </c>
      <c r="BV1" s="10" t="s">
        <v>1298</v>
      </c>
      <c r="BW1" s="10" t="s">
        <v>1299</v>
      </c>
      <c r="BX1" s="10" t="s">
        <v>1300</v>
      </c>
      <c r="BY1" s="10" t="s">
        <v>1301</v>
      </c>
      <c r="BZ1" s="10" t="s">
        <v>1302</v>
      </c>
      <c r="CA1" s="10" t="s">
        <v>1303</v>
      </c>
      <c r="CB1" s="10" t="s">
        <v>1304</v>
      </c>
      <c r="CC1" s="10" t="s">
        <v>1305</v>
      </c>
      <c r="CD1" s="10" t="s">
        <v>1306</v>
      </c>
      <c r="CE1" s="10" t="s">
        <v>1307</v>
      </c>
      <c r="CF1" s="10" t="s">
        <v>1308</v>
      </c>
      <c r="CG1" s="10" t="s">
        <v>1309</v>
      </c>
      <c r="CH1" s="10" t="s">
        <v>1310</v>
      </c>
      <c r="CI1" s="10" t="s">
        <v>1311</v>
      </c>
      <c r="CJ1" s="10" t="s">
        <v>1312</v>
      </c>
      <c r="CK1" s="10" t="s">
        <v>1313</v>
      </c>
      <c r="CL1" s="10" t="s">
        <v>1314</v>
      </c>
      <c r="CM1" s="10" t="s">
        <v>1315</v>
      </c>
      <c r="CN1" s="10" t="s">
        <v>1316</v>
      </c>
      <c r="CO1" s="10" t="s">
        <v>1317</v>
      </c>
      <c r="CP1" s="10" t="s">
        <v>1318</v>
      </c>
      <c r="CQ1" s="206" t="s">
        <v>1319</v>
      </c>
      <c r="CR1" s="206" t="s">
        <v>1320</v>
      </c>
      <c r="CS1" s="206" t="s">
        <v>1321</v>
      </c>
      <c r="CT1" s="206" t="s">
        <v>1322</v>
      </c>
      <c r="CU1" s="206" t="s">
        <v>1323</v>
      </c>
      <c r="CV1" s="206" t="s">
        <v>1324</v>
      </c>
      <c r="CW1" s="206" t="s">
        <v>1325</v>
      </c>
      <c r="CX1" s="206" t="s">
        <v>1326</v>
      </c>
      <c r="CY1" s="206" t="s">
        <v>1327</v>
      </c>
      <c r="CZ1" s="206" t="s">
        <v>1328</v>
      </c>
      <c r="DA1" s="206" t="s">
        <v>1329</v>
      </c>
      <c r="DB1" s="206" t="s">
        <v>1330</v>
      </c>
      <c r="DC1" s="206" t="s">
        <v>1331</v>
      </c>
      <c r="DD1" s="206" t="s">
        <v>1332</v>
      </c>
      <c r="DE1" s="10" t="s">
        <v>1333</v>
      </c>
      <c r="DF1" s="10" t="s">
        <v>1334</v>
      </c>
      <c r="DG1" s="10" t="s">
        <v>1335</v>
      </c>
      <c r="DH1" s="10" t="s">
        <v>1336</v>
      </c>
    </row>
    <row r="2" ht="12.6" customHeight="1" s="178" customFormat="1">
      <c r="A2" s="210" t="str">
        <f>RIGHT(data!C97,3)</f>
        <v>165</v>
      </c>
      <c r="B2" s="211" t="str">
        <f>RIGHT(data!C96,4)</f>
        <v>2022</v>
      </c>
      <c r="C2" s="12" t="s">
        <v>1153</v>
      </c>
      <c r="D2" s="209">
        <f>ROUND(N(data!C181),0)</f>
        <v>1078142</v>
      </c>
      <c r="E2" s="209">
        <f>ROUND(N(data!C267),0)</f>
        <v>0</v>
      </c>
      <c r="F2" s="209">
        <f>ROUND(N(data!C268),0)</f>
        <v>7739790</v>
      </c>
      <c r="G2" s="209">
        <f>ROUND(N(data!C269),0)</f>
        <v>4019724</v>
      </c>
      <c r="H2" s="209">
        <f>ROUND(N(data!C270),0)</f>
        <v>833978</v>
      </c>
      <c r="I2" s="209">
        <f>ROUND(N(data!C271),0)</f>
        <v>71026</v>
      </c>
      <c r="J2" s="209">
        <f>ROUND(N(data!C272),0)</f>
        <v>0</v>
      </c>
      <c r="K2" s="209">
        <f>ROUND(N(data!C273),0)</f>
        <v>230103</v>
      </c>
      <c r="L2" s="209">
        <f>ROUND(N(data!C274),0)</f>
        <v>231742</v>
      </c>
      <c r="M2" s="209">
        <f>ROUND(N(data!C275),0)</f>
        <v>0</v>
      </c>
      <c r="N2" s="209">
        <f>ROUND(N(data!C278),0)</f>
        <v>9994554</v>
      </c>
      <c r="O2" s="209">
        <f>ROUND(N(data!C279),0)</f>
        <v>0</v>
      </c>
      <c r="P2" s="209">
        <f>ROUND(N(data!C280),0)</f>
        <v>0</v>
      </c>
      <c r="Q2" s="209">
        <f>ROUND(N(data!C283),0)</f>
        <v>4168630</v>
      </c>
      <c r="R2" s="209">
        <f>ROUND(N(data!C284),0)</f>
        <v>619271</v>
      </c>
      <c r="S2" s="209">
        <f>ROUND(N(data!C285),0)</f>
        <v>5141340</v>
      </c>
      <c r="T2" s="209">
        <f>ROUND(N(data!C286),0)</f>
        <v>0</v>
      </c>
      <c r="U2" s="209">
        <f>ROUND(N(data!C287),0)</f>
        <v>0</v>
      </c>
      <c r="V2" s="209">
        <f>ROUND(N(data!C288),0)</f>
        <v>8844428</v>
      </c>
      <c r="W2" s="209">
        <f>ROUND(N(data!C289),0)</f>
        <v>0</v>
      </c>
      <c r="X2" s="209">
        <f>ROUND(N(data!C290),0)</f>
        <v>43920151</v>
      </c>
      <c r="Y2" s="209" t="e">
        <f>ROUND(N(data!C291),0)</f>
        <v>#VALUE!</v>
      </c>
      <c r="Z2" s="209">
        <f>ROUND(N(data!C292),0)</f>
        <v>9340565</v>
      </c>
      <c r="AA2" s="209">
        <f>ROUND(N(data!C295),0)</f>
        <v>0</v>
      </c>
      <c r="AB2" s="209">
        <f>ROUND(N(data!C296),0)</f>
        <v>0</v>
      </c>
      <c r="AC2" s="209">
        <f>ROUND(N(data!C297),0)</f>
        <v>0</v>
      </c>
      <c r="AD2" s="209">
        <f>ROUND(N(data!C298),0)</f>
        <v>0</v>
      </c>
      <c r="AE2" s="209">
        <f>ROUND(N(data!C302),0)</f>
        <v>0</v>
      </c>
      <c r="AF2" s="209">
        <f>ROUND(N(data!C303),0)</f>
        <v>0</v>
      </c>
      <c r="AG2" s="209">
        <f>ROUND(N(data!C304),0)</f>
        <v>0</v>
      </c>
      <c r="AH2" s="209">
        <f>ROUND(N(data!C305),0)</f>
        <v>649351</v>
      </c>
      <c r="AI2" s="209">
        <f>ROUND(N(data!C314),0)</f>
        <v>381831</v>
      </c>
      <c r="AJ2" s="209">
        <f>ROUND(N(data!C315),0)</f>
        <v>2045407</v>
      </c>
      <c r="AK2" s="209">
        <f>ROUND(N(data!C316),0)</f>
        <v>1407984</v>
      </c>
      <c r="AL2" s="209">
        <f>ROUND(N(data!C317),0)</f>
        <v>3597034</v>
      </c>
      <c r="AM2" s="209">
        <f>ROUND(N(data!C318),0)</f>
        <v>0</v>
      </c>
      <c r="AN2" s="209">
        <f>ROUND(N(data!C319),0)</f>
        <v>344669</v>
      </c>
      <c r="AO2" s="209">
        <f>ROUND(N(data!C320),0)</f>
        <v>0</v>
      </c>
      <c r="AP2" s="209">
        <f>ROUND(N(data!C321),0)</f>
        <v>0</v>
      </c>
      <c r="AQ2" s="209">
        <f>ROUND(N(data!C322),0)</f>
        <v>0</v>
      </c>
      <c r="AR2" s="209">
        <f>ROUND(N(data!C323),0)</f>
        <v>1309054</v>
      </c>
      <c r="AS2" s="209">
        <f>ROUND(N(data!C326),0)</f>
        <v>0</v>
      </c>
      <c r="AT2" s="209">
        <f>ROUND(N(data!C327),0)</f>
        <v>11583</v>
      </c>
      <c r="AU2" s="209">
        <f>ROUND(N(data!C328),0)</f>
        <v>0</v>
      </c>
      <c r="AV2" s="209">
        <f>ROUND(N(data!C331),0)</f>
        <v>0</v>
      </c>
      <c r="AW2" s="209">
        <f>ROUND(N(data!C332),0)</f>
        <v>0</v>
      </c>
      <c r="AX2" s="209">
        <f>ROUND(N(data!C333),0)</f>
        <v>18305976</v>
      </c>
      <c r="AY2" s="209">
        <f>ROUND(N(data!C334),0)</f>
        <v>4739090</v>
      </c>
      <c r="AZ2" s="209">
        <f>ROUND(N(data!C335),0)</f>
        <v>1244279</v>
      </c>
      <c r="BA2" s="209">
        <f>ROUND(N(data!C336),0)</f>
        <v>0</v>
      </c>
      <c r="BB2" s="209">
        <f>ROUND(N(data!C337),0)</f>
        <v>0</v>
      </c>
      <c r="BC2" s="209">
        <f>ROUND(N(data!C338),0)</f>
        <v>1809689</v>
      </c>
      <c r="BD2" s="209" t="e">
        <f>ROUND(N(data!C339),0)</f>
        <v>#VALUE!</v>
      </c>
      <c r="BE2" s="209">
        <f>ROUND(N(data!C343),0)</f>
        <v>13145044</v>
      </c>
      <c r="BF2" s="209">
        <f>ROUND(N(data!C345),0)</f>
        <v>0</v>
      </c>
      <c r="BG2" s="209">
        <f>ROUND(N(data!C346),0)</f>
        <v>0</v>
      </c>
      <c r="BH2" s="209">
        <f>ROUND(N(data!C347),0)</f>
        <v>2064205</v>
      </c>
      <c r="BI2" s="209">
        <f>ROUND(N(data!C348),0)</f>
        <v>0</v>
      </c>
      <c r="BJ2" s="209">
        <f>ROUND(N(data!C349),0)</f>
        <v>0</v>
      </c>
      <c r="BK2" s="209">
        <f>ROUND(N(data!CE60),2)</f>
        <v>127.43</v>
      </c>
      <c r="BL2" s="209">
        <f>ROUND(N(data!C358),0)</f>
        <v>7681656</v>
      </c>
      <c r="BM2" s="209">
        <f>ROUND(N(data!C359),0)</f>
        <v>33258257</v>
      </c>
      <c r="BN2" s="209">
        <f>ROUND(N(data!C363),0)</f>
        <v>13737830</v>
      </c>
      <c r="BO2" s="209">
        <f>ROUND(N(data!C364),0)</f>
        <v>388043</v>
      </c>
      <c r="BP2" s="209">
        <f>ROUND(N(data!C365),0)</f>
        <v>0</v>
      </c>
      <c r="BQ2" s="209">
        <f>ROUND(N(data!D381),0)</f>
        <v>5408300</v>
      </c>
      <c r="BR2" s="209">
        <f>ROUND(N(data!C370),0)</f>
        <v>0</v>
      </c>
      <c r="BS2" s="209">
        <f>ROUND(N(data!C371),0)</f>
        <v>4779798</v>
      </c>
      <c r="BT2" s="209">
        <f>ROUND(N(data!C372),0)</f>
        <v>0</v>
      </c>
      <c r="BU2" s="209">
        <f>ROUND(N(data!C373),0)</f>
        <v>0</v>
      </c>
      <c r="BV2" s="209">
        <f>ROUND(N(data!C374),0)</f>
        <v>0</v>
      </c>
      <c r="BW2" s="209">
        <f>ROUND(N(data!C375),0)</f>
        <v>0</v>
      </c>
      <c r="BX2" s="209">
        <f>ROUND(N(data!C376),0)</f>
        <v>0</v>
      </c>
      <c r="BY2" s="209">
        <f>ROUND(N(data!C377),0)</f>
        <v>0</v>
      </c>
      <c r="BZ2" s="209">
        <f>ROUND(N(data!C378),0)</f>
        <v>363382</v>
      </c>
      <c r="CA2" s="209">
        <f>ROUND(N(data!C379),0)</f>
        <v>0</v>
      </c>
      <c r="CB2" s="209">
        <f>ROUND(N(data!C380),0)</f>
        <v>265120</v>
      </c>
      <c r="CC2" s="209">
        <f>ROUND(N(data!C382),0)</f>
        <v>3739044</v>
      </c>
      <c r="CD2" s="209">
        <f>ROUND(N(data!C389),0)</f>
        <v>15077520</v>
      </c>
      <c r="CE2" s="209">
        <f>ROUND(N(data!C390),0)</f>
        <v>3564574</v>
      </c>
      <c r="CF2" s="209">
        <f>ROUND(N(data!C391),0)</f>
        <v>1290036</v>
      </c>
      <c r="CG2" s="209">
        <f>ROUND(N(data!C392),0)</f>
        <v>2003062</v>
      </c>
      <c r="CH2" s="209">
        <f>ROUND(N(data!C393),0)</f>
        <v>281447</v>
      </c>
      <c r="CI2" s="209">
        <f>ROUND(N(data!C394),0)</f>
        <v>141442</v>
      </c>
      <c r="CJ2" s="209">
        <f>ROUND(N(data!C395),0)</f>
        <v>1184526</v>
      </c>
      <c r="CK2" s="209">
        <f>ROUND(N(data!C396),0)</f>
        <v>82156</v>
      </c>
      <c r="CL2" s="209">
        <f>ROUND(N(data!C397),0)</f>
        <v>0</v>
      </c>
      <c r="CM2" s="209">
        <f>ROUND(N(data!C398),0)</f>
        <v>0</v>
      </c>
      <c r="CN2" s="209">
        <f>ROUND(N(data!C399),0)</f>
        <v>1394852</v>
      </c>
      <c r="CO2" s="209">
        <f>ROUND(N(data!C362),0)</f>
        <v>1600435</v>
      </c>
      <c r="CP2" s="209">
        <f>ROUND(N(data!D415),0)</f>
        <v>5160298</v>
      </c>
      <c r="CQ2" s="61">
        <f>ROUND(N(data!C401),0)</f>
        <v>0</v>
      </c>
      <c r="CR2" s="61">
        <f>ROUND(N(data!C402),0)</f>
        <v>2528363</v>
      </c>
      <c r="CS2" s="61">
        <f>ROUND(N(data!C403),0)</f>
        <v>0</v>
      </c>
      <c r="CT2" s="61">
        <f>ROUND(N(data!C404),0)</f>
        <v>343935</v>
      </c>
      <c r="CU2" s="61">
        <f>ROUND(N(data!C405),0)</f>
        <v>111068</v>
      </c>
      <c r="CV2" s="61">
        <f>ROUND(N(data!C406),0)</f>
        <v>0</v>
      </c>
      <c r="CW2" s="61">
        <f>ROUND(N(data!C407),0)</f>
        <v>488411</v>
      </c>
      <c r="CX2" s="61">
        <f>ROUND(N(data!C408),0)</f>
        <v>866210</v>
      </c>
      <c r="CY2" s="61">
        <f>ROUND(N(data!C409),0)</f>
        <v>0</v>
      </c>
      <c r="CZ2" s="61">
        <f>ROUND(N(data!C410),0)</f>
        <v>257522</v>
      </c>
      <c r="DA2" s="61">
        <f>ROUND(N(data!C411),0)</f>
        <v>62300</v>
      </c>
      <c r="DB2" s="61">
        <f>ROUND(N(data!C412),0)</f>
        <v>0</v>
      </c>
      <c r="DC2" s="61">
        <f>ROUND(N(data!C413),0)</f>
        <v>0</v>
      </c>
      <c r="DD2" s="61">
        <f>ROUND(N(data!C414),0)</f>
        <v>502489</v>
      </c>
      <c r="DE2" s="61">
        <f>ROUND(N(data!C419),0)</f>
        <v>0</v>
      </c>
      <c r="DF2" s="209">
        <f>ROUND(N(data!D420),0)</f>
        <v>123611</v>
      </c>
      <c r="DG2" s="209">
        <f>ROUND(N(data!C422),0)</f>
        <v>0</v>
      </c>
      <c r="DH2" s="209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1337</v>
      </c>
      <c r="B1" s="12" t="s">
        <v>1338</v>
      </c>
      <c r="C1" s="10" t="s">
        <v>1339</v>
      </c>
      <c r="D1" s="12" t="s">
        <v>1340</v>
      </c>
      <c r="E1" s="10" t="s">
        <v>1341</v>
      </c>
      <c r="F1" s="10" t="s">
        <v>1342</v>
      </c>
      <c r="G1" s="10" t="s">
        <v>1343</v>
      </c>
      <c r="H1" s="10" t="s">
        <v>1344</v>
      </c>
      <c r="I1" s="10" t="s">
        <v>1345</v>
      </c>
      <c r="J1" s="10" t="s">
        <v>1346</v>
      </c>
      <c r="K1" s="10" t="s">
        <v>1347</v>
      </c>
      <c r="L1" s="10" t="s">
        <v>1348</v>
      </c>
      <c r="M1" s="10" t="s">
        <v>1349</v>
      </c>
      <c r="N1" s="10" t="s">
        <v>1350</v>
      </c>
      <c r="O1" s="10" t="s">
        <v>1351</v>
      </c>
      <c r="P1" s="10" t="s">
        <v>1319</v>
      </c>
      <c r="Q1" s="10" t="s">
        <v>1320</v>
      </c>
      <c r="R1" s="10" t="s">
        <v>1321</v>
      </c>
      <c r="S1" s="10" t="s">
        <v>1322</v>
      </c>
      <c r="T1" s="10" t="s">
        <v>1323</v>
      </c>
      <c r="U1" s="10" t="s">
        <v>1324</v>
      </c>
      <c r="V1" s="10" t="s">
        <v>1325</v>
      </c>
      <c r="W1" s="10" t="s">
        <v>1326</v>
      </c>
      <c r="X1" s="10" t="s">
        <v>1327</v>
      </c>
      <c r="Y1" s="10" t="s">
        <v>1328</v>
      </c>
      <c r="Z1" s="10" t="s">
        <v>1329</v>
      </c>
      <c r="AA1" s="10" t="s">
        <v>1330</v>
      </c>
      <c r="AB1" s="10" t="s">
        <v>1331</v>
      </c>
      <c r="AC1" s="10" t="s">
        <v>1332</v>
      </c>
      <c r="AD1" s="10" t="s">
        <v>1352</v>
      </c>
      <c r="AE1" s="10" t="s">
        <v>1353</v>
      </c>
      <c r="AF1" s="10" t="s">
        <v>1354</v>
      </c>
      <c r="AG1" s="10" t="s">
        <v>1355</v>
      </c>
      <c r="AH1" s="10" t="s">
        <v>1356</v>
      </c>
      <c r="AI1" s="10" t="s">
        <v>1357</v>
      </c>
      <c r="AJ1" s="10" t="s">
        <v>1358</v>
      </c>
      <c r="AK1" s="10" t="s">
        <v>1359</v>
      </c>
      <c r="AM1" s="14"/>
      <c r="AN1" s="14"/>
      <c r="AO1" s="14"/>
      <c r="AP1" s="14"/>
    </row>
    <row r="2" ht="12.6" customHeight="1" s="178" customFormat="1">
      <c r="A2" s="12" t="str">
        <f>RIGHT(data!$C$97,3)</f>
        <v>165</v>
      </c>
      <c r="B2" s="211" t="str">
        <f>RIGHT(data!$C$96,4)</f>
        <v>2022</v>
      </c>
      <c r="C2" s="12" t="str">
        <f>data!C$55</f>
        <v>6010</v>
      </c>
      <c r="D2" s="12" t="s">
        <v>1153</v>
      </c>
      <c r="E2" s="320">
        <f> ROUND(N(data!C59), 0)</f>
        <v>0</v>
      </c>
      <c r="F2" s="321">
        <f> ROUND(N(data!C60), 2)</f>
        <v>0</v>
      </c>
      <c r="G2" s="320">
        <f> ROUND(N(data!C61), 0)</f>
        <v>0</v>
      </c>
      <c r="H2" s="320">
        <f> ROUND(N(data!C62), 0)</f>
        <v>0</v>
      </c>
      <c r="I2" s="320">
        <f> ROUND(N(data!C63), 0)</f>
        <v>0</v>
      </c>
      <c r="J2" s="320">
        <f> ROUND(N(data!C64), 0)</f>
        <v>0</v>
      </c>
      <c r="K2" s="320">
        <f> ROUND(N(data!C65), 0)</f>
        <v>0</v>
      </c>
      <c r="L2" s="320">
        <f> ROUND(N(data!C66), 0)</f>
        <v>0</v>
      </c>
      <c r="M2" s="320">
        <f> ROUND(N(data!C67), 0)</f>
        <v>0</v>
      </c>
      <c r="N2" s="320">
        <f> ROUND(N(data!C68), 0)</f>
        <v>0</v>
      </c>
      <c r="O2" s="320">
        <f> ROUND(N(data!C69), 0)</f>
        <v>0</v>
      </c>
      <c r="P2" s="320">
        <f> ROUND(N(data!C70), 0)</f>
        <v>0</v>
      </c>
      <c r="Q2" s="320">
        <f> ROUND(N(data!C71), 0)</f>
        <v>0</v>
      </c>
      <c r="R2" s="320">
        <f> ROUND(N(data!C72), 0)</f>
        <v>0</v>
      </c>
      <c r="S2" s="320">
        <f> ROUND(N(data!C73), 0)</f>
        <v>0</v>
      </c>
      <c r="T2" s="320">
        <f> ROUND(N(data!C74), 0)</f>
        <v>0</v>
      </c>
      <c r="U2" s="320">
        <f> ROUND(N(data!C75), 0)</f>
        <v>0</v>
      </c>
      <c r="V2" s="320">
        <f> ROUND(N(data!C76), 0)</f>
        <v>0</v>
      </c>
      <c r="W2" s="320">
        <f> ROUND(N(data!C77), 0)</f>
        <v>0</v>
      </c>
      <c r="X2" s="320">
        <f> ROUND(N(data!C78), 0)</f>
        <v>0</v>
      </c>
      <c r="Y2" s="320">
        <f> ROUND(N(data!C79), 0)</f>
        <v>0</v>
      </c>
      <c r="Z2" s="320">
        <f> ROUND(N(data!C80), 0)</f>
        <v>0</v>
      </c>
      <c r="AA2" s="320">
        <f> ROUND(N(data!C81), 0)</f>
        <v>0</v>
      </c>
      <c r="AB2" s="320">
        <f> ROUND(N(data!C82), 0)</f>
        <v>0</v>
      </c>
      <c r="AC2" s="320">
        <f> ROUND(N(data!C83), 0)</f>
        <v>0</v>
      </c>
      <c r="AD2" s="320">
        <f> ROUND(N(data!C84), 0)</f>
        <v>0</v>
      </c>
      <c r="AE2" s="320">
        <f> ROUND(N(data!C89), 0)</f>
        <v>0</v>
      </c>
      <c r="AF2" s="320">
        <f> ROUND(N(data!C87), 0)</f>
        <v>0</v>
      </c>
      <c r="AG2" s="320">
        <f> ROUND(N(data!C90), 0)</f>
        <v>0</v>
      </c>
      <c r="AH2" s="320">
        <f> ROUND(N(data!C91), 0)</f>
        <v>0</v>
      </c>
      <c r="AI2" s="320">
        <f> ROUND(N(data!C92), 0)</f>
        <v>0</v>
      </c>
      <c r="AJ2" s="320">
        <f> ROUND(N(data!C93), 0)</f>
        <v>0</v>
      </c>
      <c r="AK2" s="321">
        <f> 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ht="12.6" customHeight="1" s="11" customFormat="1">
      <c r="A3" s="12" t="str">
        <f>RIGHT(data!$C$97,3)</f>
        <v>165</v>
      </c>
      <c r="B3" s="211" t="str">
        <f>RIGHT(data!$C$96,4)</f>
        <v>2022</v>
      </c>
      <c r="C3" s="12" t="str">
        <f>data!D$55</f>
        <v>6030</v>
      </c>
      <c r="D3" s="12" t="s">
        <v>1153</v>
      </c>
      <c r="E3" s="320">
        <f> ROUND(N(data!D59), 0)</f>
        <v>0</v>
      </c>
      <c r="F3" s="321">
        <f> ROUND(N(data!D60), 2)</f>
        <v>0</v>
      </c>
      <c r="G3" s="320">
        <f> ROUND(N(data!D61), 0)</f>
        <v>0</v>
      </c>
      <c r="H3" s="320">
        <f> ROUND(N(data!D62), 0)</f>
        <v>0</v>
      </c>
      <c r="I3" s="320">
        <f> ROUND(N(data!D63), 0)</f>
        <v>0</v>
      </c>
      <c r="J3" s="320">
        <f> ROUND(N(data!D64), 0)</f>
        <v>0</v>
      </c>
      <c r="K3" s="320">
        <f> ROUND(N(data!D65), 0)</f>
        <v>0</v>
      </c>
      <c r="L3" s="320">
        <f> ROUND(N(data!D66), 0)</f>
        <v>0</v>
      </c>
      <c r="M3" s="320">
        <f> ROUND(N(data!D67), 0)</f>
        <v>0</v>
      </c>
      <c r="N3" s="320">
        <f> ROUND(N(data!D68), 0)</f>
        <v>0</v>
      </c>
      <c r="O3" s="320">
        <f> ROUND(N(data!D69), 0)</f>
        <v>0</v>
      </c>
      <c r="P3" s="320">
        <f> ROUND(N(data!D70), 0)</f>
        <v>0</v>
      </c>
      <c r="Q3" s="320">
        <f> ROUND(N(data!D71), 0)</f>
        <v>0</v>
      </c>
      <c r="R3" s="320">
        <f> ROUND(N(data!D72), 0)</f>
        <v>0</v>
      </c>
      <c r="S3" s="320">
        <f> ROUND(N(data!D73), 0)</f>
        <v>0</v>
      </c>
      <c r="T3" s="320">
        <f> ROUND(N(data!D74), 0)</f>
        <v>0</v>
      </c>
      <c r="U3" s="320">
        <f> ROUND(N(data!D75), 0)</f>
        <v>0</v>
      </c>
      <c r="V3" s="320">
        <f> ROUND(N(data!D76), 0)</f>
        <v>0</v>
      </c>
      <c r="W3" s="320">
        <f> ROUND(N(data!D77), 0)</f>
        <v>0</v>
      </c>
      <c r="X3" s="320">
        <f> ROUND(N(data!D78), 0)</f>
        <v>0</v>
      </c>
      <c r="Y3" s="320">
        <f> ROUND(N(data!D79), 0)</f>
        <v>0</v>
      </c>
      <c r="Z3" s="320">
        <f> ROUND(N(data!D80), 0)</f>
        <v>0</v>
      </c>
      <c r="AA3" s="320">
        <f> ROUND(N(data!D81), 0)</f>
        <v>0</v>
      </c>
      <c r="AB3" s="320">
        <f> ROUND(N(data!D82), 0)</f>
        <v>0</v>
      </c>
      <c r="AC3" s="320">
        <f> ROUND(N(data!D83), 0)</f>
        <v>0</v>
      </c>
      <c r="AD3" s="320">
        <f> ROUND(N(data!D84), 0)</f>
        <v>0</v>
      </c>
      <c r="AE3" s="320">
        <f> ROUND(N(data!D89), 0)</f>
        <v>0</v>
      </c>
      <c r="AF3" s="320">
        <f> ROUND(N(data!D87), 0)</f>
        <v>0</v>
      </c>
      <c r="AG3" s="320">
        <f> ROUND(N(data!D90), 0)</f>
        <v>0</v>
      </c>
      <c r="AH3" s="320">
        <f> ROUND(N(data!D91), 0)</f>
        <v>0</v>
      </c>
      <c r="AI3" s="320">
        <f> ROUND(N(data!D92), 0)</f>
        <v>0</v>
      </c>
      <c r="AJ3" s="320">
        <f> ROUND(N(data!D93), 0)</f>
        <v>0</v>
      </c>
      <c r="AK3" s="321">
        <f> 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ht="12.6" customHeight="1" s="11" customFormat="1">
      <c r="A4" s="12" t="str">
        <f>RIGHT(data!$C$97,3)</f>
        <v>165</v>
      </c>
      <c r="B4" s="211" t="str">
        <f>RIGHT(data!$C$96,4)</f>
        <v>2022</v>
      </c>
      <c r="C4" s="12" t="str">
        <f>data!E$55</f>
        <v>6070</v>
      </c>
      <c r="D4" s="12" t="s">
        <v>1153</v>
      </c>
      <c r="E4" s="320">
        <f> ROUND(N(data!E59), 0)</f>
        <v>680</v>
      </c>
      <c r="F4" s="321">
        <f> ROUND(N(data!E60), 2)</f>
        <v>5.9</v>
      </c>
      <c r="G4" s="320">
        <f> ROUND(N(data!E61), 0)</f>
        <v>741357</v>
      </c>
      <c r="H4" s="320">
        <f> ROUND(N(data!E62), 0)</f>
        <v>175269</v>
      </c>
      <c r="I4" s="320">
        <f> ROUND(N(data!E63), 0)</f>
        <v>74222</v>
      </c>
      <c r="J4" s="320">
        <f> ROUND(N(data!E64), 0)</f>
        <v>27824</v>
      </c>
      <c r="K4" s="320">
        <f> ROUND(N(data!E65), 0)</f>
        <v>3321</v>
      </c>
      <c r="L4" s="320">
        <f> ROUND(N(data!E66), 0)</f>
        <v>3321</v>
      </c>
      <c r="M4" s="320">
        <f> ROUND(N(data!E67), 0)</f>
        <v>110675</v>
      </c>
      <c r="N4" s="320">
        <f> ROUND(N(data!E68), 0)</f>
        <v>-155579</v>
      </c>
      <c r="O4" s="320">
        <f> ROUND(N(data!E69), 0)</f>
        <v>58027</v>
      </c>
      <c r="P4" s="320">
        <f> ROUND(N(data!E70), 0)</f>
        <v>0</v>
      </c>
      <c r="Q4" s="320">
        <f> ROUND(N(data!E71), 0)</f>
        <v>23601</v>
      </c>
      <c r="R4" s="320">
        <f> ROUND(N(data!E72), 0)</f>
        <v>0</v>
      </c>
      <c r="S4" s="320">
        <f> ROUND(N(data!E73), 0)</f>
        <v>0</v>
      </c>
      <c r="T4" s="320">
        <f> ROUND(N(data!E74), 0)</f>
        <v>0</v>
      </c>
      <c r="U4" s="320">
        <f> ROUND(N(data!E75), 0)</f>
        <v>0</v>
      </c>
      <c r="V4" s="320">
        <f> ROUND(N(data!E76), 0)</f>
        <v>0</v>
      </c>
      <c r="W4" s="320">
        <f> ROUND(N(data!E77), 0)</f>
        <v>26841</v>
      </c>
      <c r="X4" s="320">
        <f> ROUND(N(data!E78), 0)</f>
        <v>0</v>
      </c>
      <c r="Y4" s="320">
        <f> ROUND(N(data!E79), 0)</f>
        <v>684</v>
      </c>
      <c r="Z4" s="320">
        <f> ROUND(N(data!E80), 0)</f>
        <v>484</v>
      </c>
      <c r="AA4" s="320">
        <f> ROUND(N(data!E81), 0)</f>
        <v>0</v>
      </c>
      <c r="AB4" s="320">
        <f> ROUND(N(data!E82), 0)</f>
        <v>0</v>
      </c>
      <c r="AC4" s="320">
        <f> ROUND(N(data!E83), 0)</f>
        <v>6416</v>
      </c>
      <c r="AD4" s="320">
        <f> ROUND(N(data!E84), 0)</f>
        <v>0</v>
      </c>
      <c r="AE4" s="320">
        <f> ROUND(N(data!E89), 0)</f>
        <v>2015825</v>
      </c>
      <c r="AF4" s="320">
        <f> ROUND(N(data!E87), 0)</f>
        <v>2015825</v>
      </c>
      <c r="AG4" s="320">
        <f> ROUND(N(data!E90), 0)</f>
        <v>2604</v>
      </c>
      <c r="AH4" s="320">
        <f> ROUND(N(data!E91), 0)</f>
        <v>2100</v>
      </c>
      <c r="AI4" s="320">
        <f> ROUND(N(data!E92), 0)</f>
        <v>1157</v>
      </c>
      <c r="AJ4" s="320">
        <f> ROUND(N(data!E93), 0)</f>
        <v>7635</v>
      </c>
      <c r="AK4" s="321">
        <f> ROUND(N(data!E94), 2)</f>
        <v>5.9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ht="12.6" customHeight="1" s="11" customFormat="1">
      <c r="A5" s="12" t="str">
        <f>RIGHT(data!$C$97,3)</f>
        <v>165</v>
      </c>
      <c r="B5" s="211" t="str">
        <f>RIGHT(data!$C$96,4)</f>
        <v>2022</v>
      </c>
      <c r="C5" s="12" t="str">
        <f>data!F$55</f>
        <v>6100</v>
      </c>
      <c r="D5" s="12" t="s">
        <v>1153</v>
      </c>
      <c r="E5" s="320">
        <f> ROUND(N(data!F59), 0)</f>
        <v>0</v>
      </c>
      <c r="F5" s="321">
        <f> ROUND(N(data!F60), 2)</f>
        <v>0</v>
      </c>
      <c r="G5" s="320">
        <f> ROUND(N(data!F61), 0)</f>
        <v>0</v>
      </c>
      <c r="H5" s="320">
        <f> ROUND(N(data!F62), 0)</f>
        <v>0</v>
      </c>
      <c r="I5" s="320">
        <f> ROUND(N(data!F63), 0)</f>
        <v>0</v>
      </c>
      <c r="J5" s="320">
        <f> ROUND(N(data!F64), 0)</f>
        <v>0</v>
      </c>
      <c r="K5" s="320">
        <f> ROUND(N(data!F65), 0)</f>
        <v>0</v>
      </c>
      <c r="L5" s="320">
        <f> ROUND(N(data!F66), 0)</f>
        <v>0</v>
      </c>
      <c r="M5" s="320">
        <f> ROUND(N(data!F67), 0)</f>
        <v>0</v>
      </c>
      <c r="N5" s="320">
        <f> ROUND(N(data!F68), 0)</f>
        <v>0</v>
      </c>
      <c r="O5" s="320">
        <f> ROUND(N(data!F69), 0)</f>
        <v>0</v>
      </c>
      <c r="P5" s="320">
        <f> ROUND(N(data!F70), 0)</f>
        <v>0</v>
      </c>
      <c r="Q5" s="320">
        <f> ROUND(N(data!F71), 0)</f>
        <v>0</v>
      </c>
      <c r="R5" s="320">
        <f> ROUND(N(data!F72), 0)</f>
        <v>0</v>
      </c>
      <c r="S5" s="320">
        <f> ROUND(N(data!F73), 0)</f>
        <v>0</v>
      </c>
      <c r="T5" s="320">
        <f> ROUND(N(data!F74), 0)</f>
        <v>0</v>
      </c>
      <c r="U5" s="320">
        <f> ROUND(N(data!F75), 0)</f>
        <v>0</v>
      </c>
      <c r="V5" s="320">
        <f> ROUND(N(data!F76), 0)</f>
        <v>0</v>
      </c>
      <c r="W5" s="320">
        <f> ROUND(N(data!F77), 0)</f>
        <v>0</v>
      </c>
      <c r="X5" s="320">
        <f> ROUND(N(data!F78), 0)</f>
        <v>0</v>
      </c>
      <c r="Y5" s="320">
        <f> ROUND(N(data!F79), 0)</f>
        <v>0</v>
      </c>
      <c r="Z5" s="320">
        <f> ROUND(N(data!F80), 0)</f>
        <v>0</v>
      </c>
      <c r="AA5" s="320">
        <f> ROUND(N(data!F81), 0)</f>
        <v>0</v>
      </c>
      <c r="AB5" s="320">
        <f> ROUND(N(data!F82), 0)</f>
        <v>0</v>
      </c>
      <c r="AC5" s="320">
        <f> ROUND(N(data!F83), 0)</f>
        <v>0</v>
      </c>
      <c r="AD5" s="320">
        <f> ROUND(N(data!F84), 0)</f>
        <v>0</v>
      </c>
      <c r="AE5" s="320">
        <f> ROUND(N(data!F89), 0)</f>
        <v>0</v>
      </c>
      <c r="AF5" s="320">
        <f> ROUND(N(data!F87), 0)</f>
        <v>0</v>
      </c>
      <c r="AG5" s="320">
        <f> ROUND(N(data!F90), 0)</f>
        <v>0</v>
      </c>
      <c r="AH5" s="320">
        <f> ROUND(N(data!F91), 0)</f>
        <v>0</v>
      </c>
      <c r="AI5" s="320">
        <f> ROUND(N(data!F92), 0)</f>
        <v>0</v>
      </c>
      <c r="AJ5" s="320">
        <f> ROUND(N(data!F93), 0)</f>
        <v>0</v>
      </c>
      <c r="AK5" s="321">
        <f> 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ht="12.6" customHeight="1" s="11" customFormat="1">
      <c r="A6" s="12" t="str">
        <f>RIGHT(data!$C$97,3)</f>
        <v>165</v>
      </c>
      <c r="B6" s="211" t="str">
        <f>RIGHT(data!$C$96,4)</f>
        <v>2022</v>
      </c>
      <c r="C6" s="12" t="str">
        <f>data!G$55</f>
        <v>6120</v>
      </c>
      <c r="D6" s="12" t="s">
        <v>1153</v>
      </c>
      <c r="E6" s="320">
        <f> ROUND(N(data!G59), 0)</f>
        <v>0</v>
      </c>
      <c r="F6" s="321">
        <f> ROUND(N(data!G60), 2)</f>
        <v>0</v>
      </c>
      <c r="G6" s="320">
        <f> ROUND(N(data!G61), 0)</f>
        <v>0</v>
      </c>
      <c r="H6" s="320">
        <f> ROUND(N(data!G62), 0)</f>
        <v>0</v>
      </c>
      <c r="I6" s="320">
        <f> ROUND(N(data!G63), 0)</f>
        <v>0</v>
      </c>
      <c r="J6" s="320">
        <f> ROUND(N(data!G64), 0)</f>
        <v>0</v>
      </c>
      <c r="K6" s="320">
        <f> ROUND(N(data!G65), 0)</f>
        <v>0</v>
      </c>
      <c r="L6" s="320">
        <f> ROUND(N(data!G66), 0)</f>
        <v>0</v>
      </c>
      <c r="M6" s="320">
        <f> ROUND(N(data!G67), 0)</f>
        <v>0</v>
      </c>
      <c r="N6" s="320">
        <f> ROUND(N(data!G68), 0)</f>
        <v>0</v>
      </c>
      <c r="O6" s="320">
        <f> ROUND(N(data!G69), 0)</f>
        <v>0</v>
      </c>
      <c r="P6" s="320">
        <f> ROUND(N(data!G70), 0)</f>
        <v>0</v>
      </c>
      <c r="Q6" s="320">
        <f> ROUND(N(data!G71), 0)</f>
        <v>0</v>
      </c>
      <c r="R6" s="320">
        <f> ROUND(N(data!G72), 0)</f>
        <v>0</v>
      </c>
      <c r="S6" s="320">
        <f> ROUND(N(data!G73), 0)</f>
        <v>0</v>
      </c>
      <c r="T6" s="320">
        <f> ROUND(N(data!G74), 0)</f>
        <v>0</v>
      </c>
      <c r="U6" s="320">
        <f> ROUND(N(data!G75), 0)</f>
        <v>0</v>
      </c>
      <c r="V6" s="320">
        <f> ROUND(N(data!G76), 0)</f>
        <v>0</v>
      </c>
      <c r="W6" s="320">
        <f> ROUND(N(data!G77), 0)</f>
        <v>0</v>
      </c>
      <c r="X6" s="320">
        <f> ROUND(N(data!G78), 0)</f>
        <v>0</v>
      </c>
      <c r="Y6" s="320">
        <f> ROUND(N(data!G79), 0)</f>
        <v>0</v>
      </c>
      <c r="Z6" s="320">
        <f> ROUND(N(data!G80), 0)</f>
        <v>0</v>
      </c>
      <c r="AA6" s="320">
        <f> ROUND(N(data!G81), 0)</f>
        <v>0</v>
      </c>
      <c r="AB6" s="320">
        <f> ROUND(N(data!G82), 0)</f>
        <v>0</v>
      </c>
      <c r="AC6" s="320">
        <f> ROUND(N(data!G83), 0)</f>
        <v>0</v>
      </c>
      <c r="AD6" s="320">
        <f> ROUND(N(data!G84), 0)</f>
        <v>0</v>
      </c>
      <c r="AE6" s="320">
        <f> ROUND(N(data!G89), 0)</f>
        <v>0</v>
      </c>
      <c r="AF6" s="320">
        <f> ROUND(N(data!G87), 0)</f>
        <v>0</v>
      </c>
      <c r="AG6" s="320">
        <f> ROUND(N(data!G90), 0)</f>
        <v>0</v>
      </c>
      <c r="AH6" s="320">
        <f> ROUND(N(data!G91), 0)</f>
        <v>0</v>
      </c>
      <c r="AI6" s="320">
        <f> ROUND(N(data!G92), 0)</f>
        <v>0</v>
      </c>
      <c r="AJ6" s="320">
        <f> ROUND(N(data!G93), 0)</f>
        <v>0</v>
      </c>
      <c r="AK6" s="321">
        <f> 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ht="12.6" customHeight="1" s="11" customFormat="1">
      <c r="A7" s="12" t="str">
        <f>RIGHT(data!$C$97,3)</f>
        <v>165</v>
      </c>
      <c r="B7" s="211" t="str">
        <f>RIGHT(data!$C$96,4)</f>
        <v>2022</v>
      </c>
      <c r="C7" s="12" t="str">
        <f>data!H$55</f>
        <v>6140</v>
      </c>
      <c r="D7" s="12" t="s">
        <v>1153</v>
      </c>
      <c r="E7" s="320">
        <f> ROUND(N(data!H59), 0)</f>
        <v>0</v>
      </c>
      <c r="F7" s="321">
        <f> ROUND(N(data!H60), 2)</f>
        <v>0</v>
      </c>
      <c r="G7" s="320">
        <f> ROUND(N(data!H61), 0)</f>
        <v>0</v>
      </c>
      <c r="H7" s="320">
        <f> ROUND(N(data!H62), 0)</f>
        <v>0</v>
      </c>
      <c r="I7" s="320">
        <f> ROUND(N(data!H63), 0)</f>
        <v>0</v>
      </c>
      <c r="J7" s="320">
        <f> ROUND(N(data!H64), 0)</f>
        <v>0</v>
      </c>
      <c r="K7" s="320">
        <f> ROUND(N(data!H65), 0)</f>
        <v>0</v>
      </c>
      <c r="L7" s="320">
        <f> ROUND(N(data!H66), 0)</f>
        <v>0</v>
      </c>
      <c r="M7" s="320">
        <f> ROUND(N(data!H67), 0)</f>
        <v>0</v>
      </c>
      <c r="N7" s="320">
        <f> ROUND(N(data!H68), 0)</f>
        <v>0</v>
      </c>
      <c r="O7" s="320">
        <f> ROUND(N(data!H69), 0)</f>
        <v>0</v>
      </c>
      <c r="P7" s="320">
        <f> ROUND(N(data!H70), 0)</f>
        <v>0</v>
      </c>
      <c r="Q7" s="320">
        <f> ROUND(N(data!H71), 0)</f>
        <v>0</v>
      </c>
      <c r="R7" s="320">
        <f> ROUND(N(data!H72), 0)</f>
        <v>0</v>
      </c>
      <c r="S7" s="320">
        <f> ROUND(N(data!H73), 0)</f>
        <v>0</v>
      </c>
      <c r="T7" s="320">
        <f> ROUND(N(data!H74), 0)</f>
        <v>0</v>
      </c>
      <c r="U7" s="320">
        <f> ROUND(N(data!H75), 0)</f>
        <v>0</v>
      </c>
      <c r="V7" s="320">
        <f> ROUND(N(data!H76), 0)</f>
        <v>0</v>
      </c>
      <c r="W7" s="320">
        <f> ROUND(N(data!H77), 0)</f>
        <v>0</v>
      </c>
      <c r="X7" s="320">
        <f> ROUND(N(data!H78), 0)</f>
        <v>0</v>
      </c>
      <c r="Y7" s="320">
        <f> ROUND(N(data!H79), 0)</f>
        <v>0</v>
      </c>
      <c r="Z7" s="320">
        <f> ROUND(N(data!H80), 0)</f>
        <v>0</v>
      </c>
      <c r="AA7" s="320">
        <f> ROUND(N(data!H81), 0)</f>
        <v>0</v>
      </c>
      <c r="AB7" s="320">
        <f> ROUND(N(data!H82), 0)</f>
        <v>0</v>
      </c>
      <c r="AC7" s="320">
        <f> ROUND(N(data!H83), 0)</f>
        <v>0</v>
      </c>
      <c r="AD7" s="320">
        <f> ROUND(N(data!H84), 0)</f>
        <v>0</v>
      </c>
      <c r="AE7" s="320">
        <f> ROUND(N(data!H89), 0)</f>
        <v>0</v>
      </c>
      <c r="AF7" s="320">
        <f> ROUND(N(data!H87), 0)</f>
        <v>0</v>
      </c>
      <c r="AG7" s="320">
        <f> ROUND(N(data!H90), 0)</f>
        <v>0</v>
      </c>
      <c r="AH7" s="320">
        <f> ROUND(N(data!H91), 0)</f>
        <v>0</v>
      </c>
      <c r="AI7" s="320">
        <f> ROUND(N(data!H92), 0)</f>
        <v>520</v>
      </c>
      <c r="AJ7" s="320">
        <f> ROUND(N(data!H93), 0)</f>
        <v>0</v>
      </c>
      <c r="AK7" s="321">
        <f> 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ht="12.6" customHeight="1" s="11" customFormat="1">
      <c r="A8" s="12" t="str">
        <f>RIGHT(data!$C$97,3)</f>
        <v>165</v>
      </c>
      <c r="B8" s="211" t="str">
        <f>RIGHT(data!$C$96,4)</f>
        <v>2022</v>
      </c>
      <c r="C8" s="12" t="str">
        <f>data!I$55</f>
        <v>6150</v>
      </c>
      <c r="D8" s="12" t="s">
        <v>1153</v>
      </c>
      <c r="E8" s="320">
        <f> ROUND(N(data!I59), 0)</f>
        <v>0</v>
      </c>
      <c r="F8" s="321">
        <f> ROUND(N(data!I60), 2)</f>
        <v>0</v>
      </c>
      <c r="G8" s="320">
        <f> ROUND(N(data!I61), 0)</f>
        <v>0</v>
      </c>
      <c r="H8" s="320">
        <f> ROUND(N(data!I62), 0)</f>
        <v>0</v>
      </c>
      <c r="I8" s="320">
        <f> ROUND(N(data!I63), 0)</f>
        <v>0</v>
      </c>
      <c r="J8" s="320">
        <f> ROUND(N(data!I64), 0)</f>
        <v>0</v>
      </c>
      <c r="K8" s="320">
        <f> ROUND(N(data!I65), 0)</f>
        <v>0</v>
      </c>
      <c r="L8" s="320">
        <f> ROUND(N(data!I66), 0)</f>
        <v>0</v>
      </c>
      <c r="M8" s="320">
        <f> ROUND(N(data!I67), 0)</f>
        <v>49727</v>
      </c>
      <c r="N8" s="320">
        <f> ROUND(N(data!I68), 0)</f>
        <v>0</v>
      </c>
      <c r="O8" s="320">
        <f> ROUND(N(data!I69), 0)</f>
        <v>0</v>
      </c>
      <c r="P8" s="320">
        <f> ROUND(N(data!I70), 0)</f>
        <v>0</v>
      </c>
      <c r="Q8" s="320">
        <f> ROUND(N(data!I71), 0)</f>
        <v>0</v>
      </c>
      <c r="R8" s="320">
        <f> ROUND(N(data!I72), 0)</f>
        <v>0</v>
      </c>
      <c r="S8" s="320">
        <f> ROUND(N(data!I73), 0)</f>
        <v>0</v>
      </c>
      <c r="T8" s="320">
        <f> ROUND(N(data!I74), 0)</f>
        <v>0</v>
      </c>
      <c r="U8" s="320">
        <f> ROUND(N(data!I75), 0)</f>
        <v>0</v>
      </c>
      <c r="V8" s="320">
        <f> ROUND(N(data!I76), 0)</f>
        <v>0</v>
      </c>
      <c r="W8" s="320">
        <f> ROUND(N(data!I77), 0)</f>
        <v>0</v>
      </c>
      <c r="X8" s="320">
        <f> ROUND(N(data!I78), 0)</f>
        <v>0</v>
      </c>
      <c r="Y8" s="320">
        <f> ROUND(N(data!I79), 0)</f>
        <v>0</v>
      </c>
      <c r="Z8" s="320">
        <f> ROUND(N(data!I80), 0)</f>
        <v>0</v>
      </c>
      <c r="AA8" s="320">
        <f> ROUND(N(data!I81), 0)</f>
        <v>0</v>
      </c>
      <c r="AB8" s="320">
        <f> ROUND(N(data!I82), 0)</f>
        <v>0</v>
      </c>
      <c r="AC8" s="320">
        <f> ROUND(N(data!I83), 0)</f>
        <v>0</v>
      </c>
      <c r="AD8" s="320">
        <f> ROUND(N(data!I84), 0)</f>
        <v>0</v>
      </c>
      <c r="AE8" s="320">
        <f> ROUND(N(data!I89), 0)</f>
        <v>0</v>
      </c>
      <c r="AF8" s="320">
        <f> ROUND(N(data!I87), 0)</f>
        <v>0</v>
      </c>
      <c r="AG8" s="320">
        <f> ROUND(N(data!I90), 0)</f>
        <v>1170</v>
      </c>
      <c r="AH8" s="320">
        <f> ROUND(N(data!I91), 0)</f>
        <v>0</v>
      </c>
      <c r="AI8" s="320">
        <f> ROUND(N(data!I92), 0)</f>
        <v>0</v>
      </c>
      <c r="AJ8" s="320">
        <f> ROUND(N(data!I93), 0)</f>
        <v>0</v>
      </c>
      <c r="AK8" s="321">
        <f> 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ht="12.6" customHeight="1" s="11" customFormat="1">
      <c r="A9" s="12" t="str">
        <f>RIGHT(data!$C$97,3)</f>
        <v>165</v>
      </c>
      <c r="B9" s="211" t="str">
        <f>RIGHT(data!$C$96,4)</f>
        <v>2022</v>
      </c>
      <c r="C9" s="12" t="str">
        <f>data!J$55</f>
        <v>6170</v>
      </c>
      <c r="D9" s="12" t="s">
        <v>1153</v>
      </c>
      <c r="E9" s="320">
        <f> ROUND(N(data!J59), 0)</f>
        <v>132</v>
      </c>
      <c r="F9" s="321">
        <f> ROUND(N(data!J60), 2)</f>
        <v>0</v>
      </c>
      <c r="G9" s="320">
        <f> ROUND(N(data!J61), 0)</f>
        <v>0</v>
      </c>
      <c r="H9" s="320">
        <f> ROUND(N(data!J62), 0)</f>
        <v>0</v>
      </c>
      <c r="I9" s="320">
        <f> ROUND(N(data!J63), 0)</f>
        <v>0</v>
      </c>
      <c r="J9" s="320">
        <f> ROUND(N(data!J64), 0)</f>
        <v>7813</v>
      </c>
      <c r="K9" s="320">
        <f> ROUND(N(data!J65), 0)</f>
        <v>0</v>
      </c>
      <c r="L9" s="320">
        <f> ROUND(N(data!J66), 0)</f>
        <v>0</v>
      </c>
      <c r="M9" s="320">
        <f> ROUND(N(data!J67), 0)</f>
        <v>0</v>
      </c>
      <c r="N9" s="320">
        <f> ROUND(N(data!J68), 0)</f>
        <v>0</v>
      </c>
      <c r="O9" s="320">
        <f> ROUND(N(data!J69), 0)</f>
        <v>394</v>
      </c>
      <c r="P9" s="320">
        <f> ROUND(N(data!J70), 0)</f>
        <v>0</v>
      </c>
      <c r="Q9" s="320">
        <f> ROUND(N(data!J71), 0)</f>
        <v>0</v>
      </c>
      <c r="R9" s="320">
        <f> ROUND(N(data!J72), 0)</f>
        <v>0</v>
      </c>
      <c r="S9" s="320">
        <f> ROUND(N(data!J73), 0)</f>
        <v>0</v>
      </c>
      <c r="T9" s="320">
        <f> ROUND(N(data!J74), 0)</f>
        <v>0</v>
      </c>
      <c r="U9" s="320">
        <f> ROUND(N(data!J75), 0)</f>
        <v>0</v>
      </c>
      <c r="V9" s="320">
        <f> ROUND(N(data!J76), 0)</f>
        <v>0</v>
      </c>
      <c r="W9" s="320">
        <f> ROUND(N(data!J77), 0)</f>
        <v>0</v>
      </c>
      <c r="X9" s="320">
        <f> ROUND(N(data!J78), 0)</f>
        <v>0</v>
      </c>
      <c r="Y9" s="320">
        <f> ROUND(N(data!J79), 0)</f>
        <v>0</v>
      </c>
      <c r="Z9" s="320">
        <f> ROUND(N(data!J80), 0)</f>
        <v>394</v>
      </c>
      <c r="AA9" s="320">
        <f> ROUND(N(data!J81), 0)</f>
        <v>0</v>
      </c>
      <c r="AB9" s="320">
        <f> ROUND(N(data!J82), 0)</f>
        <v>0</v>
      </c>
      <c r="AC9" s="320">
        <f> ROUND(N(data!J83), 0)</f>
        <v>0</v>
      </c>
      <c r="AD9" s="320">
        <f> ROUND(N(data!J84), 0)</f>
        <v>0</v>
      </c>
      <c r="AE9" s="320">
        <f> ROUND(N(data!J89), 0)</f>
        <v>220800</v>
      </c>
      <c r="AF9" s="320">
        <f> ROUND(N(data!J87), 0)</f>
        <v>220800</v>
      </c>
      <c r="AG9" s="320">
        <f> ROUND(N(data!J90), 0)</f>
        <v>0</v>
      </c>
      <c r="AH9" s="320">
        <f> ROUND(N(data!J91), 0)</f>
        <v>0</v>
      </c>
      <c r="AI9" s="320">
        <f> ROUND(N(data!J92), 0)</f>
        <v>0</v>
      </c>
      <c r="AJ9" s="320">
        <f> ROUND(N(data!J93), 0)</f>
        <v>362</v>
      </c>
      <c r="AK9" s="321">
        <f> 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ht="12.6" customHeight="1" s="11" customFormat="1">
      <c r="A10" s="12" t="str">
        <f>RIGHT(data!$C$97,3)</f>
        <v>165</v>
      </c>
      <c r="B10" s="211" t="str">
        <f>RIGHT(data!$C$96,4)</f>
        <v>2022</v>
      </c>
      <c r="C10" s="12" t="str">
        <f>data!K$55</f>
        <v>6200</v>
      </c>
      <c r="D10" s="12" t="s">
        <v>1153</v>
      </c>
      <c r="E10" s="320">
        <f> ROUND(N(data!K59), 0)</f>
        <v>0</v>
      </c>
      <c r="F10" s="321">
        <f> ROUND(N(data!K60), 2)</f>
        <v>0</v>
      </c>
      <c r="G10" s="320">
        <f> ROUND(N(data!K61), 0)</f>
        <v>0</v>
      </c>
      <c r="H10" s="320">
        <f> ROUND(N(data!K62), 0)</f>
        <v>0</v>
      </c>
      <c r="I10" s="320">
        <f> ROUND(N(data!K63), 0)</f>
        <v>0</v>
      </c>
      <c r="J10" s="320">
        <f> ROUND(N(data!K64), 0)</f>
        <v>0</v>
      </c>
      <c r="K10" s="320">
        <f> ROUND(N(data!K65), 0)</f>
        <v>0</v>
      </c>
      <c r="L10" s="320">
        <f> ROUND(N(data!K66), 0)</f>
        <v>0</v>
      </c>
      <c r="M10" s="320">
        <f> ROUND(N(data!K67), 0)</f>
        <v>0</v>
      </c>
      <c r="N10" s="320">
        <f> ROUND(N(data!K68), 0)</f>
        <v>0</v>
      </c>
      <c r="O10" s="320">
        <f> ROUND(N(data!K69), 0)</f>
        <v>0</v>
      </c>
      <c r="P10" s="320">
        <f> ROUND(N(data!K70), 0)</f>
        <v>0</v>
      </c>
      <c r="Q10" s="320">
        <f> ROUND(N(data!K71), 0)</f>
        <v>0</v>
      </c>
      <c r="R10" s="320">
        <f> ROUND(N(data!K72), 0)</f>
        <v>0</v>
      </c>
      <c r="S10" s="320">
        <f> ROUND(N(data!K73), 0)</f>
        <v>0</v>
      </c>
      <c r="T10" s="320">
        <f> ROUND(N(data!K74), 0)</f>
        <v>0</v>
      </c>
      <c r="U10" s="320">
        <f> ROUND(N(data!K75), 0)</f>
        <v>0</v>
      </c>
      <c r="V10" s="320">
        <f> ROUND(N(data!K76), 0)</f>
        <v>0</v>
      </c>
      <c r="W10" s="320">
        <f> ROUND(N(data!K77), 0)</f>
        <v>0</v>
      </c>
      <c r="X10" s="320">
        <f> ROUND(N(data!K78), 0)</f>
        <v>0</v>
      </c>
      <c r="Y10" s="320">
        <f> ROUND(N(data!K79), 0)</f>
        <v>0</v>
      </c>
      <c r="Z10" s="320">
        <f> ROUND(N(data!K80), 0)</f>
        <v>0</v>
      </c>
      <c r="AA10" s="320">
        <f> ROUND(N(data!K81), 0)</f>
        <v>0</v>
      </c>
      <c r="AB10" s="320">
        <f> ROUND(N(data!K82), 0)</f>
        <v>0</v>
      </c>
      <c r="AC10" s="320">
        <f> ROUND(N(data!K83), 0)</f>
        <v>0</v>
      </c>
      <c r="AD10" s="320">
        <f> ROUND(N(data!K84), 0)</f>
        <v>0</v>
      </c>
      <c r="AE10" s="320">
        <f> ROUND(N(data!K89), 0)</f>
        <v>0</v>
      </c>
      <c r="AF10" s="320">
        <f> ROUND(N(data!K87), 0)</f>
        <v>0</v>
      </c>
      <c r="AG10" s="320">
        <f> ROUND(N(data!K90), 0)</f>
        <v>0</v>
      </c>
      <c r="AH10" s="320">
        <f> ROUND(N(data!K91), 0)</f>
        <v>0</v>
      </c>
      <c r="AI10" s="320">
        <f> ROUND(N(data!K92), 0)</f>
        <v>0</v>
      </c>
      <c r="AJ10" s="320">
        <f> ROUND(N(data!K93), 0)</f>
        <v>0</v>
      </c>
      <c r="AK10" s="321">
        <f> 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ht="12.6" customHeight="1" s="11" customFormat="1">
      <c r="A11" s="12" t="str">
        <f>RIGHT(data!$C$97,3)</f>
        <v>165</v>
      </c>
      <c r="B11" s="211" t="str">
        <f>RIGHT(data!$C$96,4)</f>
        <v>2022</v>
      </c>
      <c r="C11" s="12" t="str">
        <f>data!L$55</f>
        <v>6210</v>
      </c>
      <c r="D11" s="12" t="s">
        <v>1153</v>
      </c>
      <c r="E11" s="320">
        <f> ROUND(N(data!L59), 0)</f>
        <v>992</v>
      </c>
      <c r="F11" s="321">
        <f> ROUND(N(data!L60), 2)</f>
        <v>13.75</v>
      </c>
      <c r="G11" s="320">
        <f> ROUND(N(data!L61), 0)</f>
        <v>1081510</v>
      </c>
      <c r="H11" s="320">
        <f> ROUND(N(data!L62), 0)</f>
        <v>255687</v>
      </c>
      <c r="I11" s="320">
        <f> ROUND(N(data!L63), 0)</f>
        <v>108278</v>
      </c>
      <c r="J11" s="320">
        <f> ROUND(N(data!L64), 0)</f>
        <v>40591</v>
      </c>
      <c r="K11" s="320">
        <f> ROUND(N(data!L65), 0)</f>
        <v>4844</v>
      </c>
      <c r="L11" s="320">
        <f> ROUND(N(data!L66), 0)</f>
        <v>0</v>
      </c>
      <c r="M11" s="320">
        <f> ROUND(N(data!L67), 0)</f>
        <v>0</v>
      </c>
      <c r="N11" s="320">
        <f> ROUND(N(data!L68), 0)</f>
        <v>-226963</v>
      </c>
      <c r="O11" s="320">
        <f> ROUND(N(data!L69), 0)</f>
        <v>84652</v>
      </c>
      <c r="P11" s="320">
        <f> ROUND(N(data!L70), 0)</f>
        <v>0</v>
      </c>
      <c r="Q11" s="320">
        <f> ROUND(N(data!L71), 0)</f>
        <v>34430</v>
      </c>
      <c r="R11" s="320">
        <f> ROUND(N(data!L72), 0)</f>
        <v>0</v>
      </c>
      <c r="S11" s="320">
        <f> ROUND(N(data!L73), 0)</f>
        <v>0</v>
      </c>
      <c r="T11" s="320">
        <f> ROUND(N(data!L74), 0)</f>
        <v>0</v>
      </c>
      <c r="U11" s="320">
        <f> ROUND(N(data!L75), 0)</f>
        <v>0</v>
      </c>
      <c r="V11" s="320">
        <f> ROUND(N(data!L76), 0)</f>
        <v>0</v>
      </c>
      <c r="W11" s="320">
        <f> ROUND(N(data!L77), 0)</f>
        <v>39157</v>
      </c>
      <c r="X11" s="320">
        <f> ROUND(N(data!L78), 0)</f>
        <v>0</v>
      </c>
      <c r="Y11" s="320">
        <f> ROUND(N(data!L79), 0)</f>
        <v>999</v>
      </c>
      <c r="Z11" s="320">
        <f> ROUND(N(data!L80), 0)</f>
        <v>706</v>
      </c>
      <c r="AA11" s="320">
        <f> ROUND(N(data!L81), 0)</f>
        <v>0</v>
      </c>
      <c r="AB11" s="320">
        <f> ROUND(N(data!L82), 0)</f>
        <v>0</v>
      </c>
      <c r="AC11" s="320">
        <f> ROUND(N(data!L83), 0)</f>
        <v>9361</v>
      </c>
      <c r="AD11" s="320">
        <f> ROUND(N(data!L84), 0)</f>
        <v>0</v>
      </c>
      <c r="AE11" s="320">
        <f> ROUND(N(data!L89), 0)</f>
        <v>1892877</v>
      </c>
      <c r="AF11" s="320">
        <f> ROUND(N(data!L87), 0)</f>
        <v>1892877</v>
      </c>
      <c r="AG11" s="320">
        <f> ROUND(N(data!L90), 0)</f>
        <v>0</v>
      </c>
      <c r="AH11" s="320">
        <f> ROUND(N(data!L91), 0)</f>
        <v>4460</v>
      </c>
      <c r="AI11" s="320">
        <f> ROUND(N(data!L92), 0)</f>
        <v>0</v>
      </c>
      <c r="AJ11" s="320">
        <f> ROUND(N(data!L93), 0)</f>
        <v>17812</v>
      </c>
      <c r="AK11" s="321">
        <f> ROUND(N(data!L94), 2)</f>
        <v>13.75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ht="12.6" customHeight="1" s="11" customFormat="1">
      <c r="A12" s="12" t="str">
        <f>RIGHT(data!$C$97,3)</f>
        <v>165</v>
      </c>
      <c r="B12" s="211" t="str">
        <f>RIGHT(data!$C$96,4)</f>
        <v>2022</v>
      </c>
      <c r="C12" s="12" t="str">
        <f>data!M$55</f>
        <v>6330</v>
      </c>
      <c r="D12" s="12" t="s">
        <v>1153</v>
      </c>
      <c r="E12" s="320">
        <f> ROUND(N(data!M59), 0)</f>
        <v>0</v>
      </c>
      <c r="F12" s="321">
        <f> ROUND(N(data!M60), 2)</f>
        <v>0</v>
      </c>
      <c r="G12" s="320">
        <f> ROUND(N(data!M61), 0)</f>
        <v>0</v>
      </c>
      <c r="H12" s="320">
        <f> ROUND(N(data!M62), 0)</f>
        <v>0</v>
      </c>
      <c r="I12" s="320">
        <f> ROUND(N(data!M63), 0)</f>
        <v>0</v>
      </c>
      <c r="J12" s="320">
        <f> ROUND(N(data!M64), 0)</f>
        <v>0</v>
      </c>
      <c r="K12" s="320">
        <f> ROUND(N(data!M65), 0)</f>
        <v>0</v>
      </c>
      <c r="L12" s="320">
        <f> ROUND(N(data!M66), 0)</f>
        <v>0</v>
      </c>
      <c r="M12" s="320">
        <f> ROUND(N(data!M67), 0)</f>
        <v>0</v>
      </c>
      <c r="N12" s="320">
        <f> ROUND(N(data!M68), 0)</f>
        <v>0</v>
      </c>
      <c r="O12" s="320">
        <f> ROUND(N(data!M69), 0)</f>
        <v>0</v>
      </c>
      <c r="P12" s="320">
        <f> ROUND(N(data!M70), 0)</f>
        <v>0</v>
      </c>
      <c r="Q12" s="320">
        <f> ROUND(N(data!M71), 0)</f>
        <v>0</v>
      </c>
      <c r="R12" s="320">
        <f> ROUND(N(data!M72), 0)</f>
        <v>0</v>
      </c>
      <c r="S12" s="320">
        <f> ROUND(N(data!M73), 0)</f>
        <v>0</v>
      </c>
      <c r="T12" s="320">
        <f> ROUND(N(data!M74), 0)</f>
        <v>0</v>
      </c>
      <c r="U12" s="320">
        <f> ROUND(N(data!M75), 0)</f>
        <v>0</v>
      </c>
      <c r="V12" s="320">
        <f> ROUND(N(data!M76), 0)</f>
        <v>0</v>
      </c>
      <c r="W12" s="320">
        <f> ROUND(N(data!M77), 0)</f>
        <v>0</v>
      </c>
      <c r="X12" s="320">
        <f> ROUND(N(data!M78), 0)</f>
        <v>0</v>
      </c>
      <c r="Y12" s="320">
        <f> ROUND(N(data!M79), 0)</f>
        <v>0</v>
      </c>
      <c r="Z12" s="320">
        <f> ROUND(N(data!M80), 0)</f>
        <v>0</v>
      </c>
      <c r="AA12" s="320">
        <f> ROUND(N(data!M81), 0)</f>
        <v>0</v>
      </c>
      <c r="AB12" s="320">
        <f> ROUND(N(data!M82), 0)</f>
        <v>0</v>
      </c>
      <c r="AC12" s="320">
        <f> ROUND(N(data!M83), 0)</f>
        <v>0</v>
      </c>
      <c r="AD12" s="320">
        <f> ROUND(N(data!M84), 0)</f>
        <v>0</v>
      </c>
      <c r="AE12" s="320">
        <f> ROUND(N(data!M89), 0)</f>
        <v>0</v>
      </c>
      <c r="AF12" s="320">
        <f> ROUND(N(data!M87), 0)</f>
        <v>0</v>
      </c>
      <c r="AG12" s="320">
        <f> ROUND(N(data!M90), 0)</f>
        <v>0</v>
      </c>
      <c r="AH12" s="320">
        <f> ROUND(N(data!M91), 0)</f>
        <v>0</v>
      </c>
      <c r="AI12" s="320">
        <f> ROUND(N(data!M92), 0)</f>
        <v>0</v>
      </c>
      <c r="AJ12" s="320">
        <f> ROUND(N(data!M93), 0)</f>
        <v>0</v>
      </c>
      <c r="AK12" s="321">
        <f> 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ht="12.6" customHeight="1" s="11" customFormat="1">
      <c r="A13" s="12" t="str">
        <f>RIGHT(data!$C$97,3)</f>
        <v>165</v>
      </c>
      <c r="B13" s="211" t="str">
        <f>RIGHT(data!$C$96,4)</f>
        <v>2022</v>
      </c>
      <c r="C13" s="12" t="str">
        <f>data!N$55</f>
        <v>6400</v>
      </c>
      <c r="D13" s="12" t="s">
        <v>1153</v>
      </c>
      <c r="E13" s="320">
        <f> ROUND(N(data!N59), 0)</f>
        <v>0</v>
      </c>
      <c r="F13" s="321">
        <f> ROUND(N(data!N60), 2)</f>
        <v>0</v>
      </c>
      <c r="G13" s="320">
        <f> ROUND(N(data!N61), 0)</f>
        <v>0</v>
      </c>
      <c r="H13" s="320">
        <f> ROUND(N(data!N62), 0)</f>
        <v>0</v>
      </c>
      <c r="I13" s="320">
        <f> ROUND(N(data!N63), 0)</f>
        <v>0</v>
      </c>
      <c r="J13" s="320">
        <f> ROUND(N(data!N64), 0)</f>
        <v>0</v>
      </c>
      <c r="K13" s="320">
        <f> ROUND(N(data!N65), 0)</f>
        <v>0</v>
      </c>
      <c r="L13" s="320">
        <f> ROUND(N(data!N66), 0)</f>
        <v>0</v>
      </c>
      <c r="M13" s="320">
        <f> ROUND(N(data!N67), 0)</f>
        <v>0</v>
      </c>
      <c r="N13" s="320">
        <f> ROUND(N(data!N68), 0)</f>
        <v>0</v>
      </c>
      <c r="O13" s="320">
        <f> ROUND(N(data!N69), 0)</f>
        <v>0</v>
      </c>
      <c r="P13" s="320">
        <f> ROUND(N(data!N70), 0)</f>
        <v>0</v>
      </c>
      <c r="Q13" s="320">
        <f> ROUND(N(data!N71), 0)</f>
        <v>0</v>
      </c>
      <c r="R13" s="320">
        <f> ROUND(N(data!N72), 0)</f>
        <v>0</v>
      </c>
      <c r="S13" s="320">
        <f> ROUND(N(data!N73), 0)</f>
        <v>0</v>
      </c>
      <c r="T13" s="320">
        <f> ROUND(N(data!N74), 0)</f>
        <v>0</v>
      </c>
      <c r="U13" s="320">
        <f> ROUND(N(data!N75), 0)</f>
        <v>0</v>
      </c>
      <c r="V13" s="320">
        <f> ROUND(N(data!N76), 0)</f>
        <v>0</v>
      </c>
      <c r="W13" s="320">
        <f> ROUND(N(data!N77), 0)</f>
        <v>0</v>
      </c>
      <c r="X13" s="320">
        <f> ROUND(N(data!N78), 0)</f>
        <v>0</v>
      </c>
      <c r="Y13" s="320">
        <f> ROUND(N(data!N79), 0)</f>
        <v>0</v>
      </c>
      <c r="Z13" s="320">
        <f> ROUND(N(data!N80), 0)</f>
        <v>0</v>
      </c>
      <c r="AA13" s="320">
        <f> ROUND(N(data!N81), 0)</f>
        <v>0</v>
      </c>
      <c r="AB13" s="320">
        <f> ROUND(N(data!N82), 0)</f>
        <v>0</v>
      </c>
      <c r="AC13" s="320">
        <f> ROUND(N(data!N83), 0)</f>
        <v>0</v>
      </c>
      <c r="AD13" s="320">
        <f> ROUND(N(data!N84), 0)</f>
        <v>0</v>
      </c>
      <c r="AE13" s="320">
        <f> ROUND(N(data!N89), 0)</f>
        <v>0</v>
      </c>
      <c r="AF13" s="320">
        <f> ROUND(N(data!N87), 0)</f>
        <v>0</v>
      </c>
      <c r="AG13" s="320">
        <f> ROUND(N(data!N90), 0)</f>
        <v>0</v>
      </c>
      <c r="AH13" s="320">
        <f> ROUND(N(data!N91), 0)</f>
        <v>0</v>
      </c>
      <c r="AI13" s="320">
        <f> ROUND(N(data!N92), 0)</f>
        <v>98</v>
      </c>
      <c r="AJ13" s="320">
        <f> ROUND(N(data!N93), 0)</f>
        <v>0</v>
      </c>
      <c r="AK13" s="321">
        <f> 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ht="12.6" customHeight="1" s="11" customFormat="1">
      <c r="A14" s="12" t="str">
        <f>RIGHT(data!$C$97,3)</f>
        <v>165</v>
      </c>
      <c r="B14" s="211" t="str">
        <f>RIGHT(data!$C$96,4)</f>
        <v>2022</v>
      </c>
      <c r="C14" s="12" t="str">
        <f>data!O$55</f>
        <v>7010</v>
      </c>
      <c r="D14" s="12" t="s">
        <v>1153</v>
      </c>
      <c r="E14" s="320">
        <f> ROUND(N(data!O59), 0)</f>
        <v>89</v>
      </c>
      <c r="F14" s="321">
        <f> ROUND(N(data!O60), 2)</f>
        <v>5.65</v>
      </c>
      <c r="G14" s="320">
        <f> ROUND(N(data!O61), 0)</f>
        <v>622297</v>
      </c>
      <c r="H14" s="320">
        <f> ROUND(N(data!O62), 0)</f>
        <v>147121</v>
      </c>
      <c r="I14" s="320">
        <f> ROUND(N(data!O63), 0)</f>
        <v>0</v>
      </c>
      <c r="J14" s="320">
        <f> ROUND(N(data!O64), 0)</f>
        <v>5225</v>
      </c>
      <c r="K14" s="320">
        <f> ROUND(N(data!O65), 0)</f>
        <v>10</v>
      </c>
      <c r="L14" s="320">
        <f> ROUND(N(data!O66), 0)</f>
        <v>0</v>
      </c>
      <c r="M14" s="320">
        <f> ROUND(N(data!O67), 0)</f>
        <v>9350</v>
      </c>
      <c r="N14" s="320">
        <f> ROUND(N(data!O68), 0)</f>
        <v>3317</v>
      </c>
      <c r="O14" s="320">
        <f> ROUND(N(data!O69), 0)</f>
        <v>62543</v>
      </c>
      <c r="P14" s="320">
        <f> ROUND(N(data!O70), 0)</f>
        <v>0</v>
      </c>
      <c r="Q14" s="320">
        <f> ROUND(N(data!O71), 0)</f>
        <v>24788</v>
      </c>
      <c r="R14" s="320">
        <f> ROUND(N(data!O72), 0)</f>
        <v>0</v>
      </c>
      <c r="S14" s="320">
        <f> ROUND(N(data!O73), 0)</f>
        <v>0</v>
      </c>
      <c r="T14" s="320">
        <f> ROUND(N(data!O74), 0)</f>
        <v>0</v>
      </c>
      <c r="U14" s="320">
        <f> ROUND(N(data!O75), 0)</f>
        <v>0</v>
      </c>
      <c r="V14" s="320">
        <f> ROUND(N(data!O76), 0)</f>
        <v>0</v>
      </c>
      <c r="W14" s="320">
        <f> ROUND(N(data!O77), 0)</f>
        <v>29838</v>
      </c>
      <c r="X14" s="320">
        <f> ROUND(N(data!O78), 0)</f>
        <v>0</v>
      </c>
      <c r="Y14" s="320">
        <f> ROUND(N(data!O79), 0)</f>
        <v>0</v>
      </c>
      <c r="Z14" s="320">
        <f> ROUND(N(data!O80), 0)</f>
        <v>5653</v>
      </c>
      <c r="AA14" s="320">
        <f> ROUND(N(data!O81), 0)</f>
        <v>0</v>
      </c>
      <c r="AB14" s="320">
        <f> ROUND(N(data!O82), 0)</f>
        <v>0</v>
      </c>
      <c r="AC14" s="320">
        <f> ROUND(N(data!O83), 0)</f>
        <v>2264</v>
      </c>
      <c r="AD14" s="320">
        <f> ROUND(N(data!O84), 0)</f>
        <v>0</v>
      </c>
      <c r="AE14" s="320">
        <f> ROUND(N(data!O89), 0)</f>
        <v>849226</v>
      </c>
      <c r="AF14" s="320">
        <f> ROUND(N(data!O87), 0)</f>
        <v>530453</v>
      </c>
      <c r="AG14" s="320">
        <f> ROUND(N(data!O90), 0)</f>
        <v>220</v>
      </c>
      <c r="AH14" s="320">
        <f> ROUND(N(data!O91), 0)</f>
        <v>0</v>
      </c>
      <c r="AI14" s="320">
        <f> ROUND(N(data!O92), 0)</f>
        <v>609</v>
      </c>
      <c r="AJ14" s="320">
        <f> ROUND(N(data!O93), 0)</f>
        <v>1518</v>
      </c>
      <c r="AK14" s="321">
        <f> ROUND(N(data!O94), 2)</f>
        <v>5.65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ht="12.6" customHeight="1" s="11" customFormat="1">
      <c r="A15" s="12" t="str">
        <f>RIGHT(data!$C$97,3)</f>
        <v>165</v>
      </c>
      <c r="B15" s="211" t="str">
        <f>RIGHT(data!$C$96,4)</f>
        <v>2022</v>
      </c>
      <c r="C15" s="12" t="str">
        <f>data!P$55</f>
        <v>7020</v>
      </c>
      <c r="D15" s="12" t="s">
        <v>1153</v>
      </c>
      <c r="E15" s="320">
        <f> ROUND(N(data!P59), 0)</f>
        <v>0</v>
      </c>
      <c r="F15" s="321">
        <f> ROUND(N(data!P60), 2)</f>
        <v>8.24</v>
      </c>
      <c r="G15" s="320">
        <f> ROUND(N(data!P61), 0)</f>
        <v>539376</v>
      </c>
      <c r="H15" s="320">
        <f> ROUND(N(data!P62), 0)</f>
        <v>127517</v>
      </c>
      <c r="I15" s="320">
        <f> ROUND(N(data!P63), 0)</f>
        <v>0</v>
      </c>
      <c r="J15" s="320">
        <f> ROUND(N(data!P64), 0)</f>
        <v>42036</v>
      </c>
      <c r="K15" s="320">
        <f> ROUND(N(data!P65), 0)</f>
        <v>44</v>
      </c>
      <c r="L15" s="320">
        <f> ROUND(N(data!P66), 0)</f>
        <v>0</v>
      </c>
      <c r="M15" s="320">
        <f> ROUND(N(data!P67), 0)</f>
        <v>58270</v>
      </c>
      <c r="N15" s="320">
        <f> ROUND(N(data!P68), 0)</f>
        <v>43802</v>
      </c>
      <c r="O15" s="320">
        <f> ROUND(N(data!P69), 0)</f>
        <v>82290</v>
      </c>
      <c r="P15" s="320">
        <f> ROUND(N(data!P70), 0)</f>
        <v>0</v>
      </c>
      <c r="Q15" s="320">
        <f> ROUND(N(data!P71), 0)</f>
        <v>9375</v>
      </c>
      <c r="R15" s="320">
        <f> ROUND(N(data!P72), 0)</f>
        <v>0</v>
      </c>
      <c r="S15" s="320">
        <f> ROUND(N(data!P73), 0)</f>
        <v>0</v>
      </c>
      <c r="T15" s="320">
        <f> ROUND(N(data!P74), 0)</f>
        <v>0</v>
      </c>
      <c r="U15" s="320">
        <f> ROUND(N(data!P75), 0)</f>
        <v>0</v>
      </c>
      <c r="V15" s="320">
        <f> ROUND(N(data!P76), 0)</f>
        <v>0</v>
      </c>
      <c r="W15" s="320">
        <f> ROUND(N(data!P77), 0)</f>
        <v>71134</v>
      </c>
      <c r="X15" s="320">
        <f> ROUND(N(data!P78), 0)</f>
        <v>0</v>
      </c>
      <c r="Y15" s="320">
        <f> ROUND(N(data!P79), 0)</f>
        <v>0</v>
      </c>
      <c r="Z15" s="320">
        <f> ROUND(N(data!P80), 0)</f>
        <v>45</v>
      </c>
      <c r="AA15" s="320">
        <f> ROUND(N(data!P81), 0)</f>
        <v>0</v>
      </c>
      <c r="AB15" s="320">
        <f> ROUND(N(data!P82), 0)</f>
        <v>0</v>
      </c>
      <c r="AC15" s="320">
        <f> ROUND(N(data!P83), 0)</f>
        <v>1736</v>
      </c>
      <c r="AD15" s="320">
        <f> ROUND(N(data!P84), 0)</f>
        <v>0</v>
      </c>
      <c r="AE15" s="320">
        <f> ROUND(N(data!P89), 0)</f>
        <v>1905792</v>
      </c>
      <c r="AF15" s="320">
        <f> ROUND(N(data!P87), 0)</f>
        <v>246925</v>
      </c>
      <c r="AG15" s="320">
        <f> ROUND(N(data!P90), 0)</f>
        <v>1371</v>
      </c>
      <c r="AH15" s="320">
        <f> ROUND(N(data!P91), 0)</f>
        <v>0</v>
      </c>
      <c r="AI15" s="320">
        <f> ROUND(N(data!P92), 0)</f>
        <v>167</v>
      </c>
      <c r="AJ15" s="320">
        <f> ROUND(N(data!P93), 0)</f>
        <v>9645</v>
      </c>
      <c r="AK15" s="321">
        <f> ROUND(N(data!P94), 2)</f>
        <v>8.24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ht="12.6" customHeight="1" s="11" customFormat="1">
      <c r="A16" s="12" t="str">
        <f>RIGHT(data!$C$97,3)</f>
        <v>165</v>
      </c>
      <c r="B16" s="211" t="str">
        <f>RIGHT(data!$C$96,4)</f>
        <v>2022</v>
      </c>
      <c r="C16" s="12" t="str">
        <f>data!Q$55</f>
        <v>7030</v>
      </c>
      <c r="D16" s="12" t="s">
        <v>1153</v>
      </c>
      <c r="E16" s="320">
        <f> ROUND(N(data!Q59), 0)</f>
        <v>0</v>
      </c>
      <c r="F16" s="321">
        <f> ROUND(N(data!Q60), 2)</f>
        <v>1.41</v>
      </c>
      <c r="G16" s="320">
        <f> ROUND(N(data!Q61), 0)</f>
        <v>126025</v>
      </c>
      <c r="H16" s="320">
        <f> ROUND(N(data!Q62), 0)</f>
        <v>29794</v>
      </c>
      <c r="I16" s="320">
        <f> ROUND(N(data!Q63), 0)</f>
        <v>0</v>
      </c>
      <c r="J16" s="320">
        <f> ROUND(N(data!Q64), 0)</f>
        <v>6956</v>
      </c>
      <c r="K16" s="320">
        <f> ROUND(N(data!Q65), 0)</f>
        <v>1362</v>
      </c>
      <c r="L16" s="320">
        <f> ROUND(N(data!Q66), 0)</f>
        <v>0</v>
      </c>
      <c r="M16" s="320">
        <f> ROUND(N(data!Q67), 0)</f>
        <v>15938</v>
      </c>
      <c r="N16" s="320">
        <f> ROUND(N(data!Q68), 0)</f>
        <v>861</v>
      </c>
      <c r="O16" s="320">
        <f> ROUND(N(data!Q69), 0)</f>
        <v>1560</v>
      </c>
      <c r="P16" s="320">
        <f> ROUND(N(data!Q70), 0)</f>
        <v>0</v>
      </c>
      <c r="Q16" s="320">
        <f> ROUND(N(data!Q71), 0)</f>
        <v>0</v>
      </c>
      <c r="R16" s="320">
        <f> ROUND(N(data!Q72), 0)</f>
        <v>0</v>
      </c>
      <c r="S16" s="320">
        <f> ROUND(N(data!Q73), 0)</f>
        <v>0</v>
      </c>
      <c r="T16" s="320">
        <f> ROUND(N(data!Q74), 0)</f>
        <v>0</v>
      </c>
      <c r="U16" s="320">
        <f> ROUND(N(data!Q75), 0)</f>
        <v>0</v>
      </c>
      <c r="V16" s="320">
        <f> ROUND(N(data!Q76), 0)</f>
        <v>0</v>
      </c>
      <c r="W16" s="320">
        <f> ROUND(N(data!Q77), 0)</f>
        <v>1560</v>
      </c>
      <c r="X16" s="320">
        <f> ROUND(N(data!Q78), 0)</f>
        <v>0</v>
      </c>
      <c r="Y16" s="320">
        <f> ROUND(N(data!Q79), 0)</f>
        <v>0</v>
      </c>
      <c r="Z16" s="320">
        <f> ROUND(N(data!Q80), 0)</f>
        <v>0</v>
      </c>
      <c r="AA16" s="320">
        <f> ROUND(N(data!Q81), 0)</f>
        <v>0</v>
      </c>
      <c r="AB16" s="320">
        <f> ROUND(N(data!Q82), 0)</f>
        <v>0</v>
      </c>
      <c r="AC16" s="320">
        <f> ROUND(N(data!Q83), 0)</f>
        <v>0</v>
      </c>
      <c r="AD16" s="320">
        <f> ROUND(N(data!Q84), 0)</f>
        <v>0</v>
      </c>
      <c r="AE16" s="320">
        <f> ROUND(N(data!Q89), 0)</f>
        <v>390502</v>
      </c>
      <c r="AF16" s="320">
        <f> ROUND(N(data!Q87), 0)</f>
        <v>151218</v>
      </c>
      <c r="AG16" s="320">
        <f> ROUND(N(data!Q90), 0)</f>
        <v>375</v>
      </c>
      <c r="AH16" s="320">
        <f> ROUND(N(data!Q91), 0)</f>
        <v>0</v>
      </c>
      <c r="AI16" s="320">
        <f> ROUND(N(data!Q92), 0)</f>
        <v>0</v>
      </c>
      <c r="AJ16" s="320">
        <f> ROUND(N(data!Q93), 0)</f>
        <v>0</v>
      </c>
      <c r="AK16" s="321">
        <f> ROUND(N(data!Q94), 2)</f>
        <v>1.41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ht="12.6" customHeight="1" s="11" customFormat="1">
      <c r="A17" s="12" t="str">
        <f>RIGHT(data!$C$97,3)</f>
        <v>165</v>
      </c>
      <c r="B17" s="211" t="str">
        <f>RIGHT(data!$C$96,4)</f>
        <v>2022</v>
      </c>
      <c r="C17" s="12" t="str">
        <f>data!R$55</f>
        <v>7040</v>
      </c>
      <c r="D17" s="12" t="s">
        <v>1153</v>
      </c>
      <c r="E17" s="320">
        <f> ROUND(N(data!R59), 0)</f>
        <v>0</v>
      </c>
      <c r="F17" s="321">
        <f> ROUND(N(data!R60), 2)</f>
        <v>0.16</v>
      </c>
      <c r="G17" s="320">
        <f> ROUND(N(data!R61), 0)</f>
        <v>28526</v>
      </c>
      <c r="H17" s="320">
        <f> ROUND(N(data!R62), 0)</f>
        <v>6744</v>
      </c>
      <c r="I17" s="320">
        <f> ROUND(N(data!R63), 0)</f>
        <v>0</v>
      </c>
      <c r="J17" s="320">
        <f> ROUND(N(data!R64), 0)</f>
        <v>2109</v>
      </c>
      <c r="K17" s="320">
        <f> ROUND(N(data!R65), 0)</f>
        <v>0</v>
      </c>
      <c r="L17" s="320">
        <f> ROUND(N(data!R66), 0)</f>
        <v>0</v>
      </c>
      <c r="M17" s="320">
        <f> ROUND(N(data!R67), 0)</f>
        <v>0</v>
      </c>
      <c r="N17" s="320">
        <f> ROUND(N(data!R68), 0)</f>
        <v>731</v>
      </c>
      <c r="O17" s="320">
        <f> ROUND(N(data!R69), 0)</f>
        <v>679870</v>
      </c>
      <c r="P17" s="320">
        <f> ROUND(N(data!R70), 0)</f>
        <v>0</v>
      </c>
      <c r="Q17" s="320">
        <f> ROUND(N(data!R71), 0)</f>
        <v>675579</v>
      </c>
      <c r="R17" s="320">
        <f> ROUND(N(data!R72), 0)</f>
        <v>0</v>
      </c>
      <c r="S17" s="320">
        <f> ROUND(N(data!R73), 0)</f>
        <v>0</v>
      </c>
      <c r="T17" s="320">
        <f> ROUND(N(data!R74), 0)</f>
        <v>0</v>
      </c>
      <c r="U17" s="320">
        <f> ROUND(N(data!R75), 0)</f>
        <v>0</v>
      </c>
      <c r="V17" s="320">
        <f> ROUND(N(data!R76), 0)</f>
        <v>0</v>
      </c>
      <c r="W17" s="320">
        <f> ROUND(N(data!R77), 0)</f>
        <v>3384</v>
      </c>
      <c r="X17" s="320">
        <f> ROUND(N(data!R78), 0)</f>
        <v>0</v>
      </c>
      <c r="Y17" s="320">
        <f> ROUND(N(data!R79), 0)</f>
        <v>148</v>
      </c>
      <c r="Z17" s="320">
        <f> ROUND(N(data!R80), 0)</f>
        <v>759</v>
      </c>
      <c r="AA17" s="320">
        <f> ROUND(N(data!R81), 0)</f>
        <v>0</v>
      </c>
      <c r="AB17" s="320">
        <f> ROUND(N(data!R82), 0)</f>
        <v>0</v>
      </c>
      <c r="AC17" s="320">
        <f> ROUND(N(data!R83), 0)</f>
        <v>0</v>
      </c>
      <c r="AD17" s="320">
        <f> ROUND(N(data!R84), 0)</f>
        <v>0</v>
      </c>
      <c r="AE17" s="320">
        <f> ROUND(N(data!R89), 0)</f>
        <v>582407</v>
      </c>
      <c r="AF17" s="320">
        <f> ROUND(N(data!R87), 0)</f>
        <v>248403</v>
      </c>
      <c r="AG17" s="320">
        <f> ROUND(N(data!R90), 0)</f>
        <v>0</v>
      </c>
      <c r="AH17" s="320">
        <f> ROUND(N(data!R91), 0)</f>
        <v>0</v>
      </c>
      <c r="AI17" s="320">
        <f> ROUND(N(data!R92), 0)</f>
        <v>0</v>
      </c>
      <c r="AJ17" s="320">
        <f> ROUND(N(data!R93), 0)</f>
        <v>0</v>
      </c>
      <c r="AK17" s="321">
        <f> ROUND(N(data!R94), 2)</f>
        <v>0.16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ht="12.6" customHeight="1" s="11" customFormat="1">
      <c r="A18" s="12" t="str">
        <f>RIGHT(data!$C$97,3)</f>
        <v>165</v>
      </c>
      <c r="B18" s="211" t="str">
        <f>RIGHT(data!$C$96,4)</f>
        <v>2022</v>
      </c>
      <c r="C18" s="12" t="str">
        <f>data!S$55</f>
        <v>7050</v>
      </c>
      <c r="D18" s="12" t="s">
        <v>1153</v>
      </c>
      <c r="E18" s="320">
        <f> ROUND(N(data!S59), 0)</f>
        <v>0</v>
      </c>
      <c r="F18" s="321">
        <f> ROUND(N(data!S60), 2)</f>
        <v>0</v>
      </c>
      <c r="G18" s="320">
        <f> ROUND(N(data!S61), 0)</f>
        <v>332663</v>
      </c>
      <c r="H18" s="320">
        <f> ROUND(N(data!S62), 0)</f>
        <v>78647</v>
      </c>
      <c r="I18" s="320">
        <f> ROUND(N(data!S63), 0)</f>
        <v>0</v>
      </c>
      <c r="J18" s="320">
        <f> ROUND(N(data!S64), 0)</f>
        <v>255765</v>
      </c>
      <c r="K18" s="320">
        <f> ROUND(N(data!S65), 0)</f>
        <v>597</v>
      </c>
      <c r="L18" s="320">
        <f> ROUND(N(data!S66), 0)</f>
        <v>0</v>
      </c>
      <c r="M18" s="320">
        <f> ROUND(N(data!S67), 0)</f>
        <v>0</v>
      </c>
      <c r="N18" s="320">
        <f> ROUND(N(data!S68), 0)</f>
        <v>4174</v>
      </c>
      <c r="O18" s="320">
        <f> ROUND(N(data!S69), 0)</f>
        <v>42515</v>
      </c>
      <c r="P18" s="320">
        <f> ROUND(N(data!S70), 0)</f>
        <v>0</v>
      </c>
      <c r="Q18" s="320">
        <f> ROUND(N(data!S71), 0)</f>
        <v>107</v>
      </c>
      <c r="R18" s="320">
        <f> ROUND(N(data!S72), 0)</f>
        <v>0</v>
      </c>
      <c r="S18" s="320">
        <f> ROUND(N(data!S73), 0)</f>
        <v>0</v>
      </c>
      <c r="T18" s="320">
        <f> ROUND(N(data!S74), 0)</f>
        <v>0</v>
      </c>
      <c r="U18" s="320">
        <f> ROUND(N(data!S75), 0)</f>
        <v>0</v>
      </c>
      <c r="V18" s="320">
        <f> ROUND(N(data!S76), 0)</f>
        <v>0</v>
      </c>
      <c r="W18" s="320">
        <f> ROUND(N(data!S77), 0)</f>
        <v>41850</v>
      </c>
      <c r="X18" s="320">
        <f> ROUND(N(data!S78), 0)</f>
        <v>0</v>
      </c>
      <c r="Y18" s="320">
        <f> ROUND(N(data!S79), 0)</f>
        <v>558</v>
      </c>
      <c r="Z18" s="320">
        <f> ROUND(N(data!S80), 0)</f>
        <v>0</v>
      </c>
      <c r="AA18" s="320">
        <f> ROUND(N(data!S81), 0)</f>
        <v>0</v>
      </c>
      <c r="AB18" s="320">
        <f> ROUND(N(data!S82), 0)</f>
        <v>0</v>
      </c>
      <c r="AC18" s="320">
        <f> ROUND(N(data!S83), 0)</f>
        <v>0</v>
      </c>
      <c r="AD18" s="320">
        <f> ROUND(N(data!S84), 0)</f>
        <v>0</v>
      </c>
      <c r="AE18" s="320">
        <f> ROUND(N(data!S89), 0)</f>
        <v>1007891</v>
      </c>
      <c r="AF18" s="320">
        <f> ROUND(N(data!S87), 0)</f>
        <v>118707</v>
      </c>
      <c r="AG18" s="320">
        <f> ROUND(N(data!S90), 0)</f>
        <v>0</v>
      </c>
      <c r="AH18" s="320">
        <f> ROUND(N(data!S91), 0)</f>
        <v>0</v>
      </c>
      <c r="AI18" s="320">
        <f> ROUND(N(data!S92), 0)</f>
        <v>0</v>
      </c>
      <c r="AJ18" s="320">
        <f> ROUND(N(data!S93), 0)</f>
        <v>0</v>
      </c>
      <c r="AK18" s="321">
        <f> 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ht="12.6" customHeight="1" s="11" customFormat="1">
      <c r="A19" s="12" t="str">
        <f>RIGHT(data!$C$97,3)</f>
        <v>165</v>
      </c>
      <c r="B19" s="211" t="str">
        <f>RIGHT(data!$C$96,4)</f>
        <v>2022</v>
      </c>
      <c r="C19" s="12" t="str">
        <f>data!T$55</f>
        <v>7060</v>
      </c>
      <c r="D19" s="12" t="s">
        <v>1153</v>
      </c>
      <c r="E19" s="320">
        <f> ROUND(N(data!T59), 0)</f>
        <v>0</v>
      </c>
      <c r="F19" s="321">
        <f> ROUND(N(data!T60), 2)</f>
        <v>0</v>
      </c>
      <c r="G19" s="320">
        <f> ROUND(N(data!T61), 0)</f>
        <v>0</v>
      </c>
      <c r="H19" s="320">
        <f> ROUND(N(data!T62), 0)</f>
        <v>0</v>
      </c>
      <c r="I19" s="320">
        <f> ROUND(N(data!T63), 0)</f>
        <v>0</v>
      </c>
      <c r="J19" s="320">
        <f> ROUND(N(data!T64), 0)</f>
        <v>0</v>
      </c>
      <c r="K19" s="320">
        <f> ROUND(N(data!T65), 0)</f>
        <v>0</v>
      </c>
      <c r="L19" s="320">
        <f> ROUND(N(data!T66), 0)</f>
        <v>0</v>
      </c>
      <c r="M19" s="320">
        <f> ROUND(N(data!T67), 0)</f>
        <v>0</v>
      </c>
      <c r="N19" s="320">
        <f> ROUND(N(data!T68), 0)</f>
        <v>0</v>
      </c>
      <c r="O19" s="320">
        <f> ROUND(N(data!T69), 0)</f>
        <v>0</v>
      </c>
      <c r="P19" s="320">
        <f> ROUND(N(data!T70), 0)</f>
        <v>0</v>
      </c>
      <c r="Q19" s="320">
        <f> ROUND(N(data!T71), 0)</f>
        <v>0</v>
      </c>
      <c r="R19" s="320">
        <f> ROUND(N(data!T72), 0)</f>
        <v>0</v>
      </c>
      <c r="S19" s="320">
        <f> ROUND(N(data!T73), 0)</f>
        <v>0</v>
      </c>
      <c r="T19" s="320">
        <f> ROUND(N(data!T74), 0)</f>
        <v>0</v>
      </c>
      <c r="U19" s="320">
        <f> ROUND(N(data!T75), 0)</f>
        <v>0</v>
      </c>
      <c r="V19" s="320">
        <f> ROUND(N(data!T76), 0)</f>
        <v>0</v>
      </c>
      <c r="W19" s="320">
        <f> ROUND(N(data!T77), 0)</f>
        <v>0</v>
      </c>
      <c r="X19" s="320">
        <f> ROUND(N(data!T78), 0)</f>
        <v>0</v>
      </c>
      <c r="Y19" s="320">
        <f> ROUND(N(data!T79), 0)</f>
        <v>0</v>
      </c>
      <c r="Z19" s="320">
        <f> ROUND(N(data!T80), 0)</f>
        <v>0</v>
      </c>
      <c r="AA19" s="320">
        <f> ROUND(N(data!T81), 0)</f>
        <v>0</v>
      </c>
      <c r="AB19" s="320">
        <f> ROUND(N(data!T82), 0)</f>
        <v>0</v>
      </c>
      <c r="AC19" s="320">
        <f> ROUND(N(data!T83), 0)</f>
        <v>0</v>
      </c>
      <c r="AD19" s="320">
        <f> ROUND(N(data!T84), 0)</f>
        <v>0</v>
      </c>
      <c r="AE19" s="320">
        <f> ROUND(N(data!T89), 0)</f>
        <v>0</v>
      </c>
      <c r="AF19" s="320">
        <f> ROUND(N(data!T87), 0)</f>
        <v>0</v>
      </c>
      <c r="AG19" s="320">
        <f> ROUND(N(data!T90), 0)</f>
        <v>0</v>
      </c>
      <c r="AH19" s="320">
        <f> ROUND(N(data!T91), 0)</f>
        <v>0</v>
      </c>
      <c r="AI19" s="320">
        <f> ROUND(N(data!T92), 0)</f>
        <v>402</v>
      </c>
      <c r="AJ19" s="320">
        <f> ROUND(N(data!T93), 0)</f>
        <v>0</v>
      </c>
      <c r="AK19" s="321">
        <f> 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ht="12.6" customHeight="1" s="11" customFormat="1">
      <c r="A20" s="12" t="str">
        <f>RIGHT(data!$C$97,3)</f>
        <v>165</v>
      </c>
      <c r="B20" s="211" t="str">
        <f>RIGHT(data!$C$96,4)</f>
        <v>2022</v>
      </c>
      <c r="C20" s="12" t="str">
        <f>data!U$55</f>
        <v>7070</v>
      </c>
      <c r="D20" s="12" t="s">
        <v>1153</v>
      </c>
      <c r="E20" s="320">
        <f> ROUND(N(data!U59), 0)</f>
        <v>0</v>
      </c>
      <c r="F20" s="321">
        <f> ROUND(N(data!U60), 2)</f>
        <v>7.44</v>
      </c>
      <c r="G20" s="320">
        <f> ROUND(N(data!U61), 0)</f>
        <v>497253</v>
      </c>
      <c r="H20" s="320">
        <f> ROUND(N(data!U62), 0)</f>
        <v>117559</v>
      </c>
      <c r="I20" s="320">
        <f> ROUND(N(data!U63), 0)</f>
        <v>6600</v>
      </c>
      <c r="J20" s="320">
        <f> ROUND(N(data!U64), 0)</f>
        <v>555270</v>
      </c>
      <c r="K20" s="320">
        <f> ROUND(N(data!U65), 0)</f>
        <v>503</v>
      </c>
      <c r="L20" s="320">
        <f> ROUND(N(data!U66), 0)</f>
        <v>0</v>
      </c>
      <c r="M20" s="320">
        <f> ROUND(N(data!U67), 0)</f>
        <v>38507</v>
      </c>
      <c r="N20" s="320">
        <f> ROUND(N(data!U68), 0)</f>
        <v>969</v>
      </c>
      <c r="O20" s="320">
        <f> ROUND(N(data!U69), 0)</f>
        <v>576823</v>
      </c>
      <c r="P20" s="320">
        <f> ROUND(N(data!U70), 0)</f>
        <v>0</v>
      </c>
      <c r="Q20" s="320">
        <f> ROUND(N(data!U71), 0)</f>
        <v>0</v>
      </c>
      <c r="R20" s="320">
        <f> ROUND(N(data!U72), 0)</f>
        <v>0</v>
      </c>
      <c r="S20" s="320">
        <f> ROUND(N(data!U73), 0)</f>
        <v>0</v>
      </c>
      <c r="T20" s="320">
        <f> ROUND(N(data!U74), 0)</f>
        <v>0</v>
      </c>
      <c r="U20" s="320">
        <f> ROUND(N(data!U75), 0)</f>
        <v>0</v>
      </c>
      <c r="V20" s="320">
        <f> ROUND(N(data!U76), 0)</f>
        <v>488411</v>
      </c>
      <c r="W20" s="320">
        <f> ROUND(N(data!U77), 0)</f>
        <v>83342</v>
      </c>
      <c r="X20" s="320">
        <f> ROUND(N(data!U78), 0)</f>
        <v>0</v>
      </c>
      <c r="Y20" s="320">
        <f> ROUND(N(data!U79), 0)</f>
        <v>2334</v>
      </c>
      <c r="Z20" s="320">
        <f> ROUND(N(data!U80), 0)</f>
        <v>1808</v>
      </c>
      <c r="AA20" s="320">
        <f> ROUND(N(data!U81), 0)</f>
        <v>0</v>
      </c>
      <c r="AB20" s="320">
        <f> ROUND(N(data!U82), 0)</f>
        <v>0</v>
      </c>
      <c r="AC20" s="320">
        <f> ROUND(N(data!U83), 0)</f>
        <v>928</v>
      </c>
      <c r="AD20" s="320">
        <f> ROUND(N(data!U84), 0)</f>
        <v>0</v>
      </c>
      <c r="AE20" s="320">
        <f> ROUND(N(data!U89), 0)</f>
        <v>3535805</v>
      </c>
      <c r="AF20" s="320">
        <f> ROUND(N(data!U87), 0)</f>
        <v>513821</v>
      </c>
      <c r="AG20" s="320">
        <f> ROUND(N(data!U90), 0)</f>
        <v>906</v>
      </c>
      <c r="AH20" s="320">
        <f> ROUND(N(data!U91), 0)</f>
        <v>0</v>
      </c>
      <c r="AI20" s="320">
        <f> ROUND(N(data!U92), 0)</f>
        <v>0</v>
      </c>
      <c r="AJ20" s="320">
        <f> ROUND(N(data!U93), 0)</f>
        <v>0</v>
      </c>
      <c r="AK20" s="321">
        <f> ROUND(N(data!U94), 2)</f>
        <v>7.44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ht="12.6" customHeight="1" s="11" customFormat="1">
      <c r="A21" s="12" t="str">
        <f>RIGHT(data!$C$97,3)</f>
        <v>165</v>
      </c>
      <c r="B21" s="211" t="str">
        <f>RIGHT(data!$C$96,4)</f>
        <v>2022</v>
      </c>
      <c r="C21" s="12" t="str">
        <f>data!V$55</f>
        <v>7110</v>
      </c>
      <c r="D21" s="12" t="s">
        <v>1153</v>
      </c>
      <c r="E21" s="320">
        <f> ROUND(N(data!V59), 0)</f>
        <v>0</v>
      </c>
      <c r="F21" s="321">
        <f> ROUND(N(data!V60), 2)</f>
        <v>0</v>
      </c>
      <c r="G21" s="320">
        <f> ROUND(N(data!V61), 0)</f>
        <v>0</v>
      </c>
      <c r="H21" s="320">
        <f> ROUND(N(data!V62), 0)</f>
        <v>0</v>
      </c>
      <c r="I21" s="320">
        <f> ROUND(N(data!V63), 0)</f>
        <v>0</v>
      </c>
      <c r="J21" s="320">
        <f> ROUND(N(data!V64), 0)</f>
        <v>0</v>
      </c>
      <c r="K21" s="320">
        <f> ROUND(N(data!V65), 0)</f>
        <v>0</v>
      </c>
      <c r="L21" s="320">
        <f> ROUND(N(data!V66), 0)</f>
        <v>0</v>
      </c>
      <c r="M21" s="320">
        <f> ROUND(N(data!V67), 0)</f>
        <v>0</v>
      </c>
      <c r="N21" s="320">
        <f> ROUND(N(data!V68), 0)</f>
        <v>0</v>
      </c>
      <c r="O21" s="320">
        <f> ROUND(N(data!V69), 0)</f>
        <v>0</v>
      </c>
      <c r="P21" s="320">
        <f> ROUND(N(data!V70), 0)</f>
        <v>0</v>
      </c>
      <c r="Q21" s="320">
        <f> ROUND(N(data!V71), 0)</f>
        <v>0</v>
      </c>
      <c r="R21" s="320">
        <f> ROUND(N(data!V72), 0)</f>
        <v>0</v>
      </c>
      <c r="S21" s="320">
        <f> ROUND(N(data!V73), 0)</f>
        <v>0</v>
      </c>
      <c r="T21" s="320">
        <f> ROUND(N(data!V74), 0)</f>
        <v>0</v>
      </c>
      <c r="U21" s="320">
        <f> ROUND(N(data!V75), 0)</f>
        <v>0</v>
      </c>
      <c r="V21" s="320">
        <f> ROUND(N(data!V76), 0)</f>
        <v>0</v>
      </c>
      <c r="W21" s="320">
        <f> ROUND(N(data!V77), 0)</f>
        <v>0</v>
      </c>
      <c r="X21" s="320">
        <f> ROUND(N(data!V78), 0)</f>
        <v>0</v>
      </c>
      <c r="Y21" s="320">
        <f> ROUND(N(data!V79), 0)</f>
        <v>0</v>
      </c>
      <c r="Z21" s="320">
        <f> ROUND(N(data!V80), 0)</f>
        <v>0</v>
      </c>
      <c r="AA21" s="320">
        <f> ROUND(N(data!V81), 0)</f>
        <v>0</v>
      </c>
      <c r="AB21" s="320">
        <f> ROUND(N(data!V82), 0)</f>
        <v>0</v>
      </c>
      <c r="AC21" s="320">
        <f> ROUND(N(data!V83), 0)</f>
        <v>0</v>
      </c>
      <c r="AD21" s="320">
        <f> ROUND(N(data!V84), 0)</f>
        <v>0</v>
      </c>
      <c r="AE21" s="320">
        <f> ROUND(N(data!V89), 0)</f>
        <v>0</v>
      </c>
      <c r="AF21" s="320">
        <f> ROUND(N(data!V87), 0)</f>
        <v>0</v>
      </c>
      <c r="AG21" s="320">
        <f> ROUND(N(data!V90), 0)</f>
        <v>0</v>
      </c>
      <c r="AH21" s="320">
        <f> ROUND(N(data!V91), 0)</f>
        <v>0</v>
      </c>
      <c r="AI21" s="320">
        <f> ROUND(N(data!V92), 0)</f>
        <v>0</v>
      </c>
      <c r="AJ21" s="320">
        <f> ROUND(N(data!V93), 0)</f>
        <v>0</v>
      </c>
      <c r="AK21" s="321">
        <f> 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ht="12.6" customHeight="1" s="11" customFormat="1">
      <c r="A22" s="12" t="str">
        <f>RIGHT(data!$C$97,3)</f>
        <v>165</v>
      </c>
      <c r="B22" s="211" t="str">
        <f>RIGHT(data!$C$96,4)</f>
        <v>2022</v>
      </c>
      <c r="C22" s="12" t="str">
        <f>data!W$55</f>
        <v>7120</v>
      </c>
      <c r="D22" s="12" t="s">
        <v>1153</v>
      </c>
      <c r="E22" s="320">
        <f> ROUND(N(data!W59), 0)</f>
        <v>0</v>
      </c>
      <c r="F22" s="321">
        <f> ROUND(N(data!W60), 2)</f>
        <v>0</v>
      </c>
      <c r="G22" s="320">
        <f> ROUND(N(data!W61), 0)</f>
        <v>0</v>
      </c>
      <c r="H22" s="320">
        <f> ROUND(N(data!W62), 0)</f>
        <v>0</v>
      </c>
      <c r="I22" s="320">
        <f> ROUND(N(data!W63), 0)</f>
        <v>0</v>
      </c>
      <c r="J22" s="320">
        <f> ROUND(N(data!W64), 0)</f>
        <v>0</v>
      </c>
      <c r="K22" s="320">
        <f> ROUND(N(data!W65), 0)</f>
        <v>0</v>
      </c>
      <c r="L22" s="320">
        <f> ROUND(N(data!W66), 0)</f>
        <v>0</v>
      </c>
      <c r="M22" s="320">
        <f> ROUND(N(data!W67), 0)</f>
        <v>0</v>
      </c>
      <c r="N22" s="320">
        <f> ROUND(N(data!W68), 0)</f>
        <v>0</v>
      </c>
      <c r="O22" s="320">
        <f> ROUND(N(data!W69), 0)</f>
        <v>0</v>
      </c>
      <c r="P22" s="320">
        <f> ROUND(N(data!W70), 0)</f>
        <v>0</v>
      </c>
      <c r="Q22" s="320">
        <f> ROUND(N(data!W71), 0)</f>
        <v>0</v>
      </c>
      <c r="R22" s="320">
        <f> ROUND(N(data!W72), 0)</f>
        <v>0</v>
      </c>
      <c r="S22" s="320">
        <f> ROUND(N(data!W73), 0)</f>
        <v>0</v>
      </c>
      <c r="T22" s="320">
        <f> ROUND(N(data!W74), 0)</f>
        <v>0</v>
      </c>
      <c r="U22" s="320">
        <f> ROUND(N(data!W75), 0)</f>
        <v>0</v>
      </c>
      <c r="V22" s="320">
        <f> ROUND(N(data!W76), 0)</f>
        <v>0</v>
      </c>
      <c r="W22" s="320">
        <f> ROUND(N(data!W77), 0)</f>
        <v>0</v>
      </c>
      <c r="X22" s="320">
        <f> ROUND(N(data!W78), 0)</f>
        <v>0</v>
      </c>
      <c r="Y22" s="320">
        <f> ROUND(N(data!W79), 0)</f>
        <v>0</v>
      </c>
      <c r="Z22" s="320">
        <f> ROUND(N(data!W80), 0)</f>
        <v>0</v>
      </c>
      <c r="AA22" s="320">
        <f> ROUND(N(data!W81), 0)</f>
        <v>0</v>
      </c>
      <c r="AB22" s="320">
        <f> ROUND(N(data!W82), 0)</f>
        <v>0</v>
      </c>
      <c r="AC22" s="320">
        <f> ROUND(N(data!W83), 0)</f>
        <v>0</v>
      </c>
      <c r="AD22" s="320">
        <f> ROUND(N(data!W84), 0)</f>
        <v>0</v>
      </c>
      <c r="AE22" s="320">
        <f> ROUND(N(data!W89), 0)</f>
        <v>0</v>
      </c>
      <c r="AF22" s="320">
        <f> ROUND(N(data!W87), 0)</f>
        <v>0</v>
      </c>
      <c r="AG22" s="320">
        <f> ROUND(N(data!W90), 0)</f>
        <v>0</v>
      </c>
      <c r="AH22" s="320">
        <f> ROUND(N(data!W91), 0)</f>
        <v>0</v>
      </c>
      <c r="AI22" s="320">
        <f> ROUND(N(data!W92), 0)</f>
        <v>0</v>
      </c>
      <c r="AJ22" s="320">
        <f> ROUND(N(data!W93), 0)</f>
        <v>0</v>
      </c>
      <c r="AK22" s="321">
        <f> 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ht="12.6" customHeight="1" s="11" customFormat="1">
      <c r="A23" s="12" t="str">
        <f>RIGHT(data!$C$97,3)</f>
        <v>165</v>
      </c>
      <c r="B23" s="211" t="str">
        <f>RIGHT(data!$C$96,4)</f>
        <v>2022</v>
      </c>
      <c r="C23" s="12" t="str">
        <f>data!X$55</f>
        <v>7130</v>
      </c>
      <c r="D23" s="12" t="s">
        <v>1153</v>
      </c>
      <c r="E23" s="320">
        <f> ROUND(N(data!X59), 0)</f>
        <v>0</v>
      </c>
      <c r="F23" s="321">
        <f> ROUND(N(data!X60), 2)</f>
        <v>0</v>
      </c>
      <c r="G23" s="320">
        <f> ROUND(N(data!X61), 0)</f>
        <v>0</v>
      </c>
      <c r="H23" s="320">
        <f> ROUND(N(data!X62), 0)</f>
        <v>0</v>
      </c>
      <c r="I23" s="320">
        <f> ROUND(N(data!X63), 0)</f>
        <v>0</v>
      </c>
      <c r="J23" s="320">
        <f> ROUND(N(data!X64), 0)</f>
        <v>0</v>
      </c>
      <c r="K23" s="320">
        <f> ROUND(N(data!X65), 0)</f>
        <v>0</v>
      </c>
      <c r="L23" s="320">
        <f> ROUND(N(data!X66), 0)</f>
        <v>0</v>
      </c>
      <c r="M23" s="320">
        <f> ROUND(N(data!X67), 0)</f>
        <v>0</v>
      </c>
      <c r="N23" s="320">
        <f> ROUND(N(data!X68), 0)</f>
        <v>0</v>
      </c>
      <c r="O23" s="320">
        <f> ROUND(N(data!X69), 0)</f>
        <v>0</v>
      </c>
      <c r="P23" s="320">
        <f> ROUND(N(data!X70), 0)</f>
        <v>0</v>
      </c>
      <c r="Q23" s="320">
        <f> ROUND(N(data!X71), 0)</f>
        <v>0</v>
      </c>
      <c r="R23" s="320">
        <f> ROUND(N(data!X72), 0)</f>
        <v>0</v>
      </c>
      <c r="S23" s="320">
        <f> ROUND(N(data!X73), 0)</f>
        <v>0</v>
      </c>
      <c r="T23" s="320">
        <f> ROUND(N(data!X74), 0)</f>
        <v>0</v>
      </c>
      <c r="U23" s="320">
        <f> ROUND(N(data!X75), 0)</f>
        <v>0</v>
      </c>
      <c r="V23" s="320">
        <f> ROUND(N(data!X76), 0)</f>
        <v>0</v>
      </c>
      <c r="W23" s="320">
        <f> ROUND(N(data!X77), 0)</f>
        <v>0</v>
      </c>
      <c r="X23" s="320">
        <f> ROUND(N(data!X78), 0)</f>
        <v>0</v>
      </c>
      <c r="Y23" s="320">
        <f> ROUND(N(data!X79), 0)</f>
        <v>0</v>
      </c>
      <c r="Z23" s="320">
        <f> ROUND(N(data!X80), 0)</f>
        <v>0</v>
      </c>
      <c r="AA23" s="320">
        <f> ROUND(N(data!X81), 0)</f>
        <v>0</v>
      </c>
      <c r="AB23" s="320">
        <f> ROUND(N(data!X82), 0)</f>
        <v>0</v>
      </c>
      <c r="AC23" s="320">
        <f> ROUND(N(data!X83), 0)</f>
        <v>0</v>
      </c>
      <c r="AD23" s="320">
        <f> ROUND(N(data!X84), 0)</f>
        <v>0</v>
      </c>
      <c r="AE23" s="320">
        <f> ROUND(N(data!X89), 0)</f>
        <v>0</v>
      </c>
      <c r="AF23" s="320">
        <f> ROUND(N(data!X87), 0)</f>
        <v>0</v>
      </c>
      <c r="AG23" s="320">
        <f> ROUND(N(data!X90), 0)</f>
        <v>0</v>
      </c>
      <c r="AH23" s="320">
        <f> ROUND(N(data!X91), 0)</f>
        <v>0</v>
      </c>
      <c r="AI23" s="320">
        <f> ROUND(N(data!X92), 0)</f>
        <v>571</v>
      </c>
      <c r="AJ23" s="320">
        <f> ROUND(N(data!X93), 0)</f>
        <v>0</v>
      </c>
      <c r="AK23" s="321">
        <f> 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ht="12.6" customHeight="1" s="11" customFormat="1">
      <c r="A24" s="12" t="str">
        <f>RIGHT(data!$C$97,3)</f>
        <v>165</v>
      </c>
      <c r="B24" s="211" t="str">
        <f>RIGHT(data!$C$96,4)</f>
        <v>2022</v>
      </c>
      <c r="C24" s="12" t="str">
        <f>data!Y$55</f>
        <v>7140</v>
      </c>
      <c r="D24" s="12" t="s">
        <v>1153</v>
      </c>
      <c r="E24" s="320">
        <f> ROUND(N(data!Y59), 0)</f>
        <v>10605</v>
      </c>
      <c r="F24" s="321">
        <f> ROUND(N(data!Y60), 2)</f>
        <v>9.01</v>
      </c>
      <c r="G24" s="320">
        <f> ROUND(N(data!Y61), 0)</f>
        <v>687731</v>
      </c>
      <c r="H24" s="320">
        <f> ROUND(N(data!Y62), 0)</f>
        <v>162591</v>
      </c>
      <c r="I24" s="320">
        <f> ROUND(N(data!Y63), 0)</f>
        <v>366285</v>
      </c>
      <c r="J24" s="320">
        <f> ROUND(N(data!Y64), 0)</f>
        <v>47431</v>
      </c>
      <c r="K24" s="320">
        <f> ROUND(N(data!Y65), 0)</f>
        <v>503</v>
      </c>
      <c r="L24" s="320">
        <f> ROUND(N(data!Y66), 0)</f>
        <v>0</v>
      </c>
      <c r="M24" s="320">
        <f> ROUND(N(data!Y67), 0)</f>
        <v>54615</v>
      </c>
      <c r="N24" s="320">
        <f> ROUND(N(data!Y68), 0)</f>
        <v>49991</v>
      </c>
      <c r="O24" s="320">
        <f> ROUND(N(data!Y69), 0)</f>
        <v>414907</v>
      </c>
      <c r="P24" s="320">
        <f> ROUND(N(data!Y70), 0)</f>
        <v>0</v>
      </c>
      <c r="Q24" s="320">
        <f> ROUND(N(data!Y71), 0)</f>
        <v>148061</v>
      </c>
      <c r="R24" s="320">
        <f> ROUND(N(data!Y72), 0)</f>
        <v>0</v>
      </c>
      <c r="S24" s="320">
        <f> ROUND(N(data!Y73), 0)</f>
        <v>0</v>
      </c>
      <c r="T24" s="320">
        <f> ROUND(N(data!Y74), 0)</f>
        <v>0</v>
      </c>
      <c r="U24" s="320">
        <f> ROUND(N(data!Y75), 0)</f>
        <v>0</v>
      </c>
      <c r="V24" s="320">
        <f> ROUND(N(data!Y76), 0)</f>
        <v>0</v>
      </c>
      <c r="W24" s="320">
        <f> ROUND(N(data!Y77), 0)</f>
        <v>262240</v>
      </c>
      <c r="X24" s="320">
        <f> ROUND(N(data!Y78), 0)</f>
        <v>0</v>
      </c>
      <c r="Y24" s="320">
        <f> ROUND(N(data!Y79), 0)</f>
        <v>512</v>
      </c>
      <c r="Z24" s="320">
        <f> ROUND(N(data!Y80), 0)</f>
        <v>0</v>
      </c>
      <c r="AA24" s="320">
        <f> ROUND(N(data!Y81), 0)</f>
        <v>0</v>
      </c>
      <c r="AB24" s="320">
        <f> ROUND(N(data!Y82), 0)</f>
        <v>0</v>
      </c>
      <c r="AC24" s="320">
        <f> ROUND(N(data!Y83), 0)</f>
        <v>4094</v>
      </c>
      <c r="AD24" s="320">
        <f> ROUND(N(data!Y84), 0)</f>
        <v>0</v>
      </c>
      <c r="AE24" s="320">
        <f> ROUND(N(data!Y89), 0)</f>
        <v>8302753</v>
      </c>
      <c r="AF24" s="320">
        <f> ROUND(N(data!Y87), 0)</f>
        <v>281279</v>
      </c>
      <c r="AG24" s="320">
        <f> ROUND(N(data!Y90), 0)</f>
        <v>1285</v>
      </c>
      <c r="AH24" s="320">
        <f> ROUND(N(data!Y91), 0)</f>
        <v>0</v>
      </c>
      <c r="AI24" s="320">
        <f> ROUND(N(data!Y92), 0)</f>
        <v>0</v>
      </c>
      <c r="AJ24" s="320">
        <f> ROUND(N(data!Y93), 0)</f>
        <v>0</v>
      </c>
      <c r="AK24" s="321">
        <f> ROUND(N(data!Y94), 2)</f>
        <v>9.01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ht="12.6" customHeight="1" s="11" customFormat="1">
      <c r="A25" s="12" t="str">
        <f>RIGHT(data!$C$97,3)</f>
        <v>165</v>
      </c>
      <c r="B25" s="211" t="str">
        <f>RIGHT(data!$C$96,4)</f>
        <v>2022</v>
      </c>
      <c r="C25" s="12" t="str">
        <f>data!Z$55</f>
        <v>7150</v>
      </c>
      <c r="D25" s="12" t="s">
        <v>1153</v>
      </c>
      <c r="E25" s="320">
        <f> ROUND(N(data!Z59), 0)</f>
        <v>0</v>
      </c>
      <c r="F25" s="321">
        <f> ROUND(N(data!Z60), 2)</f>
        <v>0</v>
      </c>
      <c r="G25" s="320">
        <f> ROUND(N(data!Z61), 0)</f>
        <v>0</v>
      </c>
      <c r="H25" s="320">
        <f> ROUND(N(data!Z62), 0)</f>
        <v>0</v>
      </c>
      <c r="I25" s="320">
        <f> ROUND(N(data!Z63), 0)</f>
        <v>0</v>
      </c>
      <c r="J25" s="320">
        <f> ROUND(N(data!Z64), 0)</f>
        <v>0</v>
      </c>
      <c r="K25" s="320">
        <f> ROUND(N(data!Z65), 0)</f>
        <v>0</v>
      </c>
      <c r="L25" s="320">
        <f> ROUND(N(data!Z66), 0)</f>
        <v>0</v>
      </c>
      <c r="M25" s="320">
        <f> ROUND(N(data!Z67), 0)</f>
        <v>0</v>
      </c>
      <c r="N25" s="320">
        <f> ROUND(N(data!Z68), 0)</f>
        <v>0</v>
      </c>
      <c r="O25" s="320">
        <f> ROUND(N(data!Z69), 0)</f>
        <v>0</v>
      </c>
      <c r="P25" s="320">
        <f> ROUND(N(data!Z70), 0)</f>
        <v>0</v>
      </c>
      <c r="Q25" s="320">
        <f> ROUND(N(data!Z71), 0)</f>
        <v>0</v>
      </c>
      <c r="R25" s="320">
        <f> ROUND(N(data!Z72), 0)</f>
        <v>0</v>
      </c>
      <c r="S25" s="320">
        <f> ROUND(N(data!Z73), 0)</f>
        <v>0</v>
      </c>
      <c r="T25" s="320">
        <f> ROUND(N(data!Z74), 0)</f>
        <v>0</v>
      </c>
      <c r="U25" s="320">
        <f> ROUND(N(data!Z75), 0)</f>
        <v>0</v>
      </c>
      <c r="V25" s="320">
        <f> ROUND(N(data!Z76), 0)</f>
        <v>0</v>
      </c>
      <c r="W25" s="320">
        <f> ROUND(N(data!Z77), 0)</f>
        <v>0</v>
      </c>
      <c r="X25" s="320">
        <f> ROUND(N(data!Z78), 0)</f>
        <v>0</v>
      </c>
      <c r="Y25" s="320">
        <f> ROUND(N(data!Z79), 0)</f>
        <v>0</v>
      </c>
      <c r="Z25" s="320">
        <f> ROUND(N(data!Z80), 0)</f>
        <v>0</v>
      </c>
      <c r="AA25" s="320">
        <f> ROUND(N(data!Z81), 0)</f>
        <v>0</v>
      </c>
      <c r="AB25" s="320">
        <f> ROUND(N(data!Z82), 0)</f>
        <v>0</v>
      </c>
      <c r="AC25" s="320">
        <f> ROUND(N(data!Z83), 0)</f>
        <v>0</v>
      </c>
      <c r="AD25" s="320">
        <f> ROUND(N(data!Z84), 0)</f>
        <v>0</v>
      </c>
      <c r="AE25" s="320">
        <f> ROUND(N(data!Z89), 0)</f>
        <v>0</v>
      </c>
      <c r="AF25" s="320">
        <f> ROUND(N(data!Z87), 0)</f>
        <v>0</v>
      </c>
      <c r="AG25" s="320">
        <f> ROUND(N(data!Z90), 0)</f>
        <v>0</v>
      </c>
      <c r="AH25" s="320">
        <f> ROUND(N(data!Z91), 0)</f>
        <v>0</v>
      </c>
      <c r="AI25" s="320">
        <f> ROUND(N(data!Z92), 0)</f>
        <v>0</v>
      </c>
      <c r="AJ25" s="320">
        <f> ROUND(N(data!Z93), 0)</f>
        <v>17521</v>
      </c>
      <c r="AK25" s="321">
        <f> 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ht="12.6" customHeight="1" s="11" customFormat="1">
      <c r="A26" s="12" t="str">
        <f>RIGHT(data!$C$97,3)</f>
        <v>165</v>
      </c>
      <c r="B26" s="211" t="str">
        <f>RIGHT(data!$C$96,4)</f>
        <v>2022</v>
      </c>
      <c r="C26" s="12" t="str">
        <f>data!AA$55</f>
        <v>7160</v>
      </c>
      <c r="D26" s="12" t="s">
        <v>1153</v>
      </c>
      <c r="E26" s="320">
        <f> ROUND(N(data!AA59), 0)</f>
        <v>0</v>
      </c>
      <c r="F26" s="321">
        <f> ROUND(N(data!AA60), 2)</f>
        <v>0</v>
      </c>
      <c r="G26" s="320">
        <f> ROUND(N(data!AA61), 0)</f>
        <v>0</v>
      </c>
      <c r="H26" s="320">
        <f> ROUND(N(data!AA62), 0)</f>
        <v>0</v>
      </c>
      <c r="I26" s="320">
        <f> ROUND(N(data!AA63), 0)</f>
        <v>0</v>
      </c>
      <c r="J26" s="320">
        <f> ROUND(N(data!AA64), 0)</f>
        <v>0</v>
      </c>
      <c r="K26" s="320">
        <f> ROUND(N(data!AA65), 0)</f>
        <v>0</v>
      </c>
      <c r="L26" s="320">
        <f> ROUND(N(data!AA66), 0)</f>
        <v>0</v>
      </c>
      <c r="M26" s="320">
        <f> ROUND(N(data!AA67), 0)</f>
        <v>0</v>
      </c>
      <c r="N26" s="320">
        <f> ROUND(N(data!AA68), 0)</f>
        <v>0</v>
      </c>
      <c r="O26" s="320">
        <f> ROUND(N(data!AA69), 0)</f>
        <v>0</v>
      </c>
      <c r="P26" s="320">
        <f> ROUND(N(data!AA70), 0)</f>
        <v>0</v>
      </c>
      <c r="Q26" s="320">
        <f> ROUND(N(data!AA71), 0)</f>
        <v>0</v>
      </c>
      <c r="R26" s="320">
        <f> ROUND(N(data!AA72), 0)</f>
        <v>0</v>
      </c>
      <c r="S26" s="320">
        <f> ROUND(N(data!AA73), 0)</f>
        <v>0</v>
      </c>
      <c r="T26" s="320">
        <f> ROUND(N(data!AA74), 0)</f>
        <v>0</v>
      </c>
      <c r="U26" s="320">
        <f> ROUND(N(data!AA75), 0)</f>
        <v>0</v>
      </c>
      <c r="V26" s="320">
        <f> ROUND(N(data!AA76), 0)</f>
        <v>0</v>
      </c>
      <c r="W26" s="320">
        <f> ROUND(N(data!AA77), 0)</f>
        <v>0</v>
      </c>
      <c r="X26" s="320">
        <f> ROUND(N(data!AA78), 0)</f>
        <v>0</v>
      </c>
      <c r="Y26" s="320">
        <f> ROUND(N(data!AA79), 0)</f>
        <v>0</v>
      </c>
      <c r="Z26" s="320">
        <f> ROUND(N(data!AA80), 0)</f>
        <v>0</v>
      </c>
      <c r="AA26" s="320">
        <f> ROUND(N(data!AA81), 0)</f>
        <v>0</v>
      </c>
      <c r="AB26" s="320">
        <f> ROUND(N(data!AA82), 0)</f>
        <v>0</v>
      </c>
      <c r="AC26" s="320">
        <f> ROUND(N(data!AA83), 0)</f>
        <v>0</v>
      </c>
      <c r="AD26" s="320">
        <f> ROUND(N(data!AA84), 0)</f>
        <v>0</v>
      </c>
      <c r="AE26" s="320">
        <f> ROUND(N(data!AA89), 0)</f>
        <v>0</v>
      </c>
      <c r="AF26" s="320">
        <f> ROUND(N(data!AA87), 0)</f>
        <v>0</v>
      </c>
      <c r="AG26" s="320">
        <f> ROUND(N(data!AA90), 0)</f>
        <v>0</v>
      </c>
      <c r="AH26" s="320">
        <f> ROUND(N(data!AA91), 0)</f>
        <v>0</v>
      </c>
      <c r="AI26" s="320">
        <f> ROUND(N(data!AA92), 0)</f>
        <v>134</v>
      </c>
      <c r="AJ26" s="320">
        <f> ROUND(N(data!AA93), 0)</f>
        <v>0</v>
      </c>
      <c r="AK26" s="321">
        <f> 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ht="12.6" customHeight="1" s="11" customFormat="1">
      <c r="A27" s="12" t="str">
        <f>RIGHT(data!$C$97,3)</f>
        <v>165</v>
      </c>
      <c r="B27" s="211" t="str">
        <f>RIGHT(data!$C$96,4)</f>
        <v>2022</v>
      </c>
      <c r="C27" s="12" t="str">
        <f>data!AB$55</f>
        <v>7170</v>
      </c>
      <c r="D27" s="12" t="s">
        <v>1153</v>
      </c>
      <c r="E27" s="320">
        <f> ROUND(N(data!AB59), 0)</f>
        <v>0</v>
      </c>
      <c r="F27" s="321">
        <f> ROUND(N(data!AB60), 2)</f>
        <v>2.4</v>
      </c>
      <c r="G27" s="320">
        <f> ROUND(N(data!AB61), 0)</f>
        <v>211091</v>
      </c>
      <c r="H27" s="320">
        <f> ROUND(N(data!AB62), 0)</f>
        <v>49905</v>
      </c>
      <c r="I27" s="320">
        <f> ROUND(N(data!AB63), 0)</f>
        <v>0</v>
      </c>
      <c r="J27" s="320">
        <f> ROUND(N(data!AB64), 0)</f>
        <v>406543</v>
      </c>
      <c r="K27" s="320">
        <f> ROUND(N(data!AB65), 0)</f>
        <v>0</v>
      </c>
      <c r="L27" s="320">
        <f> ROUND(N(data!AB66), 0)</f>
        <v>0</v>
      </c>
      <c r="M27" s="320">
        <f> ROUND(N(data!AB67), 0)</f>
        <v>12836</v>
      </c>
      <c r="N27" s="320">
        <f> ROUND(N(data!AB68), 0)</f>
        <v>14103</v>
      </c>
      <c r="O27" s="320">
        <f> ROUND(N(data!AB69), 0)</f>
        <v>56150</v>
      </c>
      <c r="P27" s="320">
        <f> ROUND(N(data!AB70), 0)</f>
        <v>0</v>
      </c>
      <c r="Q27" s="320">
        <f> ROUND(N(data!AB71), 0)</f>
        <v>36758</v>
      </c>
      <c r="R27" s="320">
        <f> ROUND(N(data!AB72), 0)</f>
        <v>0</v>
      </c>
      <c r="S27" s="320">
        <f> ROUND(N(data!AB73), 0)</f>
        <v>0</v>
      </c>
      <c r="T27" s="320">
        <f> ROUND(N(data!AB74), 0)</f>
        <v>0</v>
      </c>
      <c r="U27" s="320">
        <f> ROUND(N(data!AB75), 0)</f>
        <v>0</v>
      </c>
      <c r="V27" s="320">
        <f> ROUND(N(data!AB76), 0)</f>
        <v>0</v>
      </c>
      <c r="W27" s="320">
        <f> ROUND(N(data!AB77), 0)</f>
        <v>11417</v>
      </c>
      <c r="X27" s="320">
        <f> ROUND(N(data!AB78), 0)</f>
        <v>0</v>
      </c>
      <c r="Y27" s="320">
        <f> ROUND(N(data!AB79), 0)</f>
        <v>0</v>
      </c>
      <c r="Z27" s="320">
        <f> ROUND(N(data!AB80), 0)</f>
        <v>179</v>
      </c>
      <c r="AA27" s="320">
        <f> ROUND(N(data!AB81), 0)</f>
        <v>0</v>
      </c>
      <c r="AB27" s="320">
        <f> ROUND(N(data!AB82), 0)</f>
        <v>0</v>
      </c>
      <c r="AC27" s="320">
        <f> ROUND(N(data!AB83), 0)</f>
        <v>7796</v>
      </c>
      <c r="AD27" s="320">
        <f> ROUND(N(data!AB84), 0)</f>
        <v>0</v>
      </c>
      <c r="AE27" s="320">
        <f> ROUND(N(data!AB89), 0)</f>
        <v>2090729</v>
      </c>
      <c r="AF27" s="320">
        <f> ROUND(N(data!AB87), 0)</f>
        <v>794632</v>
      </c>
      <c r="AG27" s="320">
        <f> ROUND(N(data!AB90), 0)</f>
        <v>302</v>
      </c>
      <c r="AH27" s="320">
        <f> ROUND(N(data!AB91), 0)</f>
        <v>0</v>
      </c>
      <c r="AI27" s="320">
        <f> ROUND(N(data!AB92), 0)</f>
        <v>0</v>
      </c>
      <c r="AJ27" s="320">
        <f> ROUND(N(data!AB93), 0)</f>
        <v>0</v>
      </c>
      <c r="AK27" s="321">
        <f> ROUND(N(data!AB94), 2)</f>
        <v>2.4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ht="12.6" customHeight="1" s="11" customFormat="1">
      <c r="A28" s="12" t="str">
        <f>RIGHT(data!$C$97,3)</f>
        <v>165</v>
      </c>
      <c r="B28" s="211" t="str">
        <f>RIGHT(data!$C$96,4)</f>
        <v>2022</v>
      </c>
      <c r="C28" s="12" t="str">
        <f>data!AC$55</f>
        <v>7180</v>
      </c>
      <c r="D28" s="12" t="s">
        <v>1153</v>
      </c>
      <c r="E28" s="320">
        <f> ROUND(N(data!AC59), 0)</f>
        <v>0</v>
      </c>
      <c r="F28" s="321">
        <f> ROUND(N(data!AC60), 2)</f>
        <v>0</v>
      </c>
      <c r="G28" s="320">
        <f> ROUND(N(data!AC61), 0)</f>
        <v>0</v>
      </c>
      <c r="H28" s="320">
        <f> ROUND(N(data!AC62), 0)</f>
        <v>0</v>
      </c>
      <c r="I28" s="320">
        <f> ROUND(N(data!AC63), 0)</f>
        <v>0</v>
      </c>
      <c r="J28" s="320">
        <f> ROUND(N(data!AC64), 0)</f>
        <v>22944</v>
      </c>
      <c r="K28" s="320">
        <f> ROUND(N(data!AC65), 0)</f>
        <v>0</v>
      </c>
      <c r="L28" s="320">
        <f> ROUND(N(data!AC66), 0)</f>
        <v>0</v>
      </c>
      <c r="M28" s="320">
        <f> ROUND(N(data!AC67), 0)</f>
        <v>0</v>
      </c>
      <c r="N28" s="320">
        <f> ROUND(N(data!AC68), 0)</f>
        <v>10215</v>
      </c>
      <c r="O28" s="320">
        <f> ROUND(N(data!AC69), 0)</f>
        <v>226</v>
      </c>
      <c r="P28" s="320">
        <f> ROUND(N(data!AC70), 0)</f>
        <v>0</v>
      </c>
      <c r="Q28" s="320">
        <f> ROUND(N(data!AC71), 0)</f>
        <v>0</v>
      </c>
      <c r="R28" s="320">
        <f> ROUND(N(data!AC72), 0)</f>
        <v>0</v>
      </c>
      <c r="S28" s="320">
        <f> ROUND(N(data!AC73), 0)</f>
        <v>0</v>
      </c>
      <c r="T28" s="320">
        <f> ROUND(N(data!AC74), 0)</f>
        <v>0</v>
      </c>
      <c r="U28" s="320">
        <f> ROUND(N(data!AC75), 0)</f>
        <v>0</v>
      </c>
      <c r="V28" s="320">
        <f> ROUND(N(data!AC76), 0)</f>
        <v>0</v>
      </c>
      <c r="W28" s="320">
        <f> ROUND(N(data!AC77), 0)</f>
        <v>0</v>
      </c>
      <c r="X28" s="320">
        <f> ROUND(N(data!AC78), 0)</f>
        <v>0</v>
      </c>
      <c r="Y28" s="320">
        <f> ROUND(N(data!AC79), 0)</f>
        <v>0</v>
      </c>
      <c r="Z28" s="320">
        <f> ROUND(N(data!AC80), 0)</f>
        <v>0</v>
      </c>
      <c r="AA28" s="320">
        <f> ROUND(N(data!AC81), 0)</f>
        <v>0</v>
      </c>
      <c r="AB28" s="320">
        <f> ROUND(N(data!AC82), 0)</f>
        <v>0</v>
      </c>
      <c r="AC28" s="320">
        <f> ROUND(N(data!AC83), 0)</f>
        <v>226</v>
      </c>
      <c r="AD28" s="320">
        <f> ROUND(N(data!AC84), 0)</f>
        <v>0</v>
      </c>
      <c r="AE28" s="320">
        <f> ROUND(N(data!AC89), 0)</f>
        <v>204457</v>
      </c>
      <c r="AF28" s="320">
        <f> ROUND(N(data!AC87), 0)</f>
        <v>143622</v>
      </c>
      <c r="AG28" s="320">
        <f> ROUND(N(data!AC90), 0)</f>
        <v>0</v>
      </c>
      <c r="AH28" s="320">
        <f> ROUND(N(data!AC91), 0)</f>
        <v>0</v>
      </c>
      <c r="AI28" s="320">
        <f> ROUND(N(data!AC92), 0)</f>
        <v>0</v>
      </c>
      <c r="AJ28" s="320">
        <f> ROUND(N(data!AC93), 0)</f>
        <v>0</v>
      </c>
      <c r="AK28" s="321">
        <f> 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ht="12.6" customHeight="1" s="11" customFormat="1">
      <c r="A29" s="12" t="str">
        <f>RIGHT(data!$C$97,3)</f>
        <v>165</v>
      </c>
      <c r="B29" s="211" t="str">
        <f>RIGHT(data!$C$96,4)</f>
        <v>2022</v>
      </c>
      <c r="C29" s="12" t="str">
        <f>data!AD$55</f>
        <v>7190</v>
      </c>
      <c r="D29" s="12" t="s">
        <v>1153</v>
      </c>
      <c r="E29" s="320">
        <f> ROUND(N(data!AD59), 0)</f>
        <v>0</v>
      </c>
      <c r="F29" s="321">
        <f> ROUND(N(data!AD60), 2)</f>
        <v>0</v>
      </c>
      <c r="G29" s="320">
        <f> ROUND(N(data!AD61), 0)</f>
        <v>0</v>
      </c>
      <c r="H29" s="320">
        <f> ROUND(N(data!AD62), 0)</f>
        <v>0</v>
      </c>
      <c r="I29" s="320">
        <f> ROUND(N(data!AD63), 0)</f>
        <v>0</v>
      </c>
      <c r="J29" s="320">
        <f> ROUND(N(data!AD64), 0)</f>
        <v>0</v>
      </c>
      <c r="K29" s="320">
        <f> ROUND(N(data!AD65), 0)</f>
        <v>0</v>
      </c>
      <c r="L29" s="320">
        <f> ROUND(N(data!AD66), 0)</f>
        <v>0</v>
      </c>
      <c r="M29" s="320">
        <f> ROUND(N(data!AD67), 0)</f>
        <v>0</v>
      </c>
      <c r="N29" s="320">
        <f> ROUND(N(data!AD68), 0)</f>
        <v>0</v>
      </c>
      <c r="O29" s="320">
        <f> ROUND(N(data!AD69), 0)</f>
        <v>0</v>
      </c>
      <c r="P29" s="320">
        <f> ROUND(N(data!AD70), 0)</f>
        <v>0</v>
      </c>
      <c r="Q29" s="320">
        <f> ROUND(N(data!AD71), 0)</f>
        <v>0</v>
      </c>
      <c r="R29" s="320">
        <f> ROUND(N(data!AD72), 0)</f>
        <v>0</v>
      </c>
      <c r="S29" s="320">
        <f> ROUND(N(data!AD73), 0)</f>
        <v>0</v>
      </c>
      <c r="T29" s="320">
        <f> ROUND(N(data!AD74), 0)</f>
        <v>0</v>
      </c>
      <c r="U29" s="320">
        <f> ROUND(N(data!AD75), 0)</f>
        <v>0</v>
      </c>
      <c r="V29" s="320">
        <f> ROUND(N(data!AD76), 0)</f>
        <v>0</v>
      </c>
      <c r="W29" s="320">
        <f> ROUND(N(data!AD77), 0)</f>
        <v>0</v>
      </c>
      <c r="X29" s="320">
        <f> ROUND(N(data!AD78), 0)</f>
        <v>0</v>
      </c>
      <c r="Y29" s="320">
        <f> ROUND(N(data!AD79), 0)</f>
        <v>0</v>
      </c>
      <c r="Z29" s="320">
        <f> ROUND(N(data!AD80), 0)</f>
        <v>0</v>
      </c>
      <c r="AA29" s="320">
        <f> ROUND(N(data!AD81), 0)</f>
        <v>0</v>
      </c>
      <c r="AB29" s="320">
        <f> ROUND(N(data!AD82), 0)</f>
        <v>0</v>
      </c>
      <c r="AC29" s="320">
        <f> ROUND(N(data!AD83), 0)</f>
        <v>0</v>
      </c>
      <c r="AD29" s="320">
        <f> ROUND(N(data!AD84), 0)</f>
        <v>0</v>
      </c>
      <c r="AE29" s="320">
        <f> ROUND(N(data!AD89), 0)</f>
        <v>0</v>
      </c>
      <c r="AF29" s="320">
        <f> ROUND(N(data!AD87), 0)</f>
        <v>0</v>
      </c>
      <c r="AG29" s="320">
        <f> ROUND(N(data!AD90), 0)</f>
        <v>0</v>
      </c>
      <c r="AH29" s="320">
        <f> ROUND(N(data!AD91), 0)</f>
        <v>0</v>
      </c>
      <c r="AI29" s="320">
        <f> ROUND(N(data!AD92), 0)</f>
        <v>736</v>
      </c>
      <c r="AJ29" s="320">
        <f> ROUND(N(data!AD93), 0)</f>
        <v>0</v>
      </c>
      <c r="AK29" s="321">
        <f> 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ht="12.6" customHeight="1" s="11" customFormat="1">
      <c r="A30" s="12" t="str">
        <f>RIGHT(data!$C$97,3)</f>
        <v>165</v>
      </c>
      <c r="B30" s="211" t="str">
        <f>RIGHT(data!$C$96,4)</f>
        <v>2022</v>
      </c>
      <c r="C30" s="12" t="str">
        <f>data!AE$55</f>
        <v>7200</v>
      </c>
      <c r="D30" s="12" t="s">
        <v>1153</v>
      </c>
      <c r="E30" s="320">
        <f> ROUND(N(data!AE59), 0)</f>
        <v>0</v>
      </c>
      <c r="F30" s="321">
        <f> ROUND(N(data!AE60), 2)</f>
        <v>7.89</v>
      </c>
      <c r="G30" s="320">
        <f> ROUND(N(data!AE61), 0)</f>
        <v>713414</v>
      </c>
      <c r="H30" s="320">
        <f> ROUND(N(data!AE62), 0)</f>
        <v>168663</v>
      </c>
      <c r="I30" s="320">
        <f> ROUND(N(data!AE63), 0)</f>
        <v>0</v>
      </c>
      <c r="J30" s="320">
        <f> ROUND(N(data!AE64), 0)</f>
        <v>29493</v>
      </c>
      <c r="K30" s="320">
        <f> ROUND(N(data!AE65), 0)</f>
        <v>0</v>
      </c>
      <c r="L30" s="320">
        <f> ROUND(N(data!AE66), 0)</f>
        <v>0</v>
      </c>
      <c r="M30" s="320">
        <f> ROUND(N(data!AE67), 0)</f>
        <v>70383</v>
      </c>
      <c r="N30" s="320">
        <f> ROUND(N(data!AE68), 0)</f>
        <v>2583</v>
      </c>
      <c r="O30" s="320">
        <f> ROUND(N(data!AE69), 0)</f>
        <v>22133</v>
      </c>
      <c r="P30" s="320">
        <f> ROUND(N(data!AE70), 0)</f>
        <v>0</v>
      </c>
      <c r="Q30" s="320">
        <f> ROUND(N(data!AE71), 0)</f>
        <v>13157</v>
      </c>
      <c r="R30" s="320">
        <f> ROUND(N(data!AE72), 0)</f>
        <v>0</v>
      </c>
      <c r="S30" s="320">
        <f> ROUND(N(data!AE73), 0)</f>
        <v>0</v>
      </c>
      <c r="T30" s="320">
        <f> ROUND(N(data!AE74), 0)</f>
        <v>0</v>
      </c>
      <c r="U30" s="320">
        <f> ROUND(N(data!AE75), 0)</f>
        <v>0</v>
      </c>
      <c r="V30" s="320">
        <f> ROUND(N(data!AE76), 0)</f>
        <v>0</v>
      </c>
      <c r="W30" s="320">
        <f> ROUND(N(data!AE77), 0)</f>
        <v>2105</v>
      </c>
      <c r="X30" s="320">
        <f> ROUND(N(data!AE78), 0)</f>
        <v>0</v>
      </c>
      <c r="Y30" s="320">
        <f> ROUND(N(data!AE79), 0)</f>
        <v>0</v>
      </c>
      <c r="Z30" s="320">
        <f> ROUND(N(data!AE80), 0)</f>
        <v>4925</v>
      </c>
      <c r="AA30" s="320">
        <f> ROUND(N(data!AE81), 0)</f>
        <v>0</v>
      </c>
      <c r="AB30" s="320">
        <f> ROUND(N(data!AE82), 0)</f>
        <v>0</v>
      </c>
      <c r="AC30" s="320">
        <f> ROUND(N(data!AE83), 0)</f>
        <v>1946</v>
      </c>
      <c r="AD30" s="320">
        <f> ROUND(N(data!AE84), 0)</f>
        <v>0</v>
      </c>
      <c r="AE30" s="320">
        <f> ROUND(N(data!AE89), 0)</f>
        <v>1641441</v>
      </c>
      <c r="AF30" s="320">
        <f> ROUND(N(data!AE87), 0)</f>
        <v>276168</v>
      </c>
      <c r="AG30" s="320">
        <f> ROUND(N(data!AE90), 0)</f>
        <v>1656</v>
      </c>
      <c r="AH30" s="320">
        <f> ROUND(N(data!AE91), 0)</f>
        <v>0</v>
      </c>
      <c r="AI30" s="320">
        <f> ROUND(N(data!AE92), 0)</f>
        <v>0</v>
      </c>
      <c r="AJ30" s="320">
        <f> ROUND(N(data!AE93), 0)</f>
        <v>0</v>
      </c>
      <c r="AK30" s="321">
        <f> ROUND(N(data!AE94), 2)</f>
        <v>7.89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ht="12.6" customHeight="1" s="11" customFormat="1">
      <c r="A31" s="12" t="str">
        <f>RIGHT(data!$C$97,3)</f>
        <v>165</v>
      </c>
      <c r="B31" s="211" t="str">
        <f>RIGHT(data!$C$96,4)</f>
        <v>2022</v>
      </c>
      <c r="C31" s="12" t="str">
        <f>data!AF$55</f>
        <v>7220</v>
      </c>
      <c r="D31" s="12" t="s">
        <v>1153</v>
      </c>
      <c r="E31" s="320">
        <f> ROUND(N(data!AF59), 0)</f>
        <v>0</v>
      </c>
      <c r="F31" s="321">
        <f> ROUND(N(data!AF60), 2)</f>
        <v>0</v>
      </c>
      <c r="G31" s="320">
        <f> ROUND(N(data!AF61), 0)</f>
        <v>0</v>
      </c>
      <c r="H31" s="320">
        <f> ROUND(N(data!AF62), 0)</f>
        <v>0</v>
      </c>
      <c r="I31" s="320">
        <f> ROUND(N(data!AF63), 0)</f>
        <v>0</v>
      </c>
      <c r="J31" s="320">
        <f> ROUND(N(data!AF64), 0)</f>
        <v>0</v>
      </c>
      <c r="K31" s="320">
        <f> ROUND(N(data!AF65), 0)</f>
        <v>0</v>
      </c>
      <c r="L31" s="320">
        <f> ROUND(N(data!AF66), 0)</f>
        <v>0</v>
      </c>
      <c r="M31" s="320">
        <f> ROUND(N(data!AF67), 0)</f>
        <v>0</v>
      </c>
      <c r="N31" s="320">
        <f> ROUND(N(data!AF68), 0)</f>
        <v>0</v>
      </c>
      <c r="O31" s="320">
        <f> ROUND(N(data!AF69), 0)</f>
        <v>0</v>
      </c>
      <c r="P31" s="320">
        <f> ROUND(N(data!AF70), 0)</f>
        <v>0</v>
      </c>
      <c r="Q31" s="320">
        <f> ROUND(N(data!AF71), 0)</f>
        <v>0</v>
      </c>
      <c r="R31" s="320">
        <f> ROUND(N(data!AF72), 0)</f>
        <v>0</v>
      </c>
      <c r="S31" s="320">
        <f> ROUND(N(data!AF73), 0)</f>
        <v>0</v>
      </c>
      <c r="T31" s="320">
        <f> ROUND(N(data!AF74), 0)</f>
        <v>0</v>
      </c>
      <c r="U31" s="320">
        <f> ROUND(N(data!AF75), 0)</f>
        <v>0</v>
      </c>
      <c r="V31" s="320">
        <f> ROUND(N(data!AF76), 0)</f>
        <v>0</v>
      </c>
      <c r="W31" s="320">
        <f> ROUND(N(data!AF77), 0)</f>
        <v>0</v>
      </c>
      <c r="X31" s="320">
        <f> ROUND(N(data!AF78), 0)</f>
        <v>0</v>
      </c>
      <c r="Y31" s="320">
        <f> ROUND(N(data!AF79), 0)</f>
        <v>0</v>
      </c>
      <c r="Z31" s="320">
        <f> ROUND(N(data!AF80), 0)</f>
        <v>0</v>
      </c>
      <c r="AA31" s="320">
        <f> ROUND(N(data!AF81), 0)</f>
        <v>0</v>
      </c>
      <c r="AB31" s="320">
        <f> ROUND(N(data!AF82), 0)</f>
        <v>0</v>
      </c>
      <c r="AC31" s="320">
        <f> ROUND(N(data!AF83), 0)</f>
        <v>0</v>
      </c>
      <c r="AD31" s="320">
        <f> ROUND(N(data!AF84), 0)</f>
        <v>0</v>
      </c>
      <c r="AE31" s="320">
        <f> ROUND(N(data!AF89), 0)</f>
        <v>0</v>
      </c>
      <c r="AF31" s="320">
        <f> ROUND(N(data!AF87), 0)</f>
        <v>0</v>
      </c>
      <c r="AG31" s="320">
        <f> ROUND(N(data!AF90), 0)</f>
        <v>0</v>
      </c>
      <c r="AH31" s="320">
        <f> ROUND(N(data!AF91), 0)</f>
        <v>0</v>
      </c>
      <c r="AI31" s="320">
        <f> ROUND(N(data!AF92), 0)</f>
        <v>925</v>
      </c>
      <c r="AJ31" s="320">
        <f> ROUND(N(data!AF93), 0)</f>
        <v>0</v>
      </c>
      <c r="AK31" s="321">
        <f> 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ht="12.6" customHeight="1" s="11" customFormat="1">
      <c r="A32" s="12" t="str">
        <f>RIGHT(data!$C$97,3)</f>
        <v>165</v>
      </c>
      <c r="B32" s="211" t="str">
        <f>RIGHT(data!$C$96,4)</f>
        <v>2022</v>
      </c>
      <c r="C32" s="12" t="str">
        <f>data!AG$55</f>
        <v>7230</v>
      </c>
      <c r="D32" s="12" t="s">
        <v>1153</v>
      </c>
      <c r="E32" s="320">
        <f> ROUND(N(data!AG59), 0)</f>
        <v>5839</v>
      </c>
      <c r="F32" s="321">
        <f> ROUND(N(data!AG60), 2)</f>
        <v>7.89</v>
      </c>
      <c r="G32" s="320">
        <f> ROUND(N(data!AG61), 0)</f>
        <v>1873648</v>
      </c>
      <c r="H32" s="320">
        <f> ROUND(N(data!AG62), 0)</f>
        <v>442961</v>
      </c>
      <c r="I32" s="320">
        <f> ROUND(N(data!AG63), 0)</f>
        <v>489210</v>
      </c>
      <c r="J32" s="320">
        <f> ROUND(N(data!AG64), 0)</f>
        <v>62270</v>
      </c>
      <c r="K32" s="320">
        <f> ROUND(N(data!AG65), 0)</f>
        <v>1774</v>
      </c>
      <c r="L32" s="320">
        <f> ROUND(N(data!AG66), 0)</f>
        <v>0</v>
      </c>
      <c r="M32" s="320">
        <f> ROUND(N(data!AG67), 0)</f>
        <v>88489</v>
      </c>
      <c r="N32" s="320">
        <f> ROUND(N(data!AG68), 0)</f>
        <v>15102</v>
      </c>
      <c r="O32" s="320">
        <f> ROUND(N(data!AG69), 0)</f>
        <v>136543</v>
      </c>
      <c r="P32" s="320">
        <f> ROUND(N(data!AG70), 0)</f>
        <v>0</v>
      </c>
      <c r="Q32" s="320">
        <f> ROUND(N(data!AG71), 0)</f>
        <v>82499</v>
      </c>
      <c r="R32" s="320">
        <f> ROUND(N(data!AG72), 0)</f>
        <v>0</v>
      </c>
      <c r="S32" s="320">
        <f> ROUND(N(data!AG73), 0)</f>
        <v>0</v>
      </c>
      <c r="T32" s="320">
        <f> ROUND(N(data!AG74), 0)</f>
        <v>0</v>
      </c>
      <c r="U32" s="320">
        <f> ROUND(N(data!AG75), 0)</f>
        <v>0</v>
      </c>
      <c r="V32" s="320">
        <f> ROUND(N(data!AG76), 0)</f>
        <v>0</v>
      </c>
      <c r="W32" s="320">
        <f> ROUND(N(data!AG77), 0)</f>
        <v>40640</v>
      </c>
      <c r="X32" s="320">
        <f> ROUND(N(data!AG78), 0)</f>
        <v>0</v>
      </c>
      <c r="Y32" s="320">
        <f> ROUND(N(data!AG79), 0)</f>
        <v>1015</v>
      </c>
      <c r="Z32" s="320">
        <f> ROUND(N(data!AG80), 0)</f>
        <v>12261</v>
      </c>
      <c r="AA32" s="320">
        <f> ROUND(N(data!AG81), 0)</f>
        <v>0</v>
      </c>
      <c r="AB32" s="320">
        <f> ROUND(N(data!AG82), 0)</f>
        <v>0</v>
      </c>
      <c r="AC32" s="320">
        <f> ROUND(N(data!AG83), 0)</f>
        <v>128</v>
      </c>
      <c r="AD32" s="320">
        <f> ROUND(N(data!AG84), 0)</f>
        <v>0</v>
      </c>
      <c r="AE32" s="320">
        <f> ROUND(N(data!AG89), 0)</f>
        <v>10784130</v>
      </c>
      <c r="AF32" s="320">
        <f> ROUND(N(data!AG87), 0)</f>
        <v>170146</v>
      </c>
      <c r="AG32" s="320">
        <f> ROUND(N(data!AG90), 0)</f>
        <v>2082</v>
      </c>
      <c r="AH32" s="320">
        <f> ROUND(N(data!AG91), 0)</f>
        <v>0</v>
      </c>
      <c r="AI32" s="320">
        <f> ROUND(N(data!AG92), 0)</f>
        <v>911</v>
      </c>
      <c r="AJ32" s="320">
        <f> ROUND(N(data!AG93), 0)</f>
        <v>12402</v>
      </c>
      <c r="AK32" s="321">
        <f> ROUND(N(data!AG94), 2)</f>
        <v>7.89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ht="12.6" customHeight="1" s="11" customFormat="1">
      <c r="A33" s="12" t="str">
        <f>RIGHT(data!$C$97,3)</f>
        <v>165</v>
      </c>
      <c r="B33" s="211" t="str">
        <f>RIGHT(data!$C$96,4)</f>
        <v>2022</v>
      </c>
      <c r="C33" s="12" t="str">
        <f>data!AH$55</f>
        <v>7240</v>
      </c>
      <c r="D33" s="12" t="s">
        <v>1153</v>
      </c>
      <c r="E33" s="320">
        <f> ROUND(N(data!AH59), 0)</f>
        <v>0</v>
      </c>
      <c r="F33" s="321">
        <f> ROUND(N(data!AH60), 2)</f>
        <v>0</v>
      </c>
      <c r="G33" s="320">
        <f> ROUND(N(data!AH61), 0)</f>
        <v>657481</v>
      </c>
      <c r="H33" s="320">
        <f> ROUND(N(data!AH62), 0)</f>
        <v>155439</v>
      </c>
      <c r="I33" s="320">
        <f> ROUND(N(data!AH63), 0)</f>
        <v>0</v>
      </c>
      <c r="J33" s="320">
        <f> ROUND(N(data!AH64), 0)</f>
        <v>103644</v>
      </c>
      <c r="K33" s="320">
        <f> ROUND(N(data!AH65), 0)</f>
        <v>10962</v>
      </c>
      <c r="L33" s="320">
        <f> ROUND(N(data!AH66), 0)</f>
        <v>0</v>
      </c>
      <c r="M33" s="320">
        <f> ROUND(N(data!AH67), 0)</f>
        <v>87129</v>
      </c>
      <c r="N33" s="320">
        <f> ROUND(N(data!AH68), 0)</f>
        <v>5145</v>
      </c>
      <c r="O33" s="320">
        <f> ROUND(N(data!AH69), 0)</f>
        <v>155825</v>
      </c>
      <c r="P33" s="320">
        <f> ROUND(N(data!AH70), 0)</f>
        <v>0</v>
      </c>
      <c r="Q33" s="320">
        <f> ROUND(N(data!AH71), 0)</f>
        <v>88734</v>
      </c>
      <c r="R33" s="320">
        <f> ROUND(N(data!AH72), 0)</f>
        <v>0</v>
      </c>
      <c r="S33" s="320">
        <f> ROUND(N(data!AH73), 0)</f>
        <v>9971</v>
      </c>
      <c r="T33" s="320">
        <f> ROUND(N(data!AH74), 0)</f>
        <v>0</v>
      </c>
      <c r="U33" s="320">
        <f> ROUND(N(data!AH75), 0)</f>
        <v>0</v>
      </c>
      <c r="V33" s="320">
        <f> ROUND(N(data!AH76), 0)</f>
        <v>0</v>
      </c>
      <c r="W33" s="320">
        <f> ROUND(N(data!AH77), 0)</f>
        <v>35321</v>
      </c>
      <c r="X33" s="320">
        <f> ROUND(N(data!AH78), 0)</f>
        <v>0</v>
      </c>
      <c r="Y33" s="320">
        <f> ROUND(N(data!AH79), 0)</f>
        <v>2295</v>
      </c>
      <c r="Z33" s="320">
        <f> ROUND(N(data!AH80), 0)</f>
        <v>4711</v>
      </c>
      <c r="AA33" s="320">
        <f> ROUND(N(data!AH81), 0)</f>
        <v>0</v>
      </c>
      <c r="AB33" s="320">
        <f> ROUND(N(data!AH82), 0)</f>
        <v>0</v>
      </c>
      <c r="AC33" s="320">
        <f> ROUND(N(data!AH83), 0)</f>
        <v>14793</v>
      </c>
      <c r="AD33" s="320">
        <f> ROUND(N(data!AH84), 0)</f>
        <v>0</v>
      </c>
      <c r="AE33" s="320">
        <f> ROUND(N(data!AH89), 0)</f>
        <v>2764472</v>
      </c>
      <c r="AF33" s="320">
        <f> ROUND(N(data!AH87), 0)</f>
        <v>0</v>
      </c>
      <c r="AG33" s="320">
        <f> ROUND(N(data!AH90), 0)</f>
        <v>2050</v>
      </c>
      <c r="AH33" s="320">
        <f> ROUND(N(data!AH91), 0)</f>
        <v>0</v>
      </c>
      <c r="AI33" s="320">
        <f> ROUND(N(data!AH92), 0)</f>
        <v>0</v>
      </c>
      <c r="AJ33" s="320">
        <f> ROUND(N(data!AH93), 0)</f>
        <v>6198</v>
      </c>
      <c r="AK33" s="321">
        <f> 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ht="12.6" customHeight="1" s="11" customFormat="1">
      <c r="A34" s="12" t="str">
        <f>RIGHT(data!$C$97,3)</f>
        <v>165</v>
      </c>
      <c r="B34" s="211" t="str">
        <f>RIGHT(data!$C$96,4)</f>
        <v>2022</v>
      </c>
      <c r="C34" s="12" t="str">
        <f>data!AI$55</f>
        <v>7250</v>
      </c>
      <c r="D34" s="12" t="s">
        <v>1153</v>
      </c>
      <c r="E34" s="320">
        <f> ROUND(N(data!AI59), 0)</f>
        <v>0</v>
      </c>
      <c r="F34" s="321">
        <f> ROUND(N(data!AI60), 2)</f>
        <v>0</v>
      </c>
      <c r="G34" s="320">
        <f> ROUND(N(data!AI61), 0)</f>
        <v>0</v>
      </c>
      <c r="H34" s="320">
        <f> ROUND(N(data!AI62), 0)</f>
        <v>0</v>
      </c>
      <c r="I34" s="320">
        <f> ROUND(N(data!AI63), 0)</f>
        <v>0</v>
      </c>
      <c r="J34" s="320">
        <f> ROUND(N(data!AI64), 0)</f>
        <v>0</v>
      </c>
      <c r="K34" s="320">
        <f> ROUND(N(data!AI65), 0)</f>
        <v>0</v>
      </c>
      <c r="L34" s="320">
        <f> ROUND(N(data!AI66), 0)</f>
        <v>0</v>
      </c>
      <c r="M34" s="320">
        <f> ROUND(N(data!AI67), 0)</f>
        <v>0</v>
      </c>
      <c r="N34" s="320">
        <f> ROUND(N(data!AI68), 0)</f>
        <v>0</v>
      </c>
      <c r="O34" s="320">
        <f> ROUND(N(data!AI69), 0)</f>
        <v>0</v>
      </c>
      <c r="P34" s="320">
        <f> ROUND(N(data!AI70), 0)</f>
        <v>0</v>
      </c>
      <c r="Q34" s="320">
        <f> ROUND(N(data!AI71), 0)</f>
        <v>0</v>
      </c>
      <c r="R34" s="320">
        <f> ROUND(N(data!AI72), 0)</f>
        <v>0</v>
      </c>
      <c r="S34" s="320">
        <f> ROUND(N(data!AI73), 0)</f>
        <v>0</v>
      </c>
      <c r="T34" s="320">
        <f> ROUND(N(data!AI74), 0)</f>
        <v>0</v>
      </c>
      <c r="U34" s="320">
        <f> ROUND(N(data!AI75), 0)</f>
        <v>0</v>
      </c>
      <c r="V34" s="320">
        <f> ROUND(N(data!AI76), 0)</f>
        <v>0</v>
      </c>
      <c r="W34" s="320">
        <f> ROUND(N(data!AI77), 0)</f>
        <v>0</v>
      </c>
      <c r="X34" s="320">
        <f> ROUND(N(data!AI78), 0)</f>
        <v>0</v>
      </c>
      <c r="Y34" s="320">
        <f> ROUND(N(data!AI79), 0)</f>
        <v>0</v>
      </c>
      <c r="Z34" s="320">
        <f> ROUND(N(data!AI80), 0)</f>
        <v>0</v>
      </c>
      <c r="AA34" s="320">
        <f> ROUND(N(data!AI81), 0)</f>
        <v>0</v>
      </c>
      <c r="AB34" s="320">
        <f> ROUND(N(data!AI82), 0)</f>
        <v>0</v>
      </c>
      <c r="AC34" s="320">
        <f> ROUND(N(data!AI83), 0)</f>
        <v>0</v>
      </c>
      <c r="AD34" s="320">
        <f> ROUND(N(data!AI84), 0)</f>
        <v>0</v>
      </c>
      <c r="AE34" s="320">
        <f> ROUND(N(data!AI89), 0)</f>
        <v>0</v>
      </c>
      <c r="AF34" s="320">
        <f> ROUND(N(data!AI87), 0)</f>
        <v>0</v>
      </c>
      <c r="AG34" s="320">
        <f> ROUND(N(data!AI90), 0)</f>
        <v>0</v>
      </c>
      <c r="AH34" s="320">
        <f> ROUND(N(data!AI91), 0)</f>
        <v>0</v>
      </c>
      <c r="AI34" s="320">
        <f> ROUND(N(data!AI92), 0)</f>
        <v>675</v>
      </c>
      <c r="AJ34" s="320">
        <f> ROUND(N(data!AI93), 0)</f>
        <v>0</v>
      </c>
      <c r="AK34" s="321">
        <f> 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ht="12.6" customHeight="1" s="11" customFormat="1">
      <c r="A35" s="12" t="str">
        <f>RIGHT(data!$C$97,3)</f>
        <v>165</v>
      </c>
      <c r="B35" s="211" t="str">
        <f>RIGHT(data!$C$96,4)</f>
        <v>2022</v>
      </c>
      <c r="C35" s="12" t="str">
        <f>data!AJ$55</f>
        <v>7260</v>
      </c>
      <c r="D35" s="12" t="s">
        <v>1153</v>
      </c>
      <c r="E35" s="320">
        <f> ROUND(N(data!AJ59), 0)</f>
        <v>7099</v>
      </c>
      <c r="F35" s="321">
        <f> ROUND(N(data!AJ60), 2)</f>
        <v>0</v>
      </c>
      <c r="G35" s="320">
        <f> ROUND(N(data!AJ61), 0)</f>
        <v>1635151</v>
      </c>
      <c r="H35" s="320">
        <f> ROUND(N(data!AJ62), 0)</f>
        <v>386577</v>
      </c>
      <c r="I35" s="320">
        <f> ROUND(N(data!AJ63), 0)</f>
        <v>245441</v>
      </c>
      <c r="J35" s="320">
        <f> ROUND(N(data!AJ64), 0)</f>
        <v>35804</v>
      </c>
      <c r="K35" s="320">
        <f> ROUND(N(data!AJ65), 0)</f>
        <v>21909</v>
      </c>
      <c r="L35" s="320">
        <f> ROUND(N(data!AJ66), 0)</f>
        <v>0</v>
      </c>
      <c r="M35" s="320">
        <f> ROUND(N(data!AJ67), 0)</f>
        <v>64603</v>
      </c>
      <c r="N35" s="320">
        <f> ROUND(N(data!AJ68), 0)</f>
        <v>194670</v>
      </c>
      <c r="O35" s="320">
        <f> ROUND(N(data!AJ69), 0)</f>
        <v>520569</v>
      </c>
      <c r="P35" s="320">
        <f> ROUND(N(data!AJ70), 0)</f>
        <v>0</v>
      </c>
      <c r="Q35" s="320">
        <f> ROUND(N(data!AJ71), 0)</f>
        <v>260251</v>
      </c>
      <c r="R35" s="320">
        <f> ROUND(N(data!AJ72), 0)</f>
        <v>0</v>
      </c>
      <c r="S35" s="320">
        <f> ROUND(N(data!AJ73), 0)</f>
        <v>0</v>
      </c>
      <c r="T35" s="320">
        <f> ROUND(N(data!AJ74), 0)</f>
        <v>0</v>
      </c>
      <c r="U35" s="320">
        <f> ROUND(N(data!AJ75), 0)</f>
        <v>0</v>
      </c>
      <c r="V35" s="320">
        <f> ROUND(N(data!AJ76), 0)</f>
        <v>0</v>
      </c>
      <c r="W35" s="320">
        <f> ROUND(N(data!AJ77), 0)</f>
        <v>30171</v>
      </c>
      <c r="X35" s="320">
        <f> ROUND(N(data!AJ78), 0)</f>
        <v>0</v>
      </c>
      <c r="Y35" s="320">
        <f> ROUND(N(data!AJ79), 0)</f>
        <v>211287</v>
      </c>
      <c r="Z35" s="320">
        <f> ROUND(N(data!AJ80), 0)</f>
        <v>4592</v>
      </c>
      <c r="AA35" s="320">
        <f> ROUND(N(data!AJ81), 0)</f>
        <v>0</v>
      </c>
      <c r="AB35" s="320">
        <f> ROUND(N(data!AJ82), 0)</f>
        <v>0</v>
      </c>
      <c r="AC35" s="320">
        <f> ROUND(N(data!AJ83), 0)</f>
        <v>14268</v>
      </c>
      <c r="AD35" s="320">
        <f> ROUND(N(data!AJ84), 0)</f>
        <v>0</v>
      </c>
      <c r="AE35" s="320">
        <f> ROUND(N(data!AJ89), 0)</f>
        <v>1882005</v>
      </c>
      <c r="AF35" s="320">
        <f> ROUND(N(data!AJ87), 0)</f>
        <v>4742</v>
      </c>
      <c r="AG35" s="320">
        <f> ROUND(N(data!AJ90), 0)</f>
        <v>1520</v>
      </c>
      <c r="AH35" s="320">
        <f> ROUND(N(data!AJ91), 0)</f>
        <v>0</v>
      </c>
      <c r="AI35" s="320">
        <f> ROUND(N(data!AJ92), 0)</f>
        <v>0</v>
      </c>
      <c r="AJ35" s="320">
        <f> ROUND(N(data!AJ93), 0)</f>
        <v>0</v>
      </c>
      <c r="AK35" s="321">
        <f> 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ht="12.6" customHeight="1" s="11" customFormat="1">
      <c r="A36" s="12" t="str">
        <f>RIGHT(data!$C$97,3)</f>
        <v>165</v>
      </c>
      <c r="B36" s="211" t="str">
        <f>RIGHT(data!$C$96,4)</f>
        <v>2022</v>
      </c>
      <c r="C36" s="12" t="str">
        <f>data!AK$55</f>
        <v>7310</v>
      </c>
      <c r="D36" s="12" t="s">
        <v>1153</v>
      </c>
      <c r="E36" s="320">
        <f> ROUND(N(data!AK59), 0)</f>
        <v>0</v>
      </c>
      <c r="F36" s="321">
        <f> ROUND(N(data!AK60), 2)</f>
        <v>0</v>
      </c>
      <c r="G36" s="320">
        <f> ROUND(N(data!AK61), 0)</f>
        <v>0</v>
      </c>
      <c r="H36" s="320">
        <f> ROUND(N(data!AK62), 0)</f>
        <v>0</v>
      </c>
      <c r="I36" s="320">
        <f> ROUND(N(data!AK63), 0)</f>
        <v>0</v>
      </c>
      <c r="J36" s="320">
        <f> ROUND(N(data!AK64), 0)</f>
        <v>26</v>
      </c>
      <c r="K36" s="320">
        <f> ROUND(N(data!AK65), 0)</f>
        <v>0</v>
      </c>
      <c r="L36" s="320">
        <f> ROUND(N(data!AK66), 0)</f>
        <v>0</v>
      </c>
      <c r="M36" s="320">
        <f> ROUND(N(data!AK67), 0)</f>
        <v>0</v>
      </c>
      <c r="N36" s="320">
        <f> ROUND(N(data!AK68), 0)</f>
        <v>0</v>
      </c>
      <c r="O36" s="320">
        <f> ROUND(N(data!AK69), 0)</f>
        <v>53</v>
      </c>
      <c r="P36" s="320">
        <f> ROUND(N(data!AK70), 0)</f>
        <v>0</v>
      </c>
      <c r="Q36" s="320">
        <f> ROUND(N(data!AK71), 0)</f>
        <v>0</v>
      </c>
      <c r="R36" s="320">
        <f> ROUND(N(data!AK72), 0)</f>
        <v>0</v>
      </c>
      <c r="S36" s="320">
        <f> ROUND(N(data!AK73), 0)</f>
        <v>0</v>
      </c>
      <c r="T36" s="320">
        <f> ROUND(N(data!AK74), 0)</f>
        <v>0</v>
      </c>
      <c r="U36" s="320">
        <f> ROUND(N(data!AK75), 0)</f>
        <v>0</v>
      </c>
      <c r="V36" s="320">
        <f> ROUND(N(data!AK76), 0)</f>
        <v>0</v>
      </c>
      <c r="W36" s="320">
        <f> ROUND(N(data!AK77), 0)</f>
        <v>0</v>
      </c>
      <c r="X36" s="320">
        <f> ROUND(N(data!AK78), 0)</f>
        <v>0</v>
      </c>
      <c r="Y36" s="320">
        <f> ROUND(N(data!AK79), 0)</f>
        <v>53</v>
      </c>
      <c r="Z36" s="320">
        <f> ROUND(N(data!AK80), 0)</f>
        <v>0</v>
      </c>
      <c r="AA36" s="320">
        <f> ROUND(N(data!AK81), 0)</f>
        <v>0</v>
      </c>
      <c r="AB36" s="320">
        <f> ROUND(N(data!AK82), 0)</f>
        <v>0</v>
      </c>
      <c r="AC36" s="320">
        <f> ROUND(N(data!AK83), 0)</f>
        <v>0</v>
      </c>
      <c r="AD36" s="320">
        <f> ROUND(N(data!AK84), 0)</f>
        <v>0</v>
      </c>
      <c r="AE36" s="320">
        <f> ROUND(N(data!AK89), 0)</f>
        <v>157047</v>
      </c>
      <c r="AF36" s="320">
        <f> ROUND(N(data!AK87), 0)</f>
        <v>64268</v>
      </c>
      <c r="AG36" s="320">
        <f> ROUND(N(data!AK90), 0)</f>
        <v>0</v>
      </c>
      <c r="AH36" s="320">
        <f> ROUND(N(data!AK91), 0)</f>
        <v>0</v>
      </c>
      <c r="AI36" s="320">
        <f> ROUND(N(data!AK92), 0)</f>
        <v>0</v>
      </c>
      <c r="AJ36" s="320">
        <f> ROUND(N(data!AK93), 0)</f>
        <v>0</v>
      </c>
      <c r="AK36" s="321">
        <f> 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ht="12.6" customHeight="1" s="11" customFormat="1">
      <c r="A37" s="12" t="str">
        <f>RIGHT(data!$C$97,3)</f>
        <v>165</v>
      </c>
      <c r="B37" s="211" t="str">
        <f>RIGHT(data!$C$96,4)</f>
        <v>2022</v>
      </c>
      <c r="C37" s="12" t="str">
        <f>data!AL$55</f>
        <v>7320</v>
      </c>
      <c r="D37" s="12" t="s">
        <v>1153</v>
      </c>
      <c r="E37" s="320">
        <f> ROUND(N(data!AL59), 0)</f>
        <v>0</v>
      </c>
      <c r="F37" s="321">
        <f> ROUND(N(data!AL60), 2)</f>
        <v>0</v>
      </c>
      <c r="G37" s="320">
        <f> ROUND(N(data!AL61), 0)</f>
        <v>0</v>
      </c>
      <c r="H37" s="320">
        <f> ROUND(N(data!AL62), 0)</f>
        <v>0</v>
      </c>
      <c r="I37" s="320">
        <f> ROUND(N(data!AL63), 0)</f>
        <v>0</v>
      </c>
      <c r="J37" s="320">
        <f> ROUND(N(data!AL64), 0)</f>
        <v>43</v>
      </c>
      <c r="K37" s="320">
        <f> ROUND(N(data!AL65), 0)</f>
        <v>0</v>
      </c>
      <c r="L37" s="320">
        <f> ROUND(N(data!AL66), 0)</f>
        <v>0</v>
      </c>
      <c r="M37" s="320">
        <f> ROUND(N(data!AL67), 0)</f>
        <v>0</v>
      </c>
      <c r="N37" s="320">
        <f> ROUND(N(data!AL68), 0)</f>
        <v>0</v>
      </c>
      <c r="O37" s="320">
        <f> ROUND(N(data!AL69), 0)</f>
        <v>0</v>
      </c>
      <c r="P37" s="320">
        <f> ROUND(N(data!AL70), 0)</f>
        <v>0</v>
      </c>
      <c r="Q37" s="320">
        <f> ROUND(N(data!AL71), 0)</f>
        <v>0</v>
      </c>
      <c r="R37" s="320">
        <f> ROUND(N(data!AL72), 0)</f>
        <v>0</v>
      </c>
      <c r="S37" s="320">
        <f> ROUND(N(data!AL73), 0)</f>
        <v>0</v>
      </c>
      <c r="T37" s="320">
        <f> ROUND(N(data!AL74), 0)</f>
        <v>0</v>
      </c>
      <c r="U37" s="320">
        <f> ROUND(N(data!AL75), 0)</f>
        <v>0</v>
      </c>
      <c r="V37" s="320">
        <f> ROUND(N(data!AL76), 0)</f>
        <v>0</v>
      </c>
      <c r="W37" s="320">
        <f> ROUND(N(data!AL77), 0)</f>
        <v>0</v>
      </c>
      <c r="X37" s="320">
        <f> ROUND(N(data!AL78), 0)</f>
        <v>0</v>
      </c>
      <c r="Y37" s="320">
        <f> ROUND(N(data!AL79), 0)</f>
        <v>0</v>
      </c>
      <c r="Z37" s="320">
        <f> ROUND(N(data!AL80), 0)</f>
        <v>0</v>
      </c>
      <c r="AA37" s="320">
        <f> ROUND(N(data!AL81), 0)</f>
        <v>0</v>
      </c>
      <c r="AB37" s="320">
        <f> ROUND(N(data!AL82), 0)</f>
        <v>0</v>
      </c>
      <c r="AC37" s="320">
        <f> ROUND(N(data!AL83), 0)</f>
        <v>0</v>
      </c>
      <c r="AD37" s="320">
        <f> ROUND(N(data!AL84), 0)</f>
        <v>0</v>
      </c>
      <c r="AE37" s="320">
        <f> ROUND(N(data!AL89), 0)</f>
        <v>0</v>
      </c>
      <c r="AF37" s="320">
        <f> ROUND(N(data!AL87), 0)</f>
        <v>0</v>
      </c>
      <c r="AG37" s="320">
        <f> ROUND(N(data!AL90), 0)</f>
        <v>0</v>
      </c>
      <c r="AH37" s="320">
        <f> ROUND(N(data!AL91), 0)</f>
        <v>0</v>
      </c>
      <c r="AI37" s="320">
        <f> ROUND(N(data!AL92), 0)</f>
        <v>0</v>
      </c>
      <c r="AJ37" s="320">
        <f> ROUND(N(data!AL93), 0)</f>
        <v>0</v>
      </c>
      <c r="AK37" s="321">
        <f> 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ht="12.6" customHeight="1" s="11" customFormat="1">
      <c r="A38" s="12" t="str">
        <f>RIGHT(data!$C$97,3)</f>
        <v>165</v>
      </c>
      <c r="B38" s="211" t="str">
        <f>RIGHT(data!$C$96,4)</f>
        <v>2022</v>
      </c>
      <c r="C38" s="12" t="str">
        <f>data!AM$55</f>
        <v>7330</v>
      </c>
      <c r="D38" s="12" t="s">
        <v>1153</v>
      </c>
      <c r="E38" s="320">
        <f> ROUND(N(data!AM59), 0)</f>
        <v>0</v>
      </c>
      <c r="F38" s="321">
        <f> ROUND(N(data!AM60), 2)</f>
        <v>3.39</v>
      </c>
      <c r="G38" s="320">
        <f> ROUND(N(data!AM61), 0)</f>
        <v>0</v>
      </c>
      <c r="H38" s="320">
        <f> ROUND(N(data!AM62), 0)</f>
        <v>0</v>
      </c>
      <c r="I38" s="320">
        <f> ROUND(N(data!AM63), 0)</f>
        <v>0</v>
      </c>
      <c r="J38" s="320">
        <f> ROUND(N(data!AM64), 0)</f>
        <v>0</v>
      </c>
      <c r="K38" s="320">
        <f> ROUND(N(data!AM65), 0)</f>
        <v>0</v>
      </c>
      <c r="L38" s="320">
        <f> ROUND(N(data!AM66), 0)</f>
        <v>0</v>
      </c>
      <c r="M38" s="320">
        <f> ROUND(N(data!AM67), 0)</f>
        <v>0</v>
      </c>
      <c r="N38" s="320">
        <f> ROUND(N(data!AM68), 0)</f>
        <v>0</v>
      </c>
      <c r="O38" s="320">
        <f> ROUND(N(data!AM69), 0)</f>
        <v>0</v>
      </c>
      <c r="P38" s="320">
        <f> ROUND(N(data!AM70), 0)</f>
        <v>0</v>
      </c>
      <c r="Q38" s="320">
        <f> ROUND(N(data!AM71), 0)</f>
        <v>0</v>
      </c>
      <c r="R38" s="320">
        <f> ROUND(N(data!AM72), 0)</f>
        <v>0</v>
      </c>
      <c r="S38" s="320">
        <f> ROUND(N(data!AM73), 0)</f>
        <v>0</v>
      </c>
      <c r="T38" s="320">
        <f> ROUND(N(data!AM74), 0)</f>
        <v>0</v>
      </c>
      <c r="U38" s="320">
        <f> ROUND(N(data!AM75), 0)</f>
        <v>0</v>
      </c>
      <c r="V38" s="320">
        <f> ROUND(N(data!AM76), 0)</f>
        <v>0</v>
      </c>
      <c r="W38" s="320">
        <f> ROUND(N(data!AM77), 0)</f>
        <v>0</v>
      </c>
      <c r="X38" s="320">
        <f> ROUND(N(data!AM78), 0)</f>
        <v>0</v>
      </c>
      <c r="Y38" s="320">
        <f> ROUND(N(data!AM79), 0)</f>
        <v>0</v>
      </c>
      <c r="Z38" s="320">
        <f> ROUND(N(data!AM80), 0)</f>
        <v>0</v>
      </c>
      <c r="AA38" s="320">
        <f> ROUND(N(data!AM81), 0)</f>
        <v>0</v>
      </c>
      <c r="AB38" s="320">
        <f> ROUND(N(data!AM82), 0)</f>
        <v>0</v>
      </c>
      <c r="AC38" s="320">
        <f> ROUND(N(data!AM83), 0)</f>
        <v>0</v>
      </c>
      <c r="AD38" s="320">
        <f> ROUND(N(data!AM84), 0)</f>
        <v>0</v>
      </c>
      <c r="AE38" s="320">
        <f> ROUND(N(data!AM89), 0)</f>
        <v>0</v>
      </c>
      <c r="AF38" s="320">
        <f> ROUND(N(data!AM87), 0)</f>
        <v>0</v>
      </c>
      <c r="AG38" s="320">
        <f> ROUND(N(data!AM90), 0)</f>
        <v>0</v>
      </c>
      <c r="AH38" s="320">
        <f> ROUND(N(data!AM91), 0)</f>
        <v>0</v>
      </c>
      <c r="AI38" s="320">
        <f> ROUND(N(data!AM92), 0)</f>
        <v>0</v>
      </c>
      <c r="AJ38" s="320">
        <f> ROUND(N(data!AM93), 0)</f>
        <v>0</v>
      </c>
      <c r="AK38" s="321">
        <f> ROUND(N(data!AM94), 2)</f>
        <v>3.39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ht="12.6" customHeight="1" s="11" customFormat="1">
      <c r="A39" s="12" t="str">
        <f>RIGHT(data!$C$97,3)</f>
        <v>165</v>
      </c>
      <c r="B39" s="211" t="str">
        <f>RIGHT(data!$C$96,4)</f>
        <v>2022</v>
      </c>
      <c r="C39" s="12" t="str">
        <f>data!AN$55</f>
        <v>7340</v>
      </c>
      <c r="D39" s="12" t="s">
        <v>1153</v>
      </c>
      <c r="E39" s="320">
        <f> ROUND(N(data!AN59), 0)</f>
        <v>0</v>
      </c>
      <c r="F39" s="321">
        <f> ROUND(N(data!AN60), 2)</f>
        <v>0</v>
      </c>
      <c r="G39" s="320">
        <f> ROUND(N(data!AN61), 0)</f>
        <v>0</v>
      </c>
      <c r="H39" s="320">
        <f> ROUND(N(data!AN62), 0)</f>
        <v>0</v>
      </c>
      <c r="I39" s="320">
        <f> ROUND(N(data!AN63), 0)</f>
        <v>0</v>
      </c>
      <c r="J39" s="320">
        <f> ROUND(N(data!AN64), 0)</f>
        <v>0</v>
      </c>
      <c r="K39" s="320">
        <f> ROUND(N(data!AN65), 0)</f>
        <v>0</v>
      </c>
      <c r="L39" s="320">
        <f> ROUND(N(data!AN66), 0)</f>
        <v>0</v>
      </c>
      <c r="M39" s="320">
        <f> ROUND(N(data!AN67), 0)</f>
        <v>0</v>
      </c>
      <c r="N39" s="320">
        <f> ROUND(N(data!AN68), 0)</f>
        <v>0</v>
      </c>
      <c r="O39" s="320">
        <f> ROUND(N(data!AN69), 0)</f>
        <v>0</v>
      </c>
      <c r="P39" s="320">
        <f> ROUND(N(data!AN70), 0)</f>
        <v>0</v>
      </c>
      <c r="Q39" s="320">
        <f> ROUND(N(data!AN71), 0)</f>
        <v>0</v>
      </c>
      <c r="R39" s="320">
        <f> ROUND(N(data!AN72), 0)</f>
        <v>0</v>
      </c>
      <c r="S39" s="320">
        <f> ROUND(N(data!AN73), 0)</f>
        <v>0</v>
      </c>
      <c r="T39" s="320">
        <f> ROUND(N(data!AN74), 0)</f>
        <v>0</v>
      </c>
      <c r="U39" s="320">
        <f> ROUND(N(data!AN75), 0)</f>
        <v>0</v>
      </c>
      <c r="V39" s="320">
        <f> ROUND(N(data!AN76), 0)</f>
        <v>0</v>
      </c>
      <c r="W39" s="320">
        <f> ROUND(N(data!AN77), 0)</f>
        <v>0</v>
      </c>
      <c r="X39" s="320">
        <f> ROUND(N(data!AN78), 0)</f>
        <v>0</v>
      </c>
      <c r="Y39" s="320">
        <f> ROUND(N(data!AN79), 0)</f>
        <v>0</v>
      </c>
      <c r="Z39" s="320">
        <f> ROUND(N(data!AN80), 0)</f>
        <v>0</v>
      </c>
      <c r="AA39" s="320">
        <f> ROUND(N(data!AN81), 0)</f>
        <v>0</v>
      </c>
      <c r="AB39" s="320">
        <f> ROUND(N(data!AN82), 0)</f>
        <v>0</v>
      </c>
      <c r="AC39" s="320">
        <f> ROUND(N(data!AN83), 0)</f>
        <v>0</v>
      </c>
      <c r="AD39" s="320">
        <f> ROUND(N(data!AN84), 0)</f>
        <v>0</v>
      </c>
      <c r="AE39" s="320">
        <f> ROUND(N(data!AN89), 0)</f>
        <v>17609</v>
      </c>
      <c r="AF39" s="320">
        <f> ROUND(N(data!AN87), 0)</f>
        <v>4472</v>
      </c>
      <c r="AG39" s="320">
        <f> ROUND(N(data!AN90), 0)</f>
        <v>0</v>
      </c>
      <c r="AH39" s="320">
        <f> ROUND(N(data!AN91), 0)</f>
        <v>0</v>
      </c>
      <c r="AI39" s="320">
        <f> ROUND(N(data!AN92), 0)</f>
        <v>0</v>
      </c>
      <c r="AJ39" s="320">
        <f> ROUND(N(data!AN93), 0)</f>
        <v>0</v>
      </c>
      <c r="AK39" s="321">
        <f> 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ht="12.6" customHeight="1" s="11" customFormat="1">
      <c r="A40" s="12" t="str">
        <f>RIGHT(data!$C$97,3)</f>
        <v>165</v>
      </c>
      <c r="B40" s="211" t="str">
        <f>RIGHT(data!$C$96,4)</f>
        <v>2022</v>
      </c>
      <c r="C40" s="12" t="str">
        <f>data!AO$55</f>
        <v>7350</v>
      </c>
      <c r="D40" s="12" t="s">
        <v>1153</v>
      </c>
      <c r="E40" s="320">
        <f> ROUND(N(data!AO59), 0)</f>
        <v>0</v>
      </c>
      <c r="F40" s="321">
        <f> ROUND(N(data!AO60), 2)</f>
        <v>0</v>
      </c>
      <c r="G40" s="320">
        <f> ROUND(N(data!AO61), 0)</f>
        <v>0</v>
      </c>
      <c r="H40" s="320">
        <f> ROUND(N(data!AO62), 0)</f>
        <v>0</v>
      </c>
      <c r="I40" s="320">
        <f> ROUND(N(data!AO63), 0)</f>
        <v>0</v>
      </c>
      <c r="J40" s="320">
        <f> ROUND(N(data!AO64), 0)</f>
        <v>0</v>
      </c>
      <c r="K40" s="320">
        <f> ROUND(N(data!AO65), 0)</f>
        <v>0</v>
      </c>
      <c r="L40" s="320">
        <f> ROUND(N(data!AO66), 0)</f>
        <v>0</v>
      </c>
      <c r="M40" s="320">
        <f> ROUND(N(data!AO67), 0)</f>
        <v>0</v>
      </c>
      <c r="N40" s="320">
        <f> ROUND(N(data!AO68), 0)</f>
        <v>0</v>
      </c>
      <c r="O40" s="320">
        <f> ROUND(N(data!AO69), 0)</f>
        <v>2258</v>
      </c>
      <c r="P40" s="320">
        <f> ROUND(N(data!AO70), 0)</f>
        <v>0</v>
      </c>
      <c r="Q40" s="320">
        <f> ROUND(N(data!AO71), 0)</f>
        <v>0</v>
      </c>
      <c r="R40" s="320">
        <f> ROUND(N(data!AO72), 0)</f>
        <v>0</v>
      </c>
      <c r="S40" s="320">
        <f> ROUND(N(data!AO73), 0)</f>
        <v>0</v>
      </c>
      <c r="T40" s="320">
        <f> ROUND(N(data!AO74), 0)</f>
        <v>0</v>
      </c>
      <c r="U40" s="320">
        <f> ROUND(N(data!AO75), 0)</f>
        <v>0</v>
      </c>
      <c r="V40" s="320">
        <f> ROUND(N(data!AO76), 0)</f>
        <v>0</v>
      </c>
      <c r="W40" s="320">
        <f> ROUND(N(data!AO77), 0)</f>
        <v>0</v>
      </c>
      <c r="X40" s="320">
        <f> ROUND(N(data!AO78), 0)</f>
        <v>0</v>
      </c>
      <c r="Y40" s="320">
        <f> ROUND(N(data!AO79), 0)</f>
        <v>0</v>
      </c>
      <c r="Z40" s="320">
        <f> ROUND(N(data!AO80), 0)</f>
        <v>0</v>
      </c>
      <c r="AA40" s="320">
        <f> ROUND(N(data!AO81), 0)</f>
        <v>0</v>
      </c>
      <c r="AB40" s="320">
        <f> ROUND(N(data!AO82), 0)</f>
        <v>0</v>
      </c>
      <c r="AC40" s="320">
        <f> ROUND(N(data!AO83), 0)</f>
        <v>2258</v>
      </c>
      <c r="AD40" s="320">
        <f> ROUND(N(data!AO84), 0)</f>
        <v>0</v>
      </c>
      <c r="AE40" s="320">
        <f> ROUND(N(data!AO89), 0)</f>
        <v>548818</v>
      </c>
      <c r="AF40" s="320">
        <f> ROUND(N(data!AO87), 0)</f>
        <v>3298</v>
      </c>
      <c r="AG40" s="320">
        <f> ROUND(N(data!AO90), 0)</f>
        <v>0</v>
      </c>
      <c r="AH40" s="320">
        <f> ROUND(N(data!AO91), 0)</f>
        <v>0</v>
      </c>
      <c r="AI40" s="320">
        <f> ROUND(N(data!AO92), 0)</f>
        <v>0</v>
      </c>
      <c r="AJ40" s="320">
        <f> ROUND(N(data!AO93), 0)</f>
        <v>0</v>
      </c>
      <c r="AK40" s="321">
        <f> 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ht="12.6" customHeight="1" s="11" customFormat="1">
      <c r="A41" s="12" t="str">
        <f>RIGHT(data!$C$97,3)</f>
        <v>165</v>
      </c>
      <c r="B41" s="211" t="str">
        <f>RIGHT(data!$C$96,4)</f>
        <v>2022</v>
      </c>
      <c r="C41" s="12" t="str">
        <f>data!AP$55</f>
        <v>7380</v>
      </c>
      <c r="D41" s="12" t="s">
        <v>1153</v>
      </c>
      <c r="E41" s="320">
        <f> ROUND(N(data!AP59), 0)</f>
        <v>0</v>
      </c>
      <c r="F41" s="321">
        <f> ROUND(N(data!AP60), 2)</f>
        <v>0</v>
      </c>
      <c r="G41" s="320">
        <f> ROUND(N(data!AP61), 0)</f>
        <v>0</v>
      </c>
      <c r="H41" s="320">
        <f> ROUND(N(data!AP62), 0)</f>
        <v>0</v>
      </c>
      <c r="I41" s="320">
        <f> ROUND(N(data!AP63), 0)</f>
        <v>0</v>
      </c>
      <c r="J41" s="320">
        <f> ROUND(N(data!AP64), 0)</f>
        <v>0</v>
      </c>
      <c r="K41" s="320">
        <f> ROUND(N(data!AP65), 0)</f>
        <v>0</v>
      </c>
      <c r="L41" s="320">
        <f> ROUND(N(data!AP66), 0)</f>
        <v>0</v>
      </c>
      <c r="M41" s="320">
        <f> ROUND(N(data!AP67), 0)</f>
        <v>0</v>
      </c>
      <c r="N41" s="320">
        <f> ROUND(N(data!AP68), 0)</f>
        <v>0</v>
      </c>
      <c r="O41" s="320">
        <f> ROUND(N(data!AP69), 0)</f>
        <v>0</v>
      </c>
      <c r="P41" s="320">
        <f> ROUND(N(data!AP70), 0)</f>
        <v>0</v>
      </c>
      <c r="Q41" s="320">
        <f> ROUND(N(data!AP71), 0)</f>
        <v>0</v>
      </c>
      <c r="R41" s="320">
        <f> ROUND(N(data!AP72), 0)</f>
        <v>0</v>
      </c>
      <c r="S41" s="320">
        <f> ROUND(N(data!AP73), 0)</f>
        <v>0</v>
      </c>
      <c r="T41" s="320">
        <f> ROUND(N(data!AP74), 0)</f>
        <v>0</v>
      </c>
      <c r="U41" s="320">
        <f> ROUND(N(data!AP75), 0)</f>
        <v>0</v>
      </c>
      <c r="V41" s="320">
        <f> ROUND(N(data!AP76), 0)</f>
        <v>0</v>
      </c>
      <c r="W41" s="320">
        <f> ROUND(N(data!AP77), 0)</f>
        <v>0</v>
      </c>
      <c r="X41" s="320">
        <f> ROUND(N(data!AP78), 0)</f>
        <v>0</v>
      </c>
      <c r="Y41" s="320">
        <f> ROUND(N(data!AP79), 0)</f>
        <v>0</v>
      </c>
      <c r="Z41" s="320">
        <f> ROUND(N(data!AP80), 0)</f>
        <v>0</v>
      </c>
      <c r="AA41" s="320">
        <f> ROUND(N(data!AP81), 0)</f>
        <v>0</v>
      </c>
      <c r="AB41" s="320">
        <f> ROUND(N(data!AP82), 0)</f>
        <v>0</v>
      </c>
      <c r="AC41" s="320">
        <f> ROUND(N(data!AP83), 0)</f>
        <v>0</v>
      </c>
      <c r="AD41" s="320">
        <f> ROUND(N(data!AP84), 0)</f>
        <v>0</v>
      </c>
      <c r="AE41" s="320">
        <f> ROUND(N(data!AP89), 0)</f>
        <v>0</v>
      </c>
      <c r="AF41" s="320">
        <f> ROUND(N(data!AP87), 0)</f>
        <v>0</v>
      </c>
      <c r="AG41" s="320">
        <f> ROUND(N(data!AP90), 0)</f>
        <v>0</v>
      </c>
      <c r="AH41" s="320">
        <f> ROUND(N(data!AP91), 0)</f>
        <v>0</v>
      </c>
      <c r="AI41" s="320">
        <f> ROUND(N(data!AP92), 0)</f>
        <v>0</v>
      </c>
      <c r="AJ41" s="320">
        <f> ROUND(N(data!AP93), 0)</f>
        <v>0</v>
      </c>
      <c r="AK41" s="321">
        <f> 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ht="12.6" customHeight="1" s="11" customFormat="1">
      <c r="A42" s="12" t="str">
        <f>RIGHT(data!$C$97,3)</f>
        <v>165</v>
      </c>
      <c r="B42" s="211" t="str">
        <f>RIGHT(data!$C$96,4)</f>
        <v>2022</v>
      </c>
      <c r="C42" s="12" t="str">
        <f>data!AQ$55</f>
        <v>7390</v>
      </c>
      <c r="D42" s="12" t="s">
        <v>1153</v>
      </c>
      <c r="E42" s="320">
        <f> ROUND(N(data!AQ59), 0)</f>
        <v>0</v>
      </c>
      <c r="F42" s="321">
        <f> ROUND(N(data!AQ60), 2)</f>
        <v>0</v>
      </c>
      <c r="G42" s="320">
        <f> ROUND(N(data!AQ61), 0)</f>
        <v>0</v>
      </c>
      <c r="H42" s="320">
        <f> ROUND(N(data!AQ62), 0)</f>
        <v>0</v>
      </c>
      <c r="I42" s="320">
        <f> ROUND(N(data!AQ63), 0)</f>
        <v>0</v>
      </c>
      <c r="J42" s="320">
        <f> ROUND(N(data!AQ64), 0)</f>
        <v>0</v>
      </c>
      <c r="K42" s="320">
        <f> ROUND(N(data!AQ65), 0)</f>
        <v>0</v>
      </c>
      <c r="L42" s="320">
        <f> ROUND(N(data!AQ66), 0)</f>
        <v>0</v>
      </c>
      <c r="M42" s="320">
        <f> ROUND(N(data!AQ67), 0)</f>
        <v>0</v>
      </c>
      <c r="N42" s="320">
        <f> ROUND(N(data!AQ68), 0)</f>
        <v>0</v>
      </c>
      <c r="O42" s="320">
        <f> ROUND(N(data!AQ69), 0)</f>
        <v>0</v>
      </c>
      <c r="P42" s="320">
        <f> ROUND(N(data!AQ70), 0)</f>
        <v>0</v>
      </c>
      <c r="Q42" s="320">
        <f> ROUND(N(data!AQ71), 0)</f>
        <v>0</v>
      </c>
      <c r="R42" s="320">
        <f> ROUND(N(data!AQ72), 0)</f>
        <v>0</v>
      </c>
      <c r="S42" s="320">
        <f> ROUND(N(data!AQ73), 0)</f>
        <v>0</v>
      </c>
      <c r="T42" s="320">
        <f> ROUND(N(data!AQ74), 0)</f>
        <v>0</v>
      </c>
      <c r="U42" s="320">
        <f> ROUND(N(data!AQ75), 0)</f>
        <v>0</v>
      </c>
      <c r="V42" s="320">
        <f> ROUND(N(data!AQ76), 0)</f>
        <v>0</v>
      </c>
      <c r="W42" s="320">
        <f> ROUND(N(data!AQ77), 0)</f>
        <v>0</v>
      </c>
      <c r="X42" s="320">
        <f> ROUND(N(data!AQ78), 0)</f>
        <v>0</v>
      </c>
      <c r="Y42" s="320">
        <f> ROUND(N(data!AQ79), 0)</f>
        <v>0</v>
      </c>
      <c r="Z42" s="320">
        <f> ROUND(N(data!AQ80), 0)</f>
        <v>0</v>
      </c>
      <c r="AA42" s="320">
        <f> ROUND(N(data!AQ81), 0)</f>
        <v>0</v>
      </c>
      <c r="AB42" s="320">
        <f> ROUND(N(data!AQ82), 0)</f>
        <v>0</v>
      </c>
      <c r="AC42" s="320">
        <f> ROUND(N(data!AQ83), 0)</f>
        <v>0</v>
      </c>
      <c r="AD42" s="320">
        <f> ROUND(N(data!AQ84), 0)</f>
        <v>0</v>
      </c>
      <c r="AE42" s="320">
        <f> ROUND(N(data!AQ89), 0)</f>
        <v>0</v>
      </c>
      <c r="AF42" s="320">
        <f> ROUND(N(data!AQ87), 0)</f>
        <v>0</v>
      </c>
      <c r="AG42" s="320">
        <f> ROUND(N(data!AQ90), 0)</f>
        <v>0</v>
      </c>
      <c r="AH42" s="320">
        <f> ROUND(N(data!AQ91), 0)</f>
        <v>0</v>
      </c>
      <c r="AI42" s="320">
        <f> ROUND(N(data!AQ92), 0)</f>
        <v>0</v>
      </c>
      <c r="AJ42" s="320">
        <f> ROUND(N(data!AQ93), 0)</f>
        <v>0</v>
      </c>
      <c r="AK42" s="321">
        <f> 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ht="12.6" customHeight="1" s="11" customFormat="1">
      <c r="A43" s="12" t="str">
        <f>RIGHT(data!$C$97,3)</f>
        <v>165</v>
      </c>
      <c r="B43" s="211" t="str">
        <f>RIGHT(data!$C$96,4)</f>
        <v>2022</v>
      </c>
      <c r="C43" s="12" t="str">
        <f>data!AR$55</f>
        <v>7400</v>
      </c>
      <c r="D43" s="12" t="s">
        <v>1153</v>
      </c>
      <c r="E43" s="320">
        <f> ROUND(N(data!AR59), 0)</f>
        <v>0</v>
      </c>
      <c r="F43" s="321">
        <f> ROUND(N(data!AR60), 2)</f>
        <v>0</v>
      </c>
      <c r="G43" s="320">
        <f> ROUND(N(data!AR61), 0)</f>
        <v>0</v>
      </c>
      <c r="H43" s="320">
        <f> ROUND(N(data!AR62), 0)</f>
        <v>0</v>
      </c>
      <c r="I43" s="320">
        <f> ROUND(N(data!AR63), 0)</f>
        <v>0</v>
      </c>
      <c r="J43" s="320">
        <f> ROUND(N(data!AR64), 0)</f>
        <v>0</v>
      </c>
      <c r="K43" s="320">
        <f> ROUND(N(data!AR65), 0)</f>
        <v>0</v>
      </c>
      <c r="L43" s="320">
        <f> ROUND(N(data!AR66), 0)</f>
        <v>0</v>
      </c>
      <c r="M43" s="320">
        <f> ROUND(N(data!AR67), 0)</f>
        <v>0</v>
      </c>
      <c r="N43" s="320">
        <f> ROUND(N(data!AR68), 0)</f>
        <v>0</v>
      </c>
      <c r="O43" s="320">
        <f> ROUND(N(data!AR69), 0)</f>
        <v>0</v>
      </c>
      <c r="P43" s="320">
        <f> ROUND(N(data!AR70), 0)</f>
        <v>0</v>
      </c>
      <c r="Q43" s="320">
        <f> ROUND(N(data!AR71), 0)</f>
        <v>0</v>
      </c>
      <c r="R43" s="320">
        <f> ROUND(N(data!AR72), 0)</f>
        <v>0</v>
      </c>
      <c r="S43" s="320">
        <f> ROUND(N(data!AR73), 0)</f>
        <v>0</v>
      </c>
      <c r="T43" s="320">
        <f> ROUND(N(data!AR74), 0)</f>
        <v>0</v>
      </c>
      <c r="U43" s="320">
        <f> ROUND(N(data!AR75), 0)</f>
        <v>0</v>
      </c>
      <c r="V43" s="320">
        <f> ROUND(N(data!AR76), 0)</f>
        <v>0</v>
      </c>
      <c r="W43" s="320">
        <f> ROUND(N(data!AR77), 0)</f>
        <v>0</v>
      </c>
      <c r="X43" s="320">
        <f> ROUND(N(data!AR78), 0)</f>
        <v>0</v>
      </c>
      <c r="Y43" s="320">
        <f> ROUND(N(data!AR79), 0)</f>
        <v>0</v>
      </c>
      <c r="Z43" s="320">
        <f> ROUND(N(data!AR80), 0)</f>
        <v>0</v>
      </c>
      <c r="AA43" s="320">
        <f> ROUND(N(data!AR81), 0)</f>
        <v>0</v>
      </c>
      <c r="AB43" s="320">
        <f> ROUND(N(data!AR82), 0)</f>
        <v>0</v>
      </c>
      <c r="AC43" s="320">
        <f> ROUND(N(data!AR83), 0)</f>
        <v>0</v>
      </c>
      <c r="AD43" s="320">
        <f> ROUND(N(data!AR84), 0)</f>
        <v>0</v>
      </c>
      <c r="AE43" s="320">
        <f> ROUND(N(data!AR89), 0)</f>
        <v>0</v>
      </c>
      <c r="AF43" s="320">
        <f> ROUND(N(data!AR87), 0)</f>
        <v>0</v>
      </c>
      <c r="AG43" s="320">
        <f> ROUND(N(data!AR90), 0)</f>
        <v>0</v>
      </c>
      <c r="AH43" s="320">
        <f> ROUND(N(data!AR91), 0)</f>
        <v>0</v>
      </c>
      <c r="AI43" s="320">
        <f> ROUND(N(data!AR92), 0)</f>
        <v>0</v>
      </c>
      <c r="AJ43" s="320">
        <f> ROUND(N(data!AR93), 0)</f>
        <v>0</v>
      </c>
      <c r="AK43" s="321">
        <f> 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ht="12.6" customHeight="1" s="11" customFormat="1">
      <c r="A44" s="12" t="str">
        <f>RIGHT(data!$C$97,3)</f>
        <v>165</v>
      </c>
      <c r="B44" s="211" t="str">
        <f>RIGHT(data!$C$96,4)</f>
        <v>2022</v>
      </c>
      <c r="C44" s="12" t="str">
        <f>data!AS$55</f>
        <v>7410</v>
      </c>
      <c r="D44" s="12" t="s">
        <v>1153</v>
      </c>
      <c r="E44" s="320">
        <f> ROUND(N(data!AS59), 0)</f>
        <v>0</v>
      </c>
      <c r="F44" s="321">
        <f> ROUND(N(data!AS60), 2)</f>
        <v>0</v>
      </c>
      <c r="G44" s="320">
        <f> ROUND(N(data!AS61), 0)</f>
        <v>0</v>
      </c>
      <c r="H44" s="320">
        <f> ROUND(N(data!AS62), 0)</f>
        <v>0</v>
      </c>
      <c r="I44" s="320">
        <f> ROUND(N(data!AS63), 0)</f>
        <v>0</v>
      </c>
      <c r="J44" s="320">
        <f> ROUND(N(data!AS64), 0)</f>
        <v>0</v>
      </c>
      <c r="K44" s="320">
        <f> ROUND(N(data!AS65), 0)</f>
        <v>0</v>
      </c>
      <c r="L44" s="320">
        <f> ROUND(N(data!AS66), 0)</f>
        <v>0</v>
      </c>
      <c r="M44" s="320">
        <f> ROUND(N(data!AS67), 0)</f>
        <v>0</v>
      </c>
      <c r="N44" s="320">
        <f> ROUND(N(data!AS68), 0)</f>
        <v>0</v>
      </c>
      <c r="O44" s="320">
        <f> ROUND(N(data!AS69), 0)</f>
        <v>0</v>
      </c>
      <c r="P44" s="320">
        <f> ROUND(N(data!AS70), 0)</f>
        <v>0</v>
      </c>
      <c r="Q44" s="320">
        <f> ROUND(N(data!AS71), 0)</f>
        <v>0</v>
      </c>
      <c r="R44" s="320">
        <f> ROUND(N(data!AS72), 0)</f>
        <v>0</v>
      </c>
      <c r="S44" s="320">
        <f> ROUND(N(data!AS73), 0)</f>
        <v>0</v>
      </c>
      <c r="T44" s="320">
        <f> ROUND(N(data!AS74), 0)</f>
        <v>0</v>
      </c>
      <c r="U44" s="320">
        <f> ROUND(N(data!AS75), 0)</f>
        <v>0</v>
      </c>
      <c r="V44" s="320">
        <f> ROUND(N(data!AS76), 0)</f>
        <v>0</v>
      </c>
      <c r="W44" s="320">
        <f> ROUND(N(data!AS77), 0)</f>
        <v>0</v>
      </c>
      <c r="X44" s="320">
        <f> ROUND(N(data!AS78), 0)</f>
        <v>0</v>
      </c>
      <c r="Y44" s="320">
        <f> ROUND(N(data!AS79), 0)</f>
        <v>0</v>
      </c>
      <c r="Z44" s="320">
        <f> ROUND(N(data!AS80), 0)</f>
        <v>0</v>
      </c>
      <c r="AA44" s="320">
        <f> ROUND(N(data!AS81), 0)</f>
        <v>0</v>
      </c>
      <c r="AB44" s="320">
        <f> ROUND(N(data!AS82), 0)</f>
        <v>0</v>
      </c>
      <c r="AC44" s="320">
        <f> ROUND(N(data!AS83), 0)</f>
        <v>0</v>
      </c>
      <c r="AD44" s="320">
        <f> ROUND(N(data!AS84), 0)</f>
        <v>0</v>
      </c>
      <c r="AE44" s="320">
        <f> ROUND(N(data!AS89), 0)</f>
        <v>0</v>
      </c>
      <c r="AF44" s="320">
        <f> ROUND(N(data!AS87), 0)</f>
        <v>0</v>
      </c>
      <c r="AG44" s="320">
        <f> ROUND(N(data!AS90), 0)</f>
        <v>0</v>
      </c>
      <c r="AH44" s="320">
        <f> ROUND(N(data!AS91), 0)</f>
        <v>0</v>
      </c>
      <c r="AI44" s="320">
        <f> ROUND(N(data!AS92), 0)</f>
        <v>0</v>
      </c>
      <c r="AJ44" s="320">
        <f> ROUND(N(data!AS93), 0)</f>
        <v>0</v>
      </c>
      <c r="AK44" s="321">
        <f> 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ht="12.6" customHeight="1" s="11" customFormat="1">
      <c r="A45" s="12" t="str">
        <f>RIGHT(data!$C$97,3)</f>
        <v>165</v>
      </c>
      <c r="B45" s="211" t="str">
        <f>RIGHT(data!$C$96,4)</f>
        <v>2022</v>
      </c>
      <c r="C45" s="12" t="str">
        <f>data!AT$55</f>
        <v>7420</v>
      </c>
      <c r="D45" s="12" t="s">
        <v>1153</v>
      </c>
      <c r="E45" s="320">
        <f> ROUND(N(data!AT59), 0)</f>
        <v>0</v>
      </c>
      <c r="F45" s="321">
        <f> ROUND(N(data!AT60), 2)</f>
        <v>0</v>
      </c>
      <c r="G45" s="320">
        <f> ROUND(N(data!AT61), 0)</f>
        <v>0</v>
      </c>
      <c r="H45" s="320">
        <f> ROUND(N(data!AT62), 0)</f>
        <v>0</v>
      </c>
      <c r="I45" s="320">
        <f> ROUND(N(data!AT63), 0)</f>
        <v>0</v>
      </c>
      <c r="J45" s="320">
        <f> ROUND(N(data!AT64), 0)</f>
        <v>0</v>
      </c>
      <c r="K45" s="320">
        <f> ROUND(N(data!AT65), 0)</f>
        <v>0</v>
      </c>
      <c r="L45" s="320">
        <f> ROUND(N(data!AT66), 0)</f>
        <v>0</v>
      </c>
      <c r="M45" s="320">
        <f> ROUND(N(data!AT67), 0)</f>
        <v>0</v>
      </c>
      <c r="N45" s="320">
        <f> ROUND(N(data!AT68), 0)</f>
        <v>0</v>
      </c>
      <c r="O45" s="320">
        <f> ROUND(N(data!AT69), 0)</f>
        <v>0</v>
      </c>
      <c r="P45" s="320">
        <f> ROUND(N(data!AT70), 0)</f>
        <v>0</v>
      </c>
      <c r="Q45" s="320">
        <f> ROUND(N(data!AT71), 0)</f>
        <v>0</v>
      </c>
      <c r="R45" s="320">
        <f> ROUND(N(data!AT72), 0)</f>
        <v>0</v>
      </c>
      <c r="S45" s="320">
        <f> ROUND(N(data!AT73), 0)</f>
        <v>0</v>
      </c>
      <c r="T45" s="320">
        <f> ROUND(N(data!AT74), 0)</f>
        <v>0</v>
      </c>
      <c r="U45" s="320">
        <f> ROUND(N(data!AT75), 0)</f>
        <v>0</v>
      </c>
      <c r="V45" s="320">
        <f> ROUND(N(data!AT76), 0)</f>
        <v>0</v>
      </c>
      <c r="W45" s="320">
        <f> ROUND(N(data!AT77), 0)</f>
        <v>0</v>
      </c>
      <c r="X45" s="320">
        <f> ROUND(N(data!AT78), 0)</f>
        <v>0</v>
      </c>
      <c r="Y45" s="320">
        <f> ROUND(N(data!AT79), 0)</f>
        <v>0</v>
      </c>
      <c r="Z45" s="320">
        <f> ROUND(N(data!AT80), 0)</f>
        <v>0</v>
      </c>
      <c r="AA45" s="320">
        <f> ROUND(N(data!AT81), 0)</f>
        <v>0</v>
      </c>
      <c r="AB45" s="320">
        <f> ROUND(N(data!AT82), 0)</f>
        <v>0</v>
      </c>
      <c r="AC45" s="320">
        <f> ROUND(N(data!AT83), 0)</f>
        <v>0</v>
      </c>
      <c r="AD45" s="320">
        <f> ROUND(N(data!AT84), 0)</f>
        <v>0</v>
      </c>
      <c r="AE45" s="320">
        <f> ROUND(N(data!AT89), 0)</f>
        <v>0</v>
      </c>
      <c r="AF45" s="320">
        <f> ROUND(N(data!AT87), 0)</f>
        <v>0</v>
      </c>
      <c r="AG45" s="320">
        <f> ROUND(N(data!AT90), 0)</f>
        <v>0</v>
      </c>
      <c r="AH45" s="320">
        <f> ROUND(N(data!AT91), 0)</f>
        <v>0</v>
      </c>
      <c r="AI45" s="320">
        <f> ROUND(N(data!AT92), 0)</f>
        <v>0</v>
      </c>
      <c r="AJ45" s="320">
        <f> ROUND(N(data!AT93), 0)</f>
        <v>0</v>
      </c>
      <c r="AK45" s="321">
        <f> 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ht="12.6" customHeight="1" s="11" customFormat="1">
      <c r="A46" s="12" t="str">
        <f>RIGHT(data!$C$97,3)</f>
        <v>165</v>
      </c>
      <c r="B46" s="211" t="str">
        <f>RIGHT(data!$C$96,4)</f>
        <v>2022</v>
      </c>
      <c r="C46" s="12" t="str">
        <f>data!AU$55</f>
        <v>7430</v>
      </c>
      <c r="D46" s="12" t="s">
        <v>1153</v>
      </c>
      <c r="E46" s="320">
        <f> ROUND(N(data!AU59), 0)</f>
        <v>0</v>
      </c>
      <c r="F46" s="321">
        <f> ROUND(N(data!AU60), 2)</f>
        <v>0</v>
      </c>
      <c r="G46" s="320">
        <f> ROUND(N(data!AU61), 0)</f>
        <v>0</v>
      </c>
      <c r="H46" s="320">
        <f> ROUND(N(data!AU62), 0)</f>
        <v>0</v>
      </c>
      <c r="I46" s="320">
        <f> ROUND(N(data!AU63), 0)</f>
        <v>0</v>
      </c>
      <c r="J46" s="320">
        <f> ROUND(N(data!AU64), 0)</f>
        <v>0</v>
      </c>
      <c r="K46" s="320">
        <f> ROUND(N(data!AU65), 0)</f>
        <v>0</v>
      </c>
      <c r="L46" s="320">
        <f> ROUND(N(data!AU66), 0)</f>
        <v>0</v>
      </c>
      <c r="M46" s="320">
        <f> ROUND(N(data!AU67), 0)</f>
        <v>0</v>
      </c>
      <c r="N46" s="320">
        <f> ROUND(N(data!AU68), 0)</f>
        <v>0</v>
      </c>
      <c r="O46" s="320">
        <f> ROUND(N(data!AU69), 0)</f>
        <v>0</v>
      </c>
      <c r="P46" s="320">
        <f> ROUND(N(data!AU70), 0)</f>
        <v>0</v>
      </c>
      <c r="Q46" s="320">
        <f> ROUND(N(data!AU71), 0)</f>
        <v>0</v>
      </c>
      <c r="R46" s="320">
        <f> ROUND(N(data!AU72), 0)</f>
        <v>0</v>
      </c>
      <c r="S46" s="320">
        <f> ROUND(N(data!AU73), 0)</f>
        <v>0</v>
      </c>
      <c r="T46" s="320">
        <f> ROUND(N(data!AU74), 0)</f>
        <v>0</v>
      </c>
      <c r="U46" s="320">
        <f> ROUND(N(data!AU75), 0)</f>
        <v>0</v>
      </c>
      <c r="V46" s="320">
        <f> ROUND(N(data!AU76), 0)</f>
        <v>0</v>
      </c>
      <c r="W46" s="320">
        <f> ROUND(N(data!AU77), 0)</f>
        <v>0</v>
      </c>
      <c r="X46" s="320">
        <f> ROUND(N(data!AU78), 0)</f>
        <v>0</v>
      </c>
      <c r="Y46" s="320">
        <f> ROUND(N(data!AU79), 0)</f>
        <v>0</v>
      </c>
      <c r="Z46" s="320">
        <f> ROUND(N(data!AU80), 0)</f>
        <v>0</v>
      </c>
      <c r="AA46" s="320">
        <f> ROUND(N(data!AU81), 0)</f>
        <v>0</v>
      </c>
      <c r="AB46" s="320">
        <f> ROUND(N(data!AU82), 0)</f>
        <v>0</v>
      </c>
      <c r="AC46" s="320">
        <f> ROUND(N(data!AU83), 0)</f>
        <v>0</v>
      </c>
      <c r="AD46" s="320">
        <f> ROUND(N(data!AU84), 0)</f>
        <v>0</v>
      </c>
      <c r="AE46" s="320">
        <f> ROUND(N(data!AU89), 0)</f>
        <v>0</v>
      </c>
      <c r="AF46" s="320">
        <f> ROUND(N(data!AU87), 0)</f>
        <v>0</v>
      </c>
      <c r="AG46" s="320">
        <f> ROUND(N(data!AU90), 0)</f>
        <v>0</v>
      </c>
      <c r="AH46" s="320">
        <f> ROUND(N(data!AU91), 0)</f>
        <v>0</v>
      </c>
      <c r="AI46" s="320">
        <f> ROUND(N(data!AU92), 0)</f>
        <v>0</v>
      </c>
      <c r="AJ46" s="320">
        <f> ROUND(N(data!AU93), 0)</f>
        <v>0</v>
      </c>
      <c r="AK46" s="321">
        <f> 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ht="12.6" customHeight="1" s="11" customFormat="1">
      <c r="A47" s="12" t="str">
        <f>RIGHT(data!$C$97,3)</f>
        <v>165</v>
      </c>
      <c r="B47" s="211" t="str">
        <f>RIGHT(data!$C$96,4)</f>
        <v>2022</v>
      </c>
      <c r="C47" s="12" t="str">
        <f>data!AV$55</f>
        <v>7490</v>
      </c>
      <c r="D47" s="12" t="s">
        <v>1153</v>
      </c>
      <c r="E47" s="320">
        <f> ROUND(N(data!AV59), 0)</f>
        <v>0</v>
      </c>
      <c r="F47" s="321">
        <f> ROUND(N(data!AV60), 2)</f>
        <v>0.48</v>
      </c>
      <c r="G47" s="320">
        <f> ROUND(N(data!AV61), 0)</f>
        <v>0</v>
      </c>
      <c r="H47" s="320">
        <f> ROUND(N(data!AV62), 0)</f>
        <v>0</v>
      </c>
      <c r="I47" s="320">
        <f> ROUND(N(data!AV63), 0)</f>
        <v>0</v>
      </c>
      <c r="J47" s="320">
        <f> ROUND(N(data!AV64), 0)</f>
        <v>0</v>
      </c>
      <c r="K47" s="320">
        <f> ROUND(N(data!AV65), 0)</f>
        <v>0</v>
      </c>
      <c r="L47" s="320">
        <f> ROUND(N(data!AV66), 0)</f>
        <v>0</v>
      </c>
      <c r="M47" s="320">
        <f> ROUND(N(data!AV67), 0)</f>
        <v>0</v>
      </c>
      <c r="N47" s="320">
        <f> ROUND(N(data!AV68), 0)</f>
        <v>0</v>
      </c>
      <c r="O47" s="320">
        <f> ROUND(N(data!AV69), 0)</f>
        <v>0</v>
      </c>
      <c r="P47" s="320">
        <f> ROUND(N(data!AV70), 0)</f>
        <v>0</v>
      </c>
      <c r="Q47" s="320">
        <f> ROUND(N(data!AV71), 0)</f>
        <v>0</v>
      </c>
      <c r="R47" s="320">
        <f> ROUND(N(data!AV72), 0)</f>
        <v>0</v>
      </c>
      <c r="S47" s="320">
        <f> ROUND(N(data!AV73), 0)</f>
        <v>0</v>
      </c>
      <c r="T47" s="320">
        <f> ROUND(N(data!AV74), 0)</f>
        <v>0</v>
      </c>
      <c r="U47" s="320">
        <f> ROUND(N(data!AV75), 0)</f>
        <v>0</v>
      </c>
      <c r="V47" s="320">
        <f> ROUND(N(data!AV76), 0)</f>
        <v>0</v>
      </c>
      <c r="W47" s="320">
        <f> ROUND(N(data!AV77), 0)</f>
        <v>0</v>
      </c>
      <c r="X47" s="320">
        <f> ROUND(N(data!AV78), 0)</f>
        <v>0</v>
      </c>
      <c r="Y47" s="320">
        <f> ROUND(N(data!AV79), 0)</f>
        <v>0</v>
      </c>
      <c r="Z47" s="320">
        <f> ROUND(N(data!AV80), 0)</f>
        <v>0</v>
      </c>
      <c r="AA47" s="320">
        <f> ROUND(N(data!AV81), 0)</f>
        <v>0</v>
      </c>
      <c r="AB47" s="320">
        <f> ROUND(N(data!AV82), 0)</f>
        <v>0</v>
      </c>
      <c r="AC47" s="320">
        <f> ROUND(N(data!AV83), 0)</f>
        <v>0</v>
      </c>
      <c r="AD47" s="320">
        <f> ROUND(N(data!AV84), 0)</f>
        <v>0</v>
      </c>
      <c r="AE47" s="320">
        <f> ROUND(N(data!AV89), 0)</f>
        <v>7166</v>
      </c>
      <c r="AF47" s="320">
        <f> ROUND(N(data!AV87), 0)</f>
        <v>0</v>
      </c>
      <c r="AG47" s="320">
        <f> ROUND(N(data!AV90), 0)</f>
        <v>0</v>
      </c>
      <c r="AH47" s="320">
        <f> ROUND(N(data!AV91), 0)</f>
        <v>0</v>
      </c>
      <c r="AI47" s="320">
        <f> ROUND(N(data!AV92), 0)</f>
        <v>0</v>
      </c>
      <c r="AJ47" s="320">
        <f> ROUND(N(data!AV93), 0)</f>
        <v>0</v>
      </c>
      <c r="AK47" s="321">
        <f> ROUND(N(data!AV94), 2)</f>
        <v>0.48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ht="12.6" customHeight="1" s="11" customFormat="1">
      <c r="A48" s="12" t="str">
        <f>RIGHT(data!$C$97,3)</f>
        <v>165</v>
      </c>
      <c r="B48" s="211" t="str">
        <f>RIGHT(data!$C$96,4)</f>
        <v>2022</v>
      </c>
      <c r="C48" s="12" t="str">
        <f>data!AW$55</f>
        <v>8200</v>
      </c>
      <c r="D48" s="12" t="s">
        <v>1153</v>
      </c>
      <c r="E48" s="320">
        <f> ROUND(N(data!AW59), 0)</f>
        <v>0</v>
      </c>
      <c r="F48" s="321">
        <f> ROUND(N(data!AW60), 2)</f>
        <v>0</v>
      </c>
      <c r="G48" s="320">
        <f> ROUND(N(data!AW61), 0)</f>
        <v>0</v>
      </c>
      <c r="H48" s="320">
        <f> ROUND(N(data!AW62), 0)</f>
        <v>0</v>
      </c>
      <c r="I48" s="320">
        <f> ROUND(N(data!AW63), 0)</f>
        <v>0</v>
      </c>
      <c r="J48" s="320">
        <f> ROUND(N(data!AW64), 0)</f>
        <v>0</v>
      </c>
      <c r="K48" s="320">
        <f> ROUND(N(data!AW65), 0)</f>
        <v>0</v>
      </c>
      <c r="L48" s="320">
        <f> ROUND(N(data!AW66), 0)</f>
        <v>0</v>
      </c>
      <c r="M48" s="320">
        <f> ROUND(N(data!AW67), 0)</f>
        <v>0</v>
      </c>
      <c r="N48" s="320">
        <f> ROUND(N(data!AW68), 0)</f>
        <v>0</v>
      </c>
      <c r="O48" s="320">
        <f> ROUND(N(data!AW69), 0)</f>
        <v>0</v>
      </c>
      <c r="P48" s="320">
        <f> ROUND(N(data!AW70), 0)</f>
        <v>0</v>
      </c>
      <c r="Q48" s="320">
        <f> ROUND(N(data!AW71), 0)</f>
        <v>0</v>
      </c>
      <c r="R48" s="320">
        <f> ROUND(N(data!AW72), 0)</f>
        <v>0</v>
      </c>
      <c r="S48" s="320">
        <f> ROUND(N(data!AW73), 0)</f>
        <v>0</v>
      </c>
      <c r="T48" s="320">
        <f> ROUND(N(data!AW74), 0)</f>
        <v>0</v>
      </c>
      <c r="U48" s="320">
        <f> ROUND(N(data!AW75), 0)</f>
        <v>0</v>
      </c>
      <c r="V48" s="320">
        <f> ROUND(N(data!AW76), 0)</f>
        <v>0</v>
      </c>
      <c r="W48" s="320">
        <f> ROUND(N(data!AW77), 0)</f>
        <v>0</v>
      </c>
      <c r="X48" s="320">
        <f> ROUND(N(data!AW78), 0)</f>
        <v>0</v>
      </c>
      <c r="Y48" s="320">
        <f> ROUND(N(data!AW79), 0)</f>
        <v>0</v>
      </c>
      <c r="Z48" s="320">
        <f> ROUND(N(data!AW80), 0)</f>
        <v>0</v>
      </c>
      <c r="AA48" s="320">
        <f> ROUND(N(data!AW81), 0)</f>
        <v>0</v>
      </c>
      <c r="AB48" s="320">
        <f> ROUND(N(data!AW82), 0)</f>
        <v>0</v>
      </c>
      <c r="AC48" s="320">
        <f> ROUND(N(data!AW83), 0)</f>
        <v>0</v>
      </c>
      <c r="AD48" s="320">
        <f> ROUND(N(data!AW84), 0)</f>
        <v>0</v>
      </c>
      <c r="AE48" s="320">
        <f> ROUND(N(data!AW89), 0)</f>
        <v>0</v>
      </c>
      <c r="AF48" s="320">
        <f> ROUND(N(data!AW87), 0)</f>
        <v>0</v>
      </c>
      <c r="AG48" s="320">
        <f> ROUND(N(data!AW90), 0)</f>
        <v>0</v>
      </c>
      <c r="AH48" s="320">
        <f> ROUND(N(data!AW91), 0)</f>
        <v>0</v>
      </c>
      <c r="AI48" s="320">
        <f> ROUND(N(data!AW92), 0)</f>
        <v>0</v>
      </c>
      <c r="AJ48" s="320">
        <f> ROUND(N(data!AW93), 0)</f>
        <v>0</v>
      </c>
      <c r="AK48" s="321">
        <f> 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ht="12.6" customHeight="1" s="11" customFormat="1">
      <c r="A49" s="12" t="str">
        <f>RIGHT(data!$C$97,3)</f>
        <v>165</v>
      </c>
      <c r="B49" s="211" t="str">
        <f>RIGHT(data!$C$96,4)</f>
        <v>2022</v>
      </c>
      <c r="C49" s="12" t="str">
        <f>data!AX$55</f>
        <v>8310</v>
      </c>
      <c r="D49" s="12" t="s">
        <v>1153</v>
      </c>
      <c r="E49" s="320">
        <f> ROUND(N(data!AX59), 0)</f>
        <v>0</v>
      </c>
      <c r="F49" s="321">
        <f> ROUND(N(data!AX60), 2)</f>
        <v>0</v>
      </c>
      <c r="G49" s="320">
        <f> ROUND(N(data!AX61), 0)</f>
        <v>0</v>
      </c>
      <c r="H49" s="320">
        <f> ROUND(N(data!AX62), 0)</f>
        <v>0</v>
      </c>
      <c r="I49" s="320">
        <f> ROUND(N(data!AX63), 0)</f>
        <v>0</v>
      </c>
      <c r="J49" s="320">
        <f> ROUND(N(data!AX64), 0)</f>
        <v>0</v>
      </c>
      <c r="K49" s="320">
        <f> ROUND(N(data!AX65), 0)</f>
        <v>0</v>
      </c>
      <c r="L49" s="320">
        <f> ROUND(N(data!AX66), 0)</f>
        <v>0</v>
      </c>
      <c r="M49" s="320">
        <f> ROUND(N(data!AX67), 0)</f>
        <v>0</v>
      </c>
      <c r="N49" s="320">
        <f> ROUND(N(data!AX68), 0)</f>
        <v>0</v>
      </c>
      <c r="O49" s="320">
        <f> ROUND(N(data!AX69), 0)</f>
        <v>0</v>
      </c>
      <c r="P49" s="320">
        <f> ROUND(N(data!AX70), 0)</f>
        <v>0</v>
      </c>
      <c r="Q49" s="320">
        <f> ROUND(N(data!AX71), 0)</f>
        <v>0</v>
      </c>
      <c r="R49" s="320">
        <f> ROUND(N(data!AX72), 0)</f>
        <v>0</v>
      </c>
      <c r="S49" s="320">
        <f> ROUND(N(data!AX73), 0)</f>
        <v>0</v>
      </c>
      <c r="T49" s="320">
        <f> ROUND(N(data!AX74), 0)</f>
        <v>0</v>
      </c>
      <c r="U49" s="320">
        <f> ROUND(N(data!AX75), 0)</f>
        <v>0</v>
      </c>
      <c r="V49" s="320">
        <f> ROUND(N(data!AX76), 0)</f>
        <v>0</v>
      </c>
      <c r="W49" s="320">
        <f> ROUND(N(data!AX77), 0)</f>
        <v>0</v>
      </c>
      <c r="X49" s="320">
        <f> ROUND(N(data!AX78), 0)</f>
        <v>0</v>
      </c>
      <c r="Y49" s="320">
        <f> ROUND(N(data!AX79), 0)</f>
        <v>0</v>
      </c>
      <c r="Z49" s="320">
        <f> ROUND(N(data!AX80), 0)</f>
        <v>0</v>
      </c>
      <c r="AA49" s="320">
        <f> ROUND(N(data!AX81), 0)</f>
        <v>0</v>
      </c>
      <c r="AB49" s="320">
        <f> ROUND(N(data!AX82), 0)</f>
        <v>0</v>
      </c>
      <c r="AC49" s="320">
        <f> ROUND(N(data!AX83), 0)</f>
        <v>0</v>
      </c>
      <c r="AD49" s="320">
        <f> ROUND(N(data!AX84), 0)</f>
        <v>0</v>
      </c>
      <c r="AE49" s="320">
        <f> ROUND(N(data!AX89), 0)</f>
        <v>0</v>
      </c>
      <c r="AF49" s="320">
        <f> ROUND(N(data!AX87), 0)</f>
        <v>0</v>
      </c>
      <c r="AG49" s="320">
        <f> ROUND(N(data!AX90), 0)</f>
        <v>0</v>
      </c>
      <c r="AH49" s="320">
        <f> ROUND(N(data!AX91), 0)</f>
        <v>0</v>
      </c>
      <c r="AI49" s="320">
        <f> ROUND(N(data!AX92), 0)</f>
        <v>0</v>
      </c>
      <c r="AJ49" s="320">
        <f> ROUND(N(data!AX93), 0)</f>
        <v>0</v>
      </c>
      <c r="AK49" s="321">
        <f> 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ht="12.6" customHeight="1" s="11" customFormat="1">
      <c r="A50" s="12" t="str">
        <f>RIGHT(data!$C$97,3)</f>
        <v>165</v>
      </c>
      <c r="B50" s="211" t="str">
        <f>RIGHT(data!$C$96,4)</f>
        <v>2022</v>
      </c>
      <c r="C50" s="12" t="str">
        <f>data!AY$55</f>
        <v>8320</v>
      </c>
      <c r="D50" s="12" t="s">
        <v>1153</v>
      </c>
      <c r="E50" s="320">
        <f> ROUND(N(data!AY59), 0)</f>
        <v>6560</v>
      </c>
      <c r="F50" s="321">
        <f> ROUND(N(data!AY60), 2)</f>
        <v>8.22</v>
      </c>
      <c r="G50" s="320">
        <f> ROUND(N(data!AY61), 0)</f>
        <v>414828</v>
      </c>
      <c r="H50" s="320">
        <f> ROUND(N(data!AY62), 0)</f>
        <v>98072</v>
      </c>
      <c r="I50" s="320">
        <f> ROUND(N(data!AY63), 0)</f>
        <v>0</v>
      </c>
      <c r="J50" s="320">
        <f> ROUND(N(data!AY64), 0)</f>
        <v>202948</v>
      </c>
      <c r="K50" s="320">
        <f> ROUND(N(data!AY65), 0)</f>
        <v>0</v>
      </c>
      <c r="L50" s="320">
        <f> ROUND(N(data!AY66), 0)</f>
        <v>0</v>
      </c>
      <c r="M50" s="320">
        <f> ROUND(N(data!AY67), 0)</f>
        <v>24779</v>
      </c>
      <c r="N50" s="320">
        <f> ROUND(N(data!AY68), 0)</f>
        <v>1891</v>
      </c>
      <c r="O50" s="320">
        <f> ROUND(N(data!AY69), 0)</f>
        <v>10113</v>
      </c>
      <c r="P50" s="320">
        <f> ROUND(N(data!AY70), 0)</f>
        <v>0</v>
      </c>
      <c r="Q50" s="320">
        <f> ROUND(N(data!AY71), 0)</f>
        <v>6780</v>
      </c>
      <c r="R50" s="320">
        <f> ROUND(N(data!AY72), 0)</f>
        <v>0</v>
      </c>
      <c r="S50" s="320">
        <f> ROUND(N(data!AY73), 0)</f>
        <v>0</v>
      </c>
      <c r="T50" s="320">
        <f> ROUND(N(data!AY74), 0)</f>
        <v>0</v>
      </c>
      <c r="U50" s="320">
        <f> ROUND(N(data!AY75), 0)</f>
        <v>0</v>
      </c>
      <c r="V50" s="320">
        <f> ROUND(N(data!AY76), 0)</f>
        <v>0</v>
      </c>
      <c r="W50" s="320">
        <f> ROUND(N(data!AY77), 0)</f>
        <v>1997</v>
      </c>
      <c r="X50" s="320">
        <f> ROUND(N(data!AY78), 0)</f>
        <v>0</v>
      </c>
      <c r="Y50" s="320">
        <f> ROUND(N(data!AY79), 0)</f>
        <v>0</v>
      </c>
      <c r="Z50" s="320">
        <f> ROUND(N(data!AY80), 0)</f>
        <v>0</v>
      </c>
      <c r="AA50" s="320">
        <f> ROUND(N(data!AY81), 0)</f>
        <v>0</v>
      </c>
      <c r="AB50" s="320">
        <f> ROUND(N(data!AY82), 0)</f>
        <v>0</v>
      </c>
      <c r="AC50" s="320">
        <f> ROUND(N(data!AY83), 0)</f>
        <v>1336</v>
      </c>
      <c r="AD50" s="320">
        <f> ROUND(N(data!AY84), 0)</f>
        <v>0</v>
      </c>
      <c r="AE50" s="320">
        <f> ROUND(N(data!AY89), 0)</f>
        <v>0</v>
      </c>
      <c r="AF50" s="320">
        <f> ROUND(N(data!AY87), 0)</f>
        <v>0</v>
      </c>
      <c r="AG50" s="320">
        <f> ROUND(N(data!AY90), 0)</f>
        <v>583</v>
      </c>
      <c r="AH50" s="320">
        <f> ROUND(N(data!AY91), 0)</f>
        <v>0</v>
      </c>
      <c r="AI50" s="320">
        <f> ROUND(N(data!AY92), 0)</f>
        <v>0</v>
      </c>
      <c r="AJ50" s="320">
        <f> ROUND(N(data!AY93), 0)</f>
        <v>0</v>
      </c>
      <c r="AK50" s="321">
        <f> 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ht="12.6" customHeight="1" s="11" customFormat="1">
      <c r="A51" s="12" t="str">
        <f>RIGHT(data!$C$97,3)</f>
        <v>165</v>
      </c>
      <c r="B51" s="211" t="str">
        <f>RIGHT(data!$C$96,4)</f>
        <v>2022</v>
      </c>
      <c r="C51" s="12" t="str">
        <f>data!AZ$55</f>
        <v>8330</v>
      </c>
      <c r="D51" s="12" t="s">
        <v>1153</v>
      </c>
      <c r="E51" s="320">
        <f> ROUND(N(data!AZ59), 0)</f>
        <v>0</v>
      </c>
      <c r="F51" s="321">
        <f> ROUND(N(data!AZ60), 2)</f>
        <v>0</v>
      </c>
      <c r="G51" s="320">
        <f> ROUND(N(data!AZ61), 0)</f>
        <v>0</v>
      </c>
      <c r="H51" s="320">
        <f> ROUND(N(data!AZ62), 0)</f>
        <v>0</v>
      </c>
      <c r="I51" s="320">
        <f> ROUND(N(data!AZ63), 0)</f>
        <v>0</v>
      </c>
      <c r="J51" s="320">
        <f> ROUND(N(data!AZ64), 0)</f>
        <v>0</v>
      </c>
      <c r="K51" s="320">
        <f> ROUND(N(data!AZ65), 0)</f>
        <v>0</v>
      </c>
      <c r="L51" s="320">
        <f> ROUND(N(data!AZ66), 0)</f>
        <v>0</v>
      </c>
      <c r="M51" s="320">
        <f> ROUND(N(data!AZ67), 0)</f>
        <v>0</v>
      </c>
      <c r="N51" s="320">
        <f> ROUND(N(data!AZ68), 0)</f>
        <v>0</v>
      </c>
      <c r="O51" s="320">
        <f> ROUND(N(data!AZ69), 0)</f>
        <v>0</v>
      </c>
      <c r="P51" s="320">
        <f> ROUND(N(data!AZ70), 0)</f>
        <v>0</v>
      </c>
      <c r="Q51" s="320">
        <f> ROUND(N(data!AZ71), 0)</f>
        <v>0</v>
      </c>
      <c r="R51" s="320">
        <f> ROUND(N(data!AZ72), 0)</f>
        <v>0</v>
      </c>
      <c r="S51" s="320">
        <f> ROUND(N(data!AZ73), 0)</f>
        <v>0</v>
      </c>
      <c r="T51" s="320">
        <f> ROUND(N(data!AZ74), 0)</f>
        <v>0</v>
      </c>
      <c r="U51" s="320">
        <f> ROUND(N(data!AZ75), 0)</f>
        <v>0</v>
      </c>
      <c r="V51" s="320">
        <f> ROUND(N(data!AZ76), 0)</f>
        <v>0</v>
      </c>
      <c r="W51" s="320">
        <f> ROUND(N(data!AZ77), 0)</f>
        <v>0</v>
      </c>
      <c r="X51" s="320">
        <f> ROUND(N(data!AZ78), 0)</f>
        <v>0</v>
      </c>
      <c r="Y51" s="320">
        <f> ROUND(N(data!AZ79), 0)</f>
        <v>0</v>
      </c>
      <c r="Z51" s="320">
        <f> ROUND(N(data!AZ80), 0)</f>
        <v>0</v>
      </c>
      <c r="AA51" s="320">
        <f> ROUND(N(data!AZ81), 0)</f>
        <v>0</v>
      </c>
      <c r="AB51" s="320">
        <f> ROUND(N(data!AZ82), 0)</f>
        <v>0</v>
      </c>
      <c r="AC51" s="320">
        <f> ROUND(N(data!AZ83), 0)</f>
        <v>0</v>
      </c>
      <c r="AD51" s="320">
        <f> ROUND(N(data!AZ84), 0)</f>
        <v>0</v>
      </c>
      <c r="AE51" s="320">
        <f> ROUND(N(data!AZ89), 0)</f>
        <v>0</v>
      </c>
      <c r="AF51" s="320">
        <f> ROUND(N(data!AZ87), 0)</f>
        <v>0</v>
      </c>
      <c r="AG51" s="320">
        <f> ROUND(N(data!AZ90), 0)</f>
        <v>0</v>
      </c>
      <c r="AH51" s="320">
        <f> ROUND(N(data!AZ91), 0)</f>
        <v>0</v>
      </c>
      <c r="AI51" s="320">
        <f> ROUND(N(data!AZ92), 0)</f>
        <v>0</v>
      </c>
      <c r="AJ51" s="320">
        <f> ROUND(N(data!AZ93), 0)</f>
        <v>0</v>
      </c>
      <c r="AK51" s="321">
        <f> 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ht="12.6" customHeight="1" s="11" customFormat="1">
      <c r="A52" s="12" t="str">
        <f>RIGHT(data!$C$97,3)</f>
        <v>165</v>
      </c>
      <c r="B52" s="211" t="str">
        <f>RIGHT(data!$C$96,4)</f>
        <v>2022</v>
      </c>
      <c r="C52" s="12" t="str">
        <f>data!BA$55</f>
        <v>8350</v>
      </c>
      <c r="D52" s="12" t="s">
        <v>1153</v>
      </c>
      <c r="E52" s="320">
        <f> ROUND(N(data!BA59), 0)</f>
        <v>0</v>
      </c>
      <c r="F52" s="321">
        <f> ROUND(N(data!BA60), 2)</f>
        <v>0.98</v>
      </c>
      <c r="G52" s="320">
        <f> ROUND(N(data!BA61), 0)</f>
        <v>0</v>
      </c>
      <c r="H52" s="320">
        <f> ROUND(N(data!BA62), 0)</f>
        <v>0</v>
      </c>
      <c r="I52" s="320">
        <f> ROUND(N(data!BA63), 0)</f>
        <v>0</v>
      </c>
      <c r="J52" s="320">
        <f> ROUND(N(data!BA64), 0)</f>
        <v>0</v>
      </c>
      <c r="K52" s="320">
        <f> ROUND(N(data!BA65), 0)</f>
        <v>0</v>
      </c>
      <c r="L52" s="320">
        <f> ROUND(N(data!BA66), 0)</f>
        <v>0</v>
      </c>
      <c r="M52" s="320">
        <f> ROUND(N(data!BA67), 0)</f>
        <v>55550</v>
      </c>
      <c r="N52" s="320">
        <f> ROUND(N(data!BA68), 0)</f>
        <v>0</v>
      </c>
      <c r="O52" s="320">
        <f> ROUND(N(data!BA69), 0)</f>
        <v>111068</v>
      </c>
      <c r="P52" s="320">
        <f> ROUND(N(data!BA70), 0)</f>
        <v>0</v>
      </c>
      <c r="Q52" s="320">
        <f> ROUND(N(data!BA71), 0)</f>
        <v>0</v>
      </c>
      <c r="R52" s="320">
        <f> ROUND(N(data!BA72), 0)</f>
        <v>0</v>
      </c>
      <c r="S52" s="320">
        <f> ROUND(N(data!BA73), 0)</f>
        <v>0</v>
      </c>
      <c r="T52" s="320">
        <f> ROUND(N(data!BA74), 0)</f>
        <v>111068</v>
      </c>
      <c r="U52" s="320">
        <f> ROUND(N(data!BA75), 0)</f>
        <v>0</v>
      </c>
      <c r="V52" s="320">
        <f> ROUND(N(data!BA76), 0)</f>
        <v>0</v>
      </c>
      <c r="W52" s="320">
        <f> ROUND(N(data!BA77), 0)</f>
        <v>0</v>
      </c>
      <c r="X52" s="320">
        <f> ROUND(N(data!BA78), 0)</f>
        <v>0</v>
      </c>
      <c r="Y52" s="320">
        <f> ROUND(N(data!BA79), 0)</f>
        <v>0</v>
      </c>
      <c r="Z52" s="320">
        <f> ROUND(N(data!BA80), 0)</f>
        <v>0</v>
      </c>
      <c r="AA52" s="320">
        <f> ROUND(N(data!BA81), 0)</f>
        <v>0</v>
      </c>
      <c r="AB52" s="320">
        <f> ROUND(N(data!BA82), 0)</f>
        <v>0</v>
      </c>
      <c r="AC52" s="320">
        <f> ROUND(N(data!BA83), 0)</f>
        <v>0</v>
      </c>
      <c r="AD52" s="320">
        <f> ROUND(N(data!BA84), 0)</f>
        <v>0</v>
      </c>
      <c r="AE52" s="320">
        <f> ROUND(N(data!BA89), 0)</f>
        <v>0</v>
      </c>
      <c r="AF52" s="320">
        <f> ROUND(N(data!BA87), 0)</f>
        <v>0</v>
      </c>
      <c r="AG52" s="320">
        <f> ROUND(N(data!BA90), 0)</f>
        <v>1307</v>
      </c>
      <c r="AH52" s="320">
        <f> ROUND(N(data!BA91), 0)</f>
        <v>0</v>
      </c>
      <c r="AI52" s="320">
        <f> ROUND(N(data!BA92), 0)</f>
        <v>558</v>
      </c>
      <c r="AJ52" s="320">
        <f> ROUND(N(data!BA93), 0)</f>
        <v>0</v>
      </c>
      <c r="AK52" s="321">
        <f> 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ht="12.6" customHeight="1" s="11" customFormat="1">
      <c r="A53" s="12" t="str">
        <f>RIGHT(data!$C$97,3)</f>
        <v>165</v>
      </c>
      <c r="B53" s="211" t="str">
        <f>RIGHT(data!$C$96,4)</f>
        <v>2022</v>
      </c>
      <c r="C53" s="12" t="str">
        <f>data!BB$55</f>
        <v>8360</v>
      </c>
      <c r="D53" s="12" t="s">
        <v>1153</v>
      </c>
      <c r="E53" s="320">
        <f> ROUND(N(data!BB59), 0)</f>
        <v>0</v>
      </c>
      <c r="F53" s="321">
        <f> ROUND(N(data!BB60), 2)</f>
        <v>0.35</v>
      </c>
      <c r="G53" s="320">
        <f> ROUND(N(data!BB61), 0)</f>
        <v>364453</v>
      </c>
      <c r="H53" s="320">
        <f> ROUND(N(data!BB62), 0)</f>
        <v>86163</v>
      </c>
      <c r="I53" s="320">
        <f> ROUND(N(data!BB63), 0)</f>
        <v>0</v>
      </c>
      <c r="J53" s="320">
        <f> ROUND(N(data!BB64), 0)</f>
        <v>5302</v>
      </c>
      <c r="K53" s="320">
        <f> ROUND(N(data!BB65), 0)</f>
        <v>138</v>
      </c>
      <c r="L53" s="320">
        <f> ROUND(N(data!BB66), 0)</f>
        <v>0</v>
      </c>
      <c r="M53" s="320">
        <f> ROUND(N(data!BB67), 0)</f>
        <v>53340</v>
      </c>
      <c r="N53" s="320">
        <f> ROUND(N(data!BB68), 0)</f>
        <v>3578</v>
      </c>
      <c r="O53" s="320">
        <f> ROUND(N(data!BB69), 0)</f>
        <v>207269</v>
      </c>
      <c r="P53" s="320">
        <f> ROUND(N(data!BB70), 0)</f>
        <v>0</v>
      </c>
      <c r="Q53" s="320">
        <f> ROUND(N(data!BB71), 0)</f>
        <v>160896</v>
      </c>
      <c r="R53" s="320">
        <f> ROUND(N(data!BB72), 0)</f>
        <v>0</v>
      </c>
      <c r="S53" s="320">
        <f> ROUND(N(data!BB73), 0)</f>
        <v>0</v>
      </c>
      <c r="T53" s="320">
        <f> ROUND(N(data!BB74), 0)</f>
        <v>0</v>
      </c>
      <c r="U53" s="320">
        <f> ROUND(N(data!BB75), 0)</f>
        <v>0</v>
      </c>
      <c r="V53" s="320">
        <f> ROUND(N(data!BB76), 0)</f>
        <v>0</v>
      </c>
      <c r="W53" s="320">
        <f> ROUND(N(data!BB77), 0)</f>
        <v>3866</v>
      </c>
      <c r="X53" s="320">
        <f> ROUND(N(data!BB78), 0)</f>
        <v>0</v>
      </c>
      <c r="Y53" s="320">
        <f> ROUND(N(data!BB79), 0)</f>
        <v>25066</v>
      </c>
      <c r="Z53" s="320">
        <f> ROUND(N(data!BB80), 0)</f>
        <v>1894</v>
      </c>
      <c r="AA53" s="320">
        <f> ROUND(N(data!BB81), 0)</f>
        <v>0</v>
      </c>
      <c r="AB53" s="320">
        <f> ROUND(N(data!BB82), 0)</f>
        <v>0</v>
      </c>
      <c r="AC53" s="320">
        <f> ROUND(N(data!BB83), 0)</f>
        <v>15547</v>
      </c>
      <c r="AD53" s="320">
        <f> ROUND(N(data!BB84), 0)</f>
        <v>0</v>
      </c>
      <c r="AE53" s="320">
        <f> ROUND(N(data!BB89), 0)</f>
        <v>0</v>
      </c>
      <c r="AF53" s="320">
        <f> ROUND(N(data!BB87), 0)</f>
        <v>0</v>
      </c>
      <c r="AG53" s="320">
        <f> ROUND(N(data!BB90), 0)</f>
        <v>1255</v>
      </c>
      <c r="AH53" s="320">
        <f> ROUND(N(data!BB91), 0)</f>
        <v>0</v>
      </c>
      <c r="AI53" s="320">
        <f> ROUND(N(data!BB92), 0)</f>
        <v>0</v>
      </c>
      <c r="AJ53" s="320">
        <f> ROUND(N(data!BB93), 0)</f>
        <v>0</v>
      </c>
      <c r="AK53" s="321">
        <f> 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ht="12.6" customHeight="1" s="11" customFormat="1">
      <c r="A54" s="12" t="str">
        <f>RIGHT(data!$C$97,3)</f>
        <v>165</v>
      </c>
      <c r="B54" s="211" t="str">
        <f>RIGHT(data!$C$96,4)</f>
        <v>2022</v>
      </c>
      <c r="C54" s="12" t="str">
        <f>data!BC$55</f>
        <v>8370</v>
      </c>
      <c r="D54" s="12" t="s">
        <v>1153</v>
      </c>
      <c r="E54" s="320">
        <f> ROUND(N(data!BC59), 0)</f>
        <v>0</v>
      </c>
      <c r="F54" s="321">
        <f> ROUND(N(data!BC60), 2)</f>
        <v>0</v>
      </c>
      <c r="G54" s="320">
        <f> ROUND(N(data!BC61), 0)</f>
        <v>0</v>
      </c>
      <c r="H54" s="320">
        <f> ROUND(N(data!BC62), 0)</f>
        <v>0</v>
      </c>
      <c r="I54" s="320">
        <f> ROUND(N(data!BC63), 0)</f>
        <v>0</v>
      </c>
      <c r="J54" s="320">
        <f> ROUND(N(data!BC64), 0)</f>
        <v>0</v>
      </c>
      <c r="K54" s="320">
        <f> ROUND(N(data!BC65), 0)</f>
        <v>0</v>
      </c>
      <c r="L54" s="320">
        <f> ROUND(N(data!BC66), 0)</f>
        <v>0</v>
      </c>
      <c r="M54" s="320">
        <f> ROUND(N(data!BC67), 0)</f>
        <v>0</v>
      </c>
      <c r="N54" s="320">
        <f> ROUND(N(data!BC68), 0)</f>
        <v>0</v>
      </c>
      <c r="O54" s="320">
        <f> ROUND(N(data!BC69), 0)</f>
        <v>0</v>
      </c>
      <c r="P54" s="320">
        <f> ROUND(N(data!BC70), 0)</f>
        <v>0</v>
      </c>
      <c r="Q54" s="320">
        <f> ROUND(N(data!BC71), 0)</f>
        <v>0</v>
      </c>
      <c r="R54" s="320">
        <f> ROUND(N(data!BC72), 0)</f>
        <v>0</v>
      </c>
      <c r="S54" s="320">
        <f> ROUND(N(data!BC73), 0)</f>
        <v>0</v>
      </c>
      <c r="T54" s="320">
        <f> ROUND(N(data!BC74), 0)</f>
        <v>0</v>
      </c>
      <c r="U54" s="320">
        <f> ROUND(N(data!BC75), 0)</f>
        <v>0</v>
      </c>
      <c r="V54" s="320">
        <f> ROUND(N(data!BC76), 0)</f>
        <v>0</v>
      </c>
      <c r="W54" s="320">
        <f> ROUND(N(data!BC77), 0)</f>
        <v>0</v>
      </c>
      <c r="X54" s="320">
        <f> ROUND(N(data!BC78), 0)</f>
        <v>0</v>
      </c>
      <c r="Y54" s="320">
        <f> ROUND(N(data!BC79), 0)</f>
        <v>0</v>
      </c>
      <c r="Z54" s="320">
        <f> ROUND(N(data!BC80), 0)</f>
        <v>0</v>
      </c>
      <c r="AA54" s="320">
        <f> ROUND(N(data!BC81), 0)</f>
        <v>0</v>
      </c>
      <c r="AB54" s="320">
        <f> ROUND(N(data!BC82), 0)</f>
        <v>0</v>
      </c>
      <c r="AC54" s="320">
        <f> ROUND(N(data!BC83), 0)</f>
        <v>0</v>
      </c>
      <c r="AD54" s="320">
        <f> ROUND(N(data!BC84), 0)</f>
        <v>0</v>
      </c>
      <c r="AE54" s="320">
        <f> ROUND(N(data!BC89), 0)</f>
        <v>0</v>
      </c>
      <c r="AF54" s="320">
        <f> ROUND(N(data!BC87), 0)</f>
        <v>0</v>
      </c>
      <c r="AG54" s="320">
        <f> ROUND(N(data!BC90), 0)</f>
        <v>0</v>
      </c>
      <c r="AH54" s="320">
        <f> ROUND(N(data!BC91), 0)</f>
        <v>0</v>
      </c>
      <c r="AI54" s="320">
        <f> ROUND(N(data!BC92), 0)</f>
        <v>0</v>
      </c>
      <c r="AJ54" s="320">
        <f> ROUND(N(data!BC93), 0)</f>
        <v>0</v>
      </c>
      <c r="AK54" s="321">
        <f> 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ht="12.6" customHeight="1" s="11" customFormat="1">
      <c r="A55" s="12" t="str">
        <f>RIGHT(data!$C$97,3)</f>
        <v>165</v>
      </c>
      <c r="B55" s="211" t="str">
        <f>RIGHT(data!$C$96,4)</f>
        <v>2022</v>
      </c>
      <c r="C55" s="12" t="str">
        <f>data!BD$55</f>
        <v>8420</v>
      </c>
      <c r="D55" s="12" t="s">
        <v>1153</v>
      </c>
      <c r="E55" s="320">
        <f> ROUND(N(data!BD59), 0)</f>
        <v>0</v>
      </c>
      <c r="F55" s="321">
        <f> ROUND(N(data!BD60), 2)</f>
        <v>4</v>
      </c>
      <c r="G55" s="320">
        <f> ROUND(N(data!BD61), 0)</f>
        <v>0</v>
      </c>
      <c r="H55" s="320">
        <f> ROUND(N(data!BD62), 0)</f>
        <v>0</v>
      </c>
      <c r="I55" s="320">
        <f> ROUND(N(data!BD63), 0)</f>
        <v>0</v>
      </c>
      <c r="J55" s="320">
        <f> ROUND(N(data!BD64), 0)</f>
        <v>0</v>
      </c>
      <c r="K55" s="320">
        <f> ROUND(N(data!BD65), 0)</f>
        <v>0</v>
      </c>
      <c r="L55" s="320">
        <f> ROUND(N(data!BD66), 0)</f>
        <v>0</v>
      </c>
      <c r="M55" s="320">
        <f> ROUND(N(data!BD67), 0)</f>
        <v>0</v>
      </c>
      <c r="N55" s="320">
        <f> ROUND(N(data!BD68), 0)</f>
        <v>0</v>
      </c>
      <c r="O55" s="320">
        <f> ROUND(N(data!BD69), 0)</f>
        <v>0</v>
      </c>
      <c r="P55" s="320">
        <f> ROUND(N(data!BD70), 0)</f>
        <v>0</v>
      </c>
      <c r="Q55" s="320">
        <f> ROUND(N(data!BD71), 0)</f>
        <v>0</v>
      </c>
      <c r="R55" s="320">
        <f> ROUND(N(data!BD72), 0)</f>
        <v>0</v>
      </c>
      <c r="S55" s="320">
        <f> ROUND(N(data!BD73), 0)</f>
        <v>0</v>
      </c>
      <c r="T55" s="320">
        <f> ROUND(N(data!BD74), 0)</f>
        <v>0</v>
      </c>
      <c r="U55" s="320">
        <f> ROUND(N(data!BD75), 0)</f>
        <v>0</v>
      </c>
      <c r="V55" s="320">
        <f> ROUND(N(data!BD76), 0)</f>
        <v>0</v>
      </c>
      <c r="W55" s="320">
        <f> ROUND(N(data!BD77), 0)</f>
        <v>0</v>
      </c>
      <c r="X55" s="320">
        <f> ROUND(N(data!BD78), 0)</f>
        <v>0</v>
      </c>
      <c r="Y55" s="320">
        <f> ROUND(N(data!BD79), 0)</f>
        <v>0</v>
      </c>
      <c r="Z55" s="320">
        <f> ROUND(N(data!BD80), 0)</f>
        <v>0</v>
      </c>
      <c r="AA55" s="320">
        <f> ROUND(N(data!BD81), 0)</f>
        <v>0</v>
      </c>
      <c r="AB55" s="320">
        <f> ROUND(N(data!BD82), 0)</f>
        <v>0</v>
      </c>
      <c r="AC55" s="320">
        <f> ROUND(N(data!BD83), 0)</f>
        <v>0</v>
      </c>
      <c r="AD55" s="320">
        <f> ROUND(N(data!BD84), 0)</f>
        <v>0</v>
      </c>
      <c r="AE55" s="320">
        <f> ROUND(N(data!BD89), 0)</f>
        <v>0</v>
      </c>
      <c r="AF55" s="320">
        <f> ROUND(N(data!BD87), 0)</f>
        <v>0</v>
      </c>
      <c r="AG55" s="320">
        <f> ROUND(N(data!BD90), 0)</f>
        <v>0</v>
      </c>
      <c r="AH55" s="320">
        <f> ROUND(N(data!BD91), 0)</f>
        <v>0</v>
      </c>
      <c r="AI55" s="320">
        <f> ROUND(N(data!BD92), 0)</f>
        <v>0</v>
      </c>
      <c r="AJ55" s="320">
        <f> ROUND(N(data!BD93), 0)</f>
        <v>0</v>
      </c>
      <c r="AK55" s="321">
        <f> 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ht="12.6" customHeight="1" s="11" customFormat="1">
      <c r="A56" s="12" t="str">
        <f>RIGHT(data!$C$97,3)</f>
        <v>165</v>
      </c>
      <c r="B56" s="211" t="str">
        <f>RIGHT(data!$C$96,4)</f>
        <v>2022</v>
      </c>
      <c r="C56" s="12" t="str">
        <f>data!BE$55</f>
        <v>8430</v>
      </c>
      <c r="D56" s="12" t="s">
        <v>1153</v>
      </c>
      <c r="E56" s="320">
        <f> ROUND(N(data!BE59), 0)</f>
        <v>27287</v>
      </c>
      <c r="F56" s="321">
        <f> ROUND(N(data!BE60), 2)</f>
        <v>3.67</v>
      </c>
      <c r="G56" s="320">
        <f> ROUND(N(data!BE61), 0)</f>
        <v>292195</v>
      </c>
      <c r="H56" s="320">
        <f> ROUND(N(data!BE62), 0)</f>
        <v>69080</v>
      </c>
      <c r="I56" s="320">
        <f> ROUND(N(data!BE63), 0)</f>
        <v>0</v>
      </c>
      <c r="J56" s="320">
        <f> ROUND(N(data!BE64), 0)</f>
        <v>20051</v>
      </c>
      <c r="K56" s="320">
        <f> ROUND(N(data!BE65), 0)</f>
        <v>186404</v>
      </c>
      <c r="L56" s="320">
        <f> ROUND(N(data!BE66), 0)</f>
        <v>0</v>
      </c>
      <c r="M56" s="320">
        <f> ROUND(N(data!BE67), 0)</f>
        <v>8543</v>
      </c>
      <c r="N56" s="320">
        <f> ROUND(N(data!BE68), 0)</f>
        <v>56120</v>
      </c>
      <c r="O56" s="320">
        <f> ROUND(N(data!BE69), 0)</f>
        <v>63790</v>
      </c>
      <c r="P56" s="320">
        <f> ROUND(N(data!BE70), 0)</f>
        <v>0</v>
      </c>
      <c r="Q56" s="320">
        <f> ROUND(N(data!BE71), 0)</f>
        <v>21690</v>
      </c>
      <c r="R56" s="320">
        <f> ROUND(N(data!BE72), 0)</f>
        <v>0</v>
      </c>
      <c r="S56" s="320">
        <f> ROUND(N(data!BE73), 0)</f>
        <v>0</v>
      </c>
      <c r="T56" s="320">
        <f> ROUND(N(data!BE74), 0)</f>
        <v>0</v>
      </c>
      <c r="U56" s="320">
        <f> ROUND(N(data!BE75), 0)</f>
        <v>0</v>
      </c>
      <c r="V56" s="320">
        <f> ROUND(N(data!BE76), 0)</f>
        <v>0</v>
      </c>
      <c r="W56" s="320">
        <f> ROUND(N(data!BE77), 0)</f>
        <v>40395</v>
      </c>
      <c r="X56" s="320">
        <f> ROUND(N(data!BE78), 0)</f>
        <v>0</v>
      </c>
      <c r="Y56" s="320">
        <f> ROUND(N(data!BE79), 0)</f>
        <v>0</v>
      </c>
      <c r="Z56" s="320">
        <f> ROUND(N(data!BE80), 0)</f>
        <v>479</v>
      </c>
      <c r="AA56" s="320">
        <f> ROUND(N(data!BE81), 0)</f>
        <v>0</v>
      </c>
      <c r="AB56" s="320">
        <f> ROUND(N(data!BE82), 0)</f>
        <v>0</v>
      </c>
      <c r="AC56" s="320">
        <f> ROUND(N(data!BE83), 0)</f>
        <v>1226</v>
      </c>
      <c r="AD56" s="320">
        <f> ROUND(N(data!BE84), 0)</f>
        <v>0</v>
      </c>
      <c r="AE56" s="320">
        <f> ROUND(N(data!BE89), 0)</f>
        <v>0</v>
      </c>
      <c r="AF56" s="320">
        <f> ROUND(N(data!BE87), 0)</f>
        <v>0</v>
      </c>
      <c r="AG56" s="320">
        <f> ROUND(N(data!BE90), 0)</f>
        <v>201</v>
      </c>
      <c r="AH56" s="320">
        <f> ROUND(N(data!BE91), 0)</f>
        <v>0</v>
      </c>
      <c r="AI56" s="320">
        <f> ROUND(N(data!BE92), 0)</f>
        <v>0</v>
      </c>
      <c r="AJ56" s="320">
        <f> ROUND(N(data!BE93), 0)</f>
        <v>0</v>
      </c>
      <c r="AK56" s="321">
        <f> 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ht="12.6" customHeight="1" s="11" customFormat="1">
      <c r="A57" s="12" t="str">
        <f>RIGHT(data!$C$97,3)</f>
        <v>165</v>
      </c>
      <c r="B57" s="211" t="str">
        <f>RIGHT(data!$C$96,4)</f>
        <v>2022</v>
      </c>
      <c r="C57" s="12" t="str">
        <f>data!BF$55</f>
        <v>8460</v>
      </c>
      <c r="D57" s="12" t="s">
        <v>1153</v>
      </c>
      <c r="E57" s="320">
        <f> ROUND(N(data!BF59), 0)</f>
        <v>0</v>
      </c>
      <c r="F57" s="321">
        <f> ROUND(N(data!BF60), 2)</f>
        <v>5.62</v>
      </c>
      <c r="G57" s="320">
        <f> ROUND(N(data!BF61), 0)</f>
        <v>253594</v>
      </c>
      <c r="H57" s="320">
        <f> ROUND(N(data!BF62), 0)</f>
        <v>59954</v>
      </c>
      <c r="I57" s="320">
        <f> ROUND(N(data!BF63), 0)</f>
        <v>0</v>
      </c>
      <c r="J57" s="320">
        <f> ROUND(N(data!BF64), 0)</f>
        <v>31845</v>
      </c>
      <c r="K57" s="320">
        <f> ROUND(N(data!BF65), 0)</f>
        <v>1193</v>
      </c>
      <c r="L57" s="320">
        <f> ROUND(N(data!BF66), 0)</f>
        <v>0</v>
      </c>
      <c r="M57" s="320">
        <f> ROUND(N(data!BF67), 0)</f>
        <v>140086</v>
      </c>
      <c r="N57" s="320">
        <f> ROUND(N(data!BF68), 0)</f>
        <v>0</v>
      </c>
      <c r="O57" s="320">
        <f> ROUND(N(data!BF69), 0)</f>
        <v>5888</v>
      </c>
      <c r="P57" s="320">
        <f> ROUND(N(data!BF70), 0)</f>
        <v>0</v>
      </c>
      <c r="Q57" s="320">
        <f> ROUND(N(data!BF71), 0)</f>
        <v>264</v>
      </c>
      <c r="R57" s="320">
        <f> ROUND(N(data!BF72), 0)</f>
        <v>0</v>
      </c>
      <c r="S57" s="320">
        <f> ROUND(N(data!BF73), 0)</f>
        <v>0</v>
      </c>
      <c r="T57" s="320">
        <f> ROUND(N(data!BF74), 0)</f>
        <v>0</v>
      </c>
      <c r="U57" s="320">
        <f> ROUND(N(data!BF75), 0)</f>
        <v>0</v>
      </c>
      <c r="V57" s="320">
        <f> ROUND(N(data!BF76), 0)</f>
        <v>0</v>
      </c>
      <c r="W57" s="320">
        <f> ROUND(N(data!BF77), 0)</f>
        <v>60</v>
      </c>
      <c r="X57" s="320">
        <f> ROUND(N(data!BF78), 0)</f>
        <v>0</v>
      </c>
      <c r="Y57" s="320">
        <f> ROUND(N(data!BF79), 0)</f>
        <v>5384</v>
      </c>
      <c r="Z57" s="320">
        <f> ROUND(N(data!BF80), 0)</f>
        <v>180</v>
      </c>
      <c r="AA57" s="320">
        <f> ROUND(N(data!BF81), 0)</f>
        <v>0</v>
      </c>
      <c r="AB57" s="320">
        <f> ROUND(N(data!BF82), 0)</f>
        <v>0</v>
      </c>
      <c r="AC57" s="320">
        <f> ROUND(N(data!BF83), 0)</f>
        <v>0</v>
      </c>
      <c r="AD57" s="320">
        <f> ROUND(N(data!BF84), 0)</f>
        <v>0</v>
      </c>
      <c r="AE57" s="320">
        <f> ROUND(N(data!BF89), 0)</f>
        <v>0</v>
      </c>
      <c r="AF57" s="320">
        <f> ROUND(N(data!BF87), 0)</f>
        <v>0</v>
      </c>
      <c r="AG57" s="320">
        <f> ROUND(N(data!BF90), 0)</f>
        <v>3296</v>
      </c>
      <c r="AH57" s="320">
        <f> ROUND(N(data!BF91), 0)</f>
        <v>0</v>
      </c>
      <c r="AI57" s="320">
        <f> ROUND(N(data!BF92), 0)</f>
        <v>0</v>
      </c>
      <c r="AJ57" s="320">
        <f> ROUND(N(data!BF93), 0)</f>
        <v>0</v>
      </c>
      <c r="AK57" s="321">
        <f> 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ht="12.6" customHeight="1" s="11" customFormat="1">
      <c r="A58" s="12" t="str">
        <f>RIGHT(data!$C$97,3)</f>
        <v>165</v>
      </c>
      <c r="B58" s="211" t="str">
        <f>RIGHT(data!$C$96,4)</f>
        <v>2022</v>
      </c>
      <c r="C58" s="12" t="str">
        <f>data!BG$55</f>
        <v>8470</v>
      </c>
      <c r="D58" s="12" t="s">
        <v>1153</v>
      </c>
      <c r="E58" s="320">
        <f> ROUND(N(data!BG59), 0)</f>
        <v>0</v>
      </c>
      <c r="F58" s="321">
        <f> ROUND(N(data!BG60), 2)</f>
        <v>0</v>
      </c>
      <c r="G58" s="320">
        <f> ROUND(N(data!BG61), 0)</f>
        <v>0</v>
      </c>
      <c r="H58" s="320">
        <f> ROUND(N(data!BG62), 0)</f>
        <v>0</v>
      </c>
      <c r="I58" s="320">
        <f> ROUND(N(data!BG63), 0)</f>
        <v>0</v>
      </c>
      <c r="J58" s="320">
        <f> ROUND(N(data!BG64), 0)</f>
        <v>0</v>
      </c>
      <c r="K58" s="320">
        <f> ROUND(N(data!BG65), 0)</f>
        <v>0</v>
      </c>
      <c r="L58" s="320">
        <f> ROUND(N(data!BG66), 0)</f>
        <v>0</v>
      </c>
      <c r="M58" s="320">
        <f> ROUND(N(data!BG67), 0)</f>
        <v>0</v>
      </c>
      <c r="N58" s="320">
        <f> ROUND(N(data!BG68), 0)</f>
        <v>0</v>
      </c>
      <c r="O58" s="320">
        <f> ROUND(N(data!BG69), 0)</f>
        <v>0</v>
      </c>
      <c r="P58" s="320">
        <f> ROUND(N(data!BG70), 0)</f>
        <v>0</v>
      </c>
      <c r="Q58" s="320">
        <f> ROUND(N(data!BG71), 0)</f>
        <v>0</v>
      </c>
      <c r="R58" s="320">
        <f> ROUND(N(data!BG72), 0)</f>
        <v>0</v>
      </c>
      <c r="S58" s="320">
        <f> ROUND(N(data!BG73), 0)</f>
        <v>0</v>
      </c>
      <c r="T58" s="320">
        <f> ROUND(N(data!BG74), 0)</f>
        <v>0</v>
      </c>
      <c r="U58" s="320">
        <f> ROUND(N(data!BG75), 0)</f>
        <v>0</v>
      </c>
      <c r="V58" s="320">
        <f> ROUND(N(data!BG76), 0)</f>
        <v>0</v>
      </c>
      <c r="W58" s="320">
        <f> ROUND(N(data!BG77), 0)</f>
        <v>0</v>
      </c>
      <c r="X58" s="320">
        <f> ROUND(N(data!BG78), 0)</f>
        <v>0</v>
      </c>
      <c r="Y58" s="320">
        <f> ROUND(N(data!BG79), 0)</f>
        <v>0</v>
      </c>
      <c r="Z58" s="320">
        <f> ROUND(N(data!BG80), 0)</f>
        <v>0</v>
      </c>
      <c r="AA58" s="320">
        <f> ROUND(N(data!BG81), 0)</f>
        <v>0</v>
      </c>
      <c r="AB58" s="320">
        <f> ROUND(N(data!BG82), 0)</f>
        <v>0</v>
      </c>
      <c r="AC58" s="320">
        <f> ROUND(N(data!BG83), 0)</f>
        <v>0</v>
      </c>
      <c r="AD58" s="320">
        <f> ROUND(N(data!BG84), 0)</f>
        <v>0</v>
      </c>
      <c r="AE58" s="320">
        <f> ROUND(N(data!BG89), 0)</f>
        <v>0</v>
      </c>
      <c r="AF58" s="320">
        <f> ROUND(N(data!BG87), 0)</f>
        <v>0</v>
      </c>
      <c r="AG58" s="320">
        <f> ROUND(N(data!BG90), 0)</f>
        <v>0</v>
      </c>
      <c r="AH58" s="320">
        <f> ROUND(N(data!BG91), 0)</f>
        <v>0</v>
      </c>
      <c r="AI58" s="320">
        <f> ROUND(N(data!BG92), 0)</f>
        <v>0</v>
      </c>
      <c r="AJ58" s="320">
        <f> ROUND(N(data!BG93), 0)</f>
        <v>0</v>
      </c>
      <c r="AK58" s="321">
        <f> 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ht="12.6" customHeight="1" s="11" customFormat="1">
      <c r="A59" s="12" t="str">
        <f>RIGHT(data!$C$97,3)</f>
        <v>165</v>
      </c>
      <c r="B59" s="211" t="str">
        <f>RIGHT(data!$C$96,4)</f>
        <v>2022</v>
      </c>
      <c r="C59" s="12" t="str">
        <f>data!BH$55</f>
        <v>8480</v>
      </c>
      <c r="D59" s="12" t="s">
        <v>1153</v>
      </c>
      <c r="E59" s="320">
        <f> ROUND(N(data!BH59), 0)</f>
        <v>0</v>
      </c>
      <c r="F59" s="321">
        <f> ROUND(N(data!BH60), 2)</f>
        <v>0</v>
      </c>
      <c r="G59" s="320">
        <f> ROUND(N(data!BH61), 0)</f>
        <v>0</v>
      </c>
      <c r="H59" s="320">
        <f> ROUND(N(data!BH62), 0)</f>
        <v>0</v>
      </c>
      <c r="I59" s="320">
        <f> ROUND(N(data!BH63), 0)</f>
        <v>0</v>
      </c>
      <c r="J59" s="320">
        <f> ROUND(N(data!BH64), 0)</f>
        <v>0</v>
      </c>
      <c r="K59" s="320">
        <f> ROUND(N(data!BH65), 0)</f>
        <v>0</v>
      </c>
      <c r="L59" s="320">
        <f> ROUND(N(data!BH66), 0)</f>
        <v>0</v>
      </c>
      <c r="M59" s="320">
        <f> ROUND(N(data!BH67), 0)</f>
        <v>0</v>
      </c>
      <c r="N59" s="320">
        <f> ROUND(N(data!BH68), 0)</f>
        <v>0</v>
      </c>
      <c r="O59" s="320">
        <f> ROUND(N(data!BH69), 0)</f>
        <v>0</v>
      </c>
      <c r="P59" s="320">
        <f> ROUND(N(data!BH70), 0)</f>
        <v>0</v>
      </c>
      <c r="Q59" s="320">
        <f> ROUND(N(data!BH71), 0)</f>
        <v>0</v>
      </c>
      <c r="R59" s="320">
        <f> ROUND(N(data!BH72), 0)</f>
        <v>0</v>
      </c>
      <c r="S59" s="320">
        <f> ROUND(N(data!BH73), 0)</f>
        <v>0</v>
      </c>
      <c r="T59" s="320">
        <f> ROUND(N(data!BH74), 0)</f>
        <v>0</v>
      </c>
      <c r="U59" s="320">
        <f> ROUND(N(data!BH75), 0)</f>
        <v>0</v>
      </c>
      <c r="V59" s="320">
        <f> ROUND(N(data!BH76), 0)</f>
        <v>0</v>
      </c>
      <c r="W59" s="320">
        <f> ROUND(N(data!BH77), 0)</f>
        <v>0</v>
      </c>
      <c r="X59" s="320">
        <f> ROUND(N(data!BH78), 0)</f>
        <v>0</v>
      </c>
      <c r="Y59" s="320">
        <f> ROUND(N(data!BH79), 0)</f>
        <v>0</v>
      </c>
      <c r="Z59" s="320">
        <f> ROUND(N(data!BH80), 0)</f>
        <v>0</v>
      </c>
      <c r="AA59" s="320">
        <f> ROUND(N(data!BH81), 0)</f>
        <v>0</v>
      </c>
      <c r="AB59" s="320">
        <f> ROUND(N(data!BH82), 0)</f>
        <v>0</v>
      </c>
      <c r="AC59" s="320">
        <f> ROUND(N(data!BH83), 0)</f>
        <v>0</v>
      </c>
      <c r="AD59" s="320">
        <f> ROUND(N(data!BH84), 0)</f>
        <v>0</v>
      </c>
      <c r="AE59" s="320">
        <f> ROUND(N(data!BH89), 0)</f>
        <v>0</v>
      </c>
      <c r="AF59" s="320">
        <f> ROUND(N(data!BH87), 0)</f>
        <v>0</v>
      </c>
      <c r="AG59" s="320">
        <f> ROUND(N(data!BH90), 0)</f>
        <v>0</v>
      </c>
      <c r="AH59" s="320">
        <f> ROUND(N(data!BH91), 0)</f>
        <v>0</v>
      </c>
      <c r="AI59" s="320">
        <f> ROUND(N(data!BH92), 0)</f>
        <v>0</v>
      </c>
      <c r="AJ59" s="320">
        <f> ROUND(N(data!BH93), 0)</f>
        <v>0</v>
      </c>
      <c r="AK59" s="321">
        <f> 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ht="12.6" customHeight="1" s="11" customFormat="1">
      <c r="A60" s="12" t="str">
        <f>RIGHT(data!$C$97,3)</f>
        <v>165</v>
      </c>
      <c r="B60" s="211" t="str">
        <f>RIGHT(data!$C$96,4)</f>
        <v>2022</v>
      </c>
      <c r="C60" s="12" t="str">
        <f>data!BI$55</f>
        <v>8490</v>
      </c>
      <c r="D60" s="12" t="s">
        <v>1153</v>
      </c>
      <c r="E60" s="320">
        <f> ROUND(N(data!BI59), 0)</f>
        <v>0</v>
      </c>
      <c r="F60" s="321">
        <f> ROUND(N(data!BI60), 2)</f>
        <v>0</v>
      </c>
      <c r="G60" s="320">
        <f> ROUND(N(data!BI61), 0)</f>
        <v>0</v>
      </c>
      <c r="H60" s="320">
        <f> ROUND(N(data!BI62), 0)</f>
        <v>0</v>
      </c>
      <c r="I60" s="320">
        <f> ROUND(N(data!BI63), 0)</f>
        <v>0</v>
      </c>
      <c r="J60" s="320">
        <f> ROUND(N(data!BI64), 0)</f>
        <v>0</v>
      </c>
      <c r="K60" s="320">
        <f> ROUND(N(data!BI65), 0)</f>
        <v>0</v>
      </c>
      <c r="L60" s="320">
        <f> ROUND(N(data!BI66), 0)</f>
        <v>0</v>
      </c>
      <c r="M60" s="320">
        <f> ROUND(N(data!BI67), 0)</f>
        <v>0</v>
      </c>
      <c r="N60" s="320">
        <f> ROUND(N(data!BI68), 0)</f>
        <v>0</v>
      </c>
      <c r="O60" s="320">
        <f> ROUND(N(data!BI69), 0)</f>
        <v>333964</v>
      </c>
      <c r="P60" s="320">
        <f> ROUND(N(data!BI70), 0)</f>
        <v>0</v>
      </c>
      <c r="Q60" s="320">
        <f> ROUND(N(data!BI71), 0)</f>
        <v>0</v>
      </c>
      <c r="R60" s="320">
        <f> ROUND(N(data!BI72), 0)</f>
        <v>0</v>
      </c>
      <c r="S60" s="320">
        <f> ROUND(N(data!BI73), 0)</f>
        <v>333964</v>
      </c>
      <c r="T60" s="320">
        <f> ROUND(N(data!BI74), 0)</f>
        <v>0</v>
      </c>
      <c r="U60" s="320">
        <f> ROUND(N(data!BI75), 0)</f>
        <v>0</v>
      </c>
      <c r="V60" s="320">
        <f> ROUND(N(data!BI76), 0)</f>
        <v>0</v>
      </c>
      <c r="W60" s="320">
        <f> ROUND(N(data!BI77), 0)</f>
        <v>0</v>
      </c>
      <c r="X60" s="320">
        <f> ROUND(N(data!BI78), 0)</f>
        <v>0</v>
      </c>
      <c r="Y60" s="320">
        <f> ROUND(N(data!BI79), 0)</f>
        <v>0</v>
      </c>
      <c r="Z60" s="320">
        <f> ROUND(N(data!BI80), 0)</f>
        <v>0</v>
      </c>
      <c r="AA60" s="320">
        <f> ROUND(N(data!BI81), 0)</f>
        <v>0</v>
      </c>
      <c r="AB60" s="320">
        <f> ROUND(N(data!BI82), 0)</f>
        <v>0</v>
      </c>
      <c r="AC60" s="320">
        <f> ROUND(N(data!BI83), 0)</f>
        <v>0</v>
      </c>
      <c r="AD60" s="320">
        <f> ROUND(N(data!BI84), 0)</f>
        <v>0</v>
      </c>
      <c r="AE60" s="320">
        <f> ROUND(N(data!BI89), 0)</f>
        <v>0</v>
      </c>
      <c r="AF60" s="320">
        <f> ROUND(N(data!BI87), 0)</f>
        <v>0</v>
      </c>
      <c r="AG60" s="320">
        <f> ROUND(N(data!BI90), 0)</f>
        <v>0</v>
      </c>
      <c r="AH60" s="320">
        <f> ROUND(N(data!BI91), 0)</f>
        <v>0</v>
      </c>
      <c r="AI60" s="320">
        <f> ROUND(N(data!BI92), 0)</f>
        <v>0</v>
      </c>
      <c r="AJ60" s="320">
        <f> ROUND(N(data!BI93), 0)</f>
        <v>0</v>
      </c>
      <c r="AK60" s="321">
        <f> 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ht="12.6" customHeight="1" s="11" customFormat="1">
      <c r="A61" s="12" t="str">
        <f>RIGHT(data!$C$97,3)</f>
        <v>165</v>
      </c>
      <c r="B61" s="211" t="str">
        <f>RIGHT(data!$C$96,4)</f>
        <v>2022</v>
      </c>
      <c r="C61" s="12" t="str">
        <f>data!BJ$55</f>
        <v>8510</v>
      </c>
      <c r="D61" s="12" t="s">
        <v>1153</v>
      </c>
      <c r="E61" s="320">
        <f> ROUND(N(data!BJ59), 0)</f>
        <v>0</v>
      </c>
      <c r="F61" s="321">
        <f> ROUND(N(data!BJ60), 2)</f>
        <v>9.37</v>
      </c>
      <c r="G61" s="320">
        <f> ROUND(N(data!BJ61), 0)</f>
        <v>553448</v>
      </c>
      <c r="H61" s="320">
        <f> ROUND(N(data!BJ62), 0)</f>
        <v>130844</v>
      </c>
      <c r="I61" s="320">
        <f> ROUND(N(data!BJ63), 0)</f>
        <v>0</v>
      </c>
      <c r="J61" s="320">
        <f> ROUND(N(data!BJ64), 0)</f>
        <v>6081</v>
      </c>
      <c r="K61" s="320">
        <f> ROUND(N(data!BJ65), 0)</f>
        <v>0</v>
      </c>
      <c r="L61" s="320">
        <f> ROUND(N(data!BJ66), 0)</f>
        <v>0</v>
      </c>
      <c r="M61" s="320">
        <f> ROUND(N(data!BJ67), 0)</f>
        <v>0</v>
      </c>
      <c r="N61" s="320">
        <f> ROUND(N(data!BJ68), 0)</f>
        <v>9222</v>
      </c>
      <c r="O61" s="320">
        <f> ROUND(N(data!BJ69), 0)</f>
        <v>241910</v>
      </c>
      <c r="P61" s="320">
        <f> ROUND(N(data!BJ70), 0)</f>
        <v>0</v>
      </c>
      <c r="Q61" s="320">
        <f> ROUND(N(data!BJ71), 0)</f>
        <v>208622</v>
      </c>
      <c r="R61" s="320">
        <f> ROUND(N(data!BJ72), 0)</f>
        <v>0</v>
      </c>
      <c r="S61" s="320">
        <f> ROUND(N(data!BJ73), 0)</f>
        <v>0</v>
      </c>
      <c r="T61" s="320">
        <f> ROUND(N(data!BJ74), 0)</f>
        <v>0</v>
      </c>
      <c r="U61" s="320">
        <f> ROUND(N(data!BJ75), 0)</f>
        <v>0</v>
      </c>
      <c r="V61" s="320">
        <f> ROUND(N(data!BJ76), 0)</f>
        <v>0</v>
      </c>
      <c r="W61" s="320">
        <f> ROUND(N(data!BJ77), 0)</f>
        <v>9981</v>
      </c>
      <c r="X61" s="320">
        <f> ROUND(N(data!BJ78), 0)</f>
        <v>0</v>
      </c>
      <c r="Y61" s="320">
        <f> ROUND(N(data!BJ79), 0)</f>
        <v>54</v>
      </c>
      <c r="Z61" s="320">
        <f> ROUND(N(data!BJ80), 0)</f>
        <v>2954</v>
      </c>
      <c r="AA61" s="320">
        <f> ROUND(N(data!BJ81), 0)</f>
        <v>0</v>
      </c>
      <c r="AB61" s="320">
        <f> ROUND(N(data!BJ82), 0)</f>
        <v>0</v>
      </c>
      <c r="AC61" s="320">
        <f> ROUND(N(data!BJ83), 0)</f>
        <v>20299</v>
      </c>
      <c r="AD61" s="320">
        <f> ROUND(N(data!BJ84), 0)</f>
        <v>0</v>
      </c>
      <c r="AE61" s="320">
        <f> ROUND(N(data!BJ89), 0)</f>
        <v>0</v>
      </c>
      <c r="AF61" s="320">
        <f> ROUND(N(data!BJ87), 0)</f>
        <v>0</v>
      </c>
      <c r="AG61" s="320">
        <f> ROUND(N(data!BJ90), 0)</f>
        <v>0</v>
      </c>
      <c r="AH61" s="320">
        <f> ROUND(N(data!BJ91), 0)</f>
        <v>0</v>
      </c>
      <c r="AI61" s="320">
        <f> ROUND(N(data!BJ92), 0)</f>
        <v>0</v>
      </c>
      <c r="AJ61" s="320">
        <f> ROUND(N(data!BJ93), 0)</f>
        <v>0</v>
      </c>
      <c r="AK61" s="321">
        <f> 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ht="12.6" customHeight="1" s="11" customFormat="1">
      <c r="A62" s="12" t="str">
        <f>RIGHT(data!$C$97,3)</f>
        <v>165</v>
      </c>
      <c r="B62" s="211" t="str">
        <f>RIGHT(data!$C$96,4)</f>
        <v>2022</v>
      </c>
      <c r="C62" s="12" t="str">
        <f>data!BK$55</f>
        <v>8530</v>
      </c>
      <c r="D62" s="12" t="s">
        <v>1153</v>
      </c>
      <c r="E62" s="320">
        <f> ROUND(N(data!BK59), 0)</f>
        <v>0</v>
      </c>
      <c r="F62" s="321">
        <f> ROUND(N(data!BK60), 2)</f>
        <v>0</v>
      </c>
      <c r="G62" s="320">
        <f> ROUND(N(data!BK61), 0)</f>
        <v>0</v>
      </c>
      <c r="H62" s="320">
        <f> ROUND(N(data!BK62), 0)</f>
        <v>0</v>
      </c>
      <c r="I62" s="320">
        <f> ROUND(N(data!BK63), 0)</f>
        <v>0</v>
      </c>
      <c r="J62" s="320">
        <f> ROUND(N(data!BK64), 0)</f>
        <v>0</v>
      </c>
      <c r="K62" s="320">
        <f> ROUND(N(data!BK65), 0)</f>
        <v>0</v>
      </c>
      <c r="L62" s="320">
        <f> ROUND(N(data!BK66), 0)</f>
        <v>0</v>
      </c>
      <c r="M62" s="320">
        <f> ROUND(N(data!BK67), 0)</f>
        <v>0</v>
      </c>
      <c r="N62" s="320">
        <f> ROUND(N(data!BK68), 0)</f>
        <v>0</v>
      </c>
      <c r="O62" s="320">
        <f> ROUND(N(data!BK69), 0)</f>
        <v>0</v>
      </c>
      <c r="P62" s="320">
        <f> ROUND(N(data!BK70), 0)</f>
        <v>0</v>
      </c>
      <c r="Q62" s="320">
        <f> ROUND(N(data!BK71), 0)</f>
        <v>0</v>
      </c>
      <c r="R62" s="320">
        <f> ROUND(N(data!BK72), 0)</f>
        <v>0</v>
      </c>
      <c r="S62" s="320">
        <f> ROUND(N(data!BK73), 0)</f>
        <v>0</v>
      </c>
      <c r="T62" s="320">
        <f> ROUND(N(data!BK74), 0)</f>
        <v>0</v>
      </c>
      <c r="U62" s="320">
        <f> ROUND(N(data!BK75), 0)</f>
        <v>0</v>
      </c>
      <c r="V62" s="320">
        <f> ROUND(N(data!BK76), 0)</f>
        <v>0</v>
      </c>
      <c r="W62" s="320">
        <f> ROUND(N(data!BK77), 0)</f>
        <v>0</v>
      </c>
      <c r="X62" s="320">
        <f> ROUND(N(data!BK78), 0)</f>
        <v>0</v>
      </c>
      <c r="Y62" s="320">
        <f> ROUND(N(data!BK79), 0)</f>
        <v>0</v>
      </c>
      <c r="Z62" s="320">
        <f> ROUND(N(data!BK80), 0)</f>
        <v>0</v>
      </c>
      <c r="AA62" s="320">
        <f> ROUND(N(data!BK81), 0)</f>
        <v>0</v>
      </c>
      <c r="AB62" s="320">
        <f> ROUND(N(data!BK82), 0)</f>
        <v>0</v>
      </c>
      <c r="AC62" s="320">
        <f> ROUND(N(data!BK83), 0)</f>
        <v>0</v>
      </c>
      <c r="AD62" s="320">
        <f> ROUND(N(data!BK84), 0)</f>
        <v>0</v>
      </c>
      <c r="AE62" s="320">
        <f> ROUND(N(data!BK89), 0)</f>
        <v>0</v>
      </c>
      <c r="AF62" s="320">
        <f> ROUND(N(data!BK87), 0)</f>
        <v>0</v>
      </c>
      <c r="AG62" s="320">
        <f> ROUND(N(data!BK90), 0)</f>
        <v>0</v>
      </c>
      <c r="AH62" s="320">
        <f> ROUND(N(data!BK91), 0)</f>
        <v>0</v>
      </c>
      <c r="AI62" s="320">
        <f> ROUND(N(data!BK92), 0)</f>
        <v>0</v>
      </c>
      <c r="AJ62" s="320">
        <f> ROUND(N(data!BK93), 0)</f>
        <v>0</v>
      </c>
      <c r="AK62" s="321">
        <f> 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ht="12.6" customHeight="1" s="11" customFormat="1">
      <c r="A63" s="12" t="str">
        <f>RIGHT(data!$C$97,3)</f>
        <v>165</v>
      </c>
      <c r="B63" s="211" t="str">
        <f>RIGHT(data!$C$96,4)</f>
        <v>2022</v>
      </c>
      <c r="C63" s="12" t="str">
        <f>data!BL$55</f>
        <v>8560</v>
      </c>
      <c r="D63" s="12" t="s">
        <v>1153</v>
      </c>
      <c r="E63" s="320">
        <f> ROUND(N(data!BL59), 0)</f>
        <v>0</v>
      </c>
      <c r="F63" s="321">
        <f> ROUND(N(data!BL60), 2)</f>
        <v>8.32</v>
      </c>
      <c r="G63" s="320">
        <f> ROUND(N(data!BL61), 0)</f>
        <v>354052</v>
      </c>
      <c r="H63" s="320">
        <f> ROUND(N(data!BL62), 0)</f>
        <v>83704</v>
      </c>
      <c r="I63" s="320">
        <f> ROUND(N(data!BL63), 0)</f>
        <v>0</v>
      </c>
      <c r="J63" s="320">
        <f> ROUND(N(data!BL64), 0)</f>
        <v>5057</v>
      </c>
      <c r="K63" s="320">
        <f> ROUND(N(data!BL65), 0)</f>
        <v>566</v>
      </c>
      <c r="L63" s="320">
        <f> ROUND(N(data!BL66), 0)</f>
        <v>0</v>
      </c>
      <c r="M63" s="320">
        <f> ROUND(N(data!BL67), 0)</f>
        <v>0</v>
      </c>
      <c r="N63" s="320">
        <f> ROUND(N(data!BL68), 0)</f>
        <v>8239</v>
      </c>
      <c r="O63" s="320">
        <f> ROUND(N(data!BL69), 0)</f>
        <v>17859</v>
      </c>
      <c r="P63" s="320">
        <f> ROUND(N(data!BL70), 0)</f>
        <v>0</v>
      </c>
      <c r="Q63" s="320">
        <f> ROUND(N(data!BL71), 0)</f>
        <v>6000</v>
      </c>
      <c r="R63" s="320">
        <f> ROUND(N(data!BL72), 0)</f>
        <v>0</v>
      </c>
      <c r="S63" s="320">
        <f> ROUND(N(data!BL73), 0)</f>
        <v>0</v>
      </c>
      <c r="T63" s="320">
        <f> ROUND(N(data!BL74), 0)</f>
        <v>0</v>
      </c>
      <c r="U63" s="320">
        <f> ROUND(N(data!BL75), 0)</f>
        <v>0</v>
      </c>
      <c r="V63" s="320">
        <f> ROUND(N(data!BL76), 0)</f>
        <v>0</v>
      </c>
      <c r="W63" s="320">
        <f> ROUND(N(data!BL77), 0)</f>
        <v>8006</v>
      </c>
      <c r="X63" s="320">
        <f> ROUND(N(data!BL78), 0)</f>
        <v>0</v>
      </c>
      <c r="Y63" s="320">
        <f> ROUND(N(data!BL79), 0)</f>
        <v>3503</v>
      </c>
      <c r="Z63" s="320">
        <f> ROUND(N(data!BL80), 0)</f>
        <v>0</v>
      </c>
      <c r="AA63" s="320">
        <f> ROUND(N(data!BL81), 0)</f>
        <v>0</v>
      </c>
      <c r="AB63" s="320">
        <f> ROUND(N(data!BL82), 0)</f>
        <v>0</v>
      </c>
      <c r="AC63" s="320">
        <f> ROUND(N(data!BL83), 0)</f>
        <v>350</v>
      </c>
      <c r="AD63" s="320">
        <f> ROUND(N(data!BL84), 0)</f>
        <v>0</v>
      </c>
      <c r="AE63" s="320">
        <f> ROUND(N(data!BL89), 0)</f>
        <v>0</v>
      </c>
      <c r="AF63" s="320">
        <f> ROUND(N(data!BL87), 0)</f>
        <v>0</v>
      </c>
      <c r="AG63" s="320">
        <f> ROUND(N(data!BL90), 0)</f>
        <v>0</v>
      </c>
      <c r="AH63" s="320">
        <f> ROUND(N(data!BL91), 0)</f>
        <v>0</v>
      </c>
      <c r="AI63" s="320">
        <f> ROUND(N(data!BL92), 0)</f>
        <v>0</v>
      </c>
      <c r="AJ63" s="320">
        <f> ROUND(N(data!BL93), 0)</f>
        <v>0</v>
      </c>
      <c r="AK63" s="321">
        <f> 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ht="12.6" customHeight="1" s="11" customFormat="1">
      <c r="A64" s="12" t="str">
        <f>RIGHT(data!$C$97,3)</f>
        <v>165</v>
      </c>
      <c r="B64" s="211" t="str">
        <f>RIGHT(data!$C$96,4)</f>
        <v>2022</v>
      </c>
      <c r="C64" s="12" t="str">
        <f>data!BM$55</f>
        <v>8590</v>
      </c>
      <c r="D64" s="12" t="s">
        <v>1153</v>
      </c>
      <c r="E64" s="320">
        <f> ROUND(N(data!BM59), 0)</f>
        <v>0</v>
      </c>
      <c r="F64" s="321">
        <f> ROUND(N(data!BM60), 2)</f>
        <v>0</v>
      </c>
      <c r="G64" s="320">
        <f> ROUND(N(data!BM61), 0)</f>
        <v>0</v>
      </c>
      <c r="H64" s="320">
        <f> ROUND(N(data!BM62), 0)</f>
        <v>0</v>
      </c>
      <c r="I64" s="320">
        <f> ROUND(N(data!BM63), 0)</f>
        <v>0</v>
      </c>
      <c r="J64" s="320">
        <f> ROUND(N(data!BM64), 0)</f>
        <v>0</v>
      </c>
      <c r="K64" s="320">
        <f> ROUND(N(data!BM65), 0)</f>
        <v>0</v>
      </c>
      <c r="L64" s="320">
        <f> ROUND(N(data!BM66), 0)</f>
        <v>0</v>
      </c>
      <c r="M64" s="320">
        <f> ROUND(N(data!BM67), 0)</f>
        <v>0</v>
      </c>
      <c r="N64" s="320">
        <f> ROUND(N(data!BM68), 0)</f>
        <v>0</v>
      </c>
      <c r="O64" s="320">
        <f> ROUND(N(data!BM69), 0)</f>
        <v>0</v>
      </c>
      <c r="P64" s="320">
        <f> ROUND(N(data!BM70), 0)</f>
        <v>0</v>
      </c>
      <c r="Q64" s="320">
        <f> ROUND(N(data!BM71), 0)</f>
        <v>0</v>
      </c>
      <c r="R64" s="320">
        <f> ROUND(N(data!BM72), 0)</f>
        <v>0</v>
      </c>
      <c r="S64" s="320">
        <f> ROUND(N(data!BM73), 0)</f>
        <v>0</v>
      </c>
      <c r="T64" s="320">
        <f> ROUND(N(data!BM74), 0)</f>
        <v>0</v>
      </c>
      <c r="U64" s="320">
        <f> ROUND(N(data!BM75), 0)</f>
        <v>0</v>
      </c>
      <c r="V64" s="320">
        <f> ROUND(N(data!BM76), 0)</f>
        <v>0</v>
      </c>
      <c r="W64" s="320">
        <f> ROUND(N(data!BM77), 0)</f>
        <v>0</v>
      </c>
      <c r="X64" s="320">
        <f> ROUND(N(data!BM78), 0)</f>
        <v>0</v>
      </c>
      <c r="Y64" s="320">
        <f> ROUND(N(data!BM79), 0)</f>
        <v>0</v>
      </c>
      <c r="Z64" s="320">
        <f> ROUND(N(data!BM80), 0)</f>
        <v>0</v>
      </c>
      <c r="AA64" s="320">
        <f> ROUND(N(data!BM81), 0)</f>
        <v>0</v>
      </c>
      <c r="AB64" s="320">
        <f> ROUND(N(data!BM82), 0)</f>
        <v>0</v>
      </c>
      <c r="AC64" s="320">
        <f> ROUND(N(data!BM83), 0)</f>
        <v>0</v>
      </c>
      <c r="AD64" s="320">
        <f> ROUND(N(data!BM84), 0)</f>
        <v>0</v>
      </c>
      <c r="AE64" s="320">
        <f> ROUND(N(data!BM89), 0)</f>
        <v>0</v>
      </c>
      <c r="AF64" s="320">
        <f> ROUND(N(data!BM87), 0)</f>
        <v>0</v>
      </c>
      <c r="AG64" s="320">
        <f> ROUND(N(data!BM90), 0)</f>
        <v>0</v>
      </c>
      <c r="AH64" s="320">
        <f> ROUND(N(data!BM91), 0)</f>
        <v>0</v>
      </c>
      <c r="AI64" s="320">
        <f> ROUND(N(data!BM92), 0)</f>
        <v>1697</v>
      </c>
      <c r="AJ64" s="320">
        <f> ROUND(N(data!BM93), 0)</f>
        <v>0</v>
      </c>
      <c r="AK64" s="321">
        <f> 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ht="12.6" customHeight="1" s="11" customFormat="1">
      <c r="A65" s="12" t="str">
        <f>RIGHT(data!$C$97,3)</f>
        <v>165</v>
      </c>
      <c r="B65" s="211" t="str">
        <f>RIGHT(data!$C$96,4)</f>
        <v>2022</v>
      </c>
      <c r="C65" s="12" t="str">
        <f>data!BN$55</f>
        <v>8610</v>
      </c>
      <c r="D65" s="12" t="s">
        <v>1153</v>
      </c>
      <c r="E65" s="320">
        <f> ROUND(N(data!BN59), 0)</f>
        <v>0</v>
      </c>
      <c r="F65" s="321">
        <f> ROUND(N(data!BN60), 2)</f>
        <v>2.83</v>
      </c>
      <c r="G65" s="320">
        <f> ROUND(N(data!BN61), 0)</f>
        <v>1985139</v>
      </c>
      <c r="H65" s="320">
        <f> ROUND(N(data!BN62), 0)</f>
        <v>469320</v>
      </c>
      <c r="I65" s="320">
        <f> ROUND(N(data!BN63), 0)</f>
        <v>0</v>
      </c>
      <c r="J65" s="320">
        <f> ROUND(N(data!BN64), 0)</f>
        <v>66087</v>
      </c>
      <c r="K65" s="320">
        <f> ROUND(N(data!BN65), 0)</f>
        <v>0</v>
      </c>
      <c r="L65" s="320">
        <f> ROUND(N(data!BN66), 0)</f>
        <v>0</v>
      </c>
      <c r="M65" s="320">
        <f> ROUND(N(data!BN67), 0)</f>
        <v>162357</v>
      </c>
      <c r="N65" s="320">
        <f> ROUND(N(data!BN68), 0)</f>
        <v>34075</v>
      </c>
      <c r="O65" s="320">
        <f> ROUND(N(data!BN69), 0)</f>
        <v>757921</v>
      </c>
      <c r="P65" s="320">
        <f> ROUND(N(data!BN70), 0)</f>
        <v>0</v>
      </c>
      <c r="Q65" s="320">
        <f> ROUND(N(data!BN71), 0)</f>
        <v>524243</v>
      </c>
      <c r="R65" s="320">
        <f> ROUND(N(data!BN72), 0)</f>
        <v>0</v>
      </c>
      <c r="S65" s="320">
        <f> ROUND(N(data!BN73), 0)</f>
        <v>0</v>
      </c>
      <c r="T65" s="320">
        <f> ROUND(N(data!BN74), 0)</f>
        <v>0</v>
      </c>
      <c r="U65" s="320">
        <f> ROUND(N(data!BN75), 0)</f>
        <v>0</v>
      </c>
      <c r="V65" s="320">
        <f> ROUND(N(data!BN76), 0)</f>
        <v>0</v>
      </c>
      <c r="W65" s="320">
        <f> ROUND(N(data!BN77), 0)</f>
        <v>77823</v>
      </c>
      <c r="X65" s="320">
        <f> ROUND(N(data!BN78), 0)</f>
        <v>0</v>
      </c>
      <c r="Y65" s="320">
        <f> ROUND(N(data!BN79), 0)</f>
        <v>2006</v>
      </c>
      <c r="Z65" s="320">
        <f> ROUND(N(data!BN80), 0)</f>
        <v>13413</v>
      </c>
      <c r="AA65" s="320">
        <f> ROUND(N(data!BN81), 0)</f>
        <v>0</v>
      </c>
      <c r="AB65" s="320">
        <f> ROUND(N(data!BN82), 0)</f>
        <v>0</v>
      </c>
      <c r="AC65" s="320">
        <f> ROUND(N(data!BN83), 0)</f>
        <v>140436</v>
      </c>
      <c r="AD65" s="320">
        <f> ROUND(N(data!BN84), 0)</f>
        <v>0</v>
      </c>
      <c r="AE65" s="320">
        <f> ROUND(N(data!BN89), 0)</f>
        <v>0</v>
      </c>
      <c r="AF65" s="320">
        <f> ROUND(N(data!BN87), 0)</f>
        <v>0</v>
      </c>
      <c r="AG65" s="320">
        <f> ROUND(N(data!BN90), 0)</f>
        <v>3820</v>
      </c>
      <c r="AH65" s="320">
        <f> ROUND(N(data!BN91), 0)</f>
        <v>0</v>
      </c>
      <c r="AI65" s="320">
        <f> ROUND(N(data!BN92), 0)</f>
        <v>0</v>
      </c>
      <c r="AJ65" s="320">
        <f> ROUND(N(data!BN93), 0)</f>
        <v>0</v>
      </c>
      <c r="AK65" s="321">
        <f> 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ht="12.6" customHeight="1" s="11" customFormat="1">
      <c r="A66" s="12" t="str">
        <f>RIGHT(data!$C$97,3)</f>
        <v>165</v>
      </c>
      <c r="B66" s="211" t="str">
        <f>RIGHT(data!$C$96,4)</f>
        <v>2022</v>
      </c>
      <c r="C66" s="12" t="str">
        <f>data!BO$55</f>
        <v>8620</v>
      </c>
      <c r="D66" s="12" t="s">
        <v>1153</v>
      </c>
      <c r="E66" s="320">
        <f> ROUND(N(data!BO59), 0)</f>
        <v>0</v>
      </c>
      <c r="F66" s="321">
        <f> ROUND(N(data!BO60), 2)</f>
        <v>0</v>
      </c>
      <c r="G66" s="320">
        <f> ROUND(N(data!BO61), 0)</f>
        <v>0</v>
      </c>
      <c r="H66" s="320">
        <f> ROUND(N(data!BO62), 0)</f>
        <v>0</v>
      </c>
      <c r="I66" s="320">
        <f> ROUND(N(data!BO63), 0)</f>
        <v>0</v>
      </c>
      <c r="J66" s="320">
        <f> ROUND(N(data!BO64), 0)</f>
        <v>0</v>
      </c>
      <c r="K66" s="320">
        <f> ROUND(N(data!BO65), 0)</f>
        <v>0</v>
      </c>
      <c r="L66" s="320">
        <f> ROUND(N(data!BO66), 0)</f>
        <v>0</v>
      </c>
      <c r="M66" s="320">
        <f> ROUND(N(data!BO67), 0)</f>
        <v>0</v>
      </c>
      <c r="N66" s="320">
        <f> ROUND(N(data!BO68), 0)</f>
        <v>0</v>
      </c>
      <c r="O66" s="320">
        <f> ROUND(N(data!BO69), 0)</f>
        <v>0</v>
      </c>
      <c r="P66" s="320">
        <f> ROUND(N(data!BO70), 0)</f>
        <v>0</v>
      </c>
      <c r="Q66" s="320">
        <f> ROUND(N(data!BO71), 0)</f>
        <v>0</v>
      </c>
      <c r="R66" s="320">
        <f> ROUND(N(data!BO72), 0)</f>
        <v>0</v>
      </c>
      <c r="S66" s="320">
        <f> ROUND(N(data!BO73), 0)</f>
        <v>0</v>
      </c>
      <c r="T66" s="320">
        <f> ROUND(N(data!BO74), 0)</f>
        <v>0</v>
      </c>
      <c r="U66" s="320">
        <f> ROUND(N(data!BO75), 0)</f>
        <v>0</v>
      </c>
      <c r="V66" s="320">
        <f> ROUND(N(data!BO76), 0)</f>
        <v>0</v>
      </c>
      <c r="W66" s="320">
        <f> ROUND(N(data!BO77), 0)</f>
        <v>0</v>
      </c>
      <c r="X66" s="320">
        <f> ROUND(N(data!BO78), 0)</f>
        <v>0</v>
      </c>
      <c r="Y66" s="320">
        <f> ROUND(N(data!BO79), 0)</f>
        <v>0</v>
      </c>
      <c r="Z66" s="320">
        <f> ROUND(N(data!BO80), 0)</f>
        <v>0</v>
      </c>
      <c r="AA66" s="320">
        <f> ROUND(N(data!BO81), 0)</f>
        <v>0</v>
      </c>
      <c r="AB66" s="320">
        <f> ROUND(N(data!BO82), 0)</f>
        <v>0</v>
      </c>
      <c r="AC66" s="320">
        <f> ROUND(N(data!BO83), 0)</f>
        <v>0</v>
      </c>
      <c r="AD66" s="320">
        <f> ROUND(N(data!BO84), 0)</f>
        <v>0</v>
      </c>
      <c r="AE66" s="320">
        <f> ROUND(N(data!BO89), 0)</f>
        <v>0</v>
      </c>
      <c r="AF66" s="320">
        <f> ROUND(N(data!BO87), 0)</f>
        <v>0</v>
      </c>
      <c r="AG66" s="320">
        <f> ROUND(N(data!BO90), 0)</f>
        <v>0</v>
      </c>
      <c r="AH66" s="320">
        <f> ROUND(N(data!BO91), 0)</f>
        <v>0</v>
      </c>
      <c r="AI66" s="320">
        <f> ROUND(N(data!BO92), 0)</f>
        <v>0</v>
      </c>
      <c r="AJ66" s="320">
        <f> ROUND(N(data!BO93), 0)</f>
        <v>0</v>
      </c>
      <c r="AK66" s="321">
        <f> 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ht="12.6" customHeight="1" s="11" customFormat="1">
      <c r="A67" s="12" t="str">
        <f>RIGHT(data!$C$97,3)</f>
        <v>165</v>
      </c>
      <c r="B67" s="211" t="str">
        <f>RIGHT(data!$C$96,4)</f>
        <v>2022</v>
      </c>
      <c r="C67" s="12" t="str">
        <f>data!BP$55</f>
        <v>8630</v>
      </c>
      <c r="D67" s="12" t="s">
        <v>1153</v>
      </c>
      <c r="E67" s="320">
        <f> ROUND(N(data!BP59), 0)</f>
        <v>0</v>
      </c>
      <c r="F67" s="321">
        <f> ROUND(N(data!BP60), 2)</f>
        <v>1</v>
      </c>
      <c r="G67" s="320">
        <f> ROUND(N(data!BP61), 0)</f>
        <v>0</v>
      </c>
      <c r="H67" s="320">
        <f> ROUND(N(data!BP62), 0)</f>
        <v>0</v>
      </c>
      <c r="I67" s="320">
        <f> ROUND(N(data!BP63), 0)</f>
        <v>0</v>
      </c>
      <c r="J67" s="320">
        <f> ROUND(N(data!BP64), 0)</f>
        <v>0</v>
      </c>
      <c r="K67" s="320">
        <f> ROUND(N(data!BP65), 0)</f>
        <v>0</v>
      </c>
      <c r="L67" s="320">
        <f> ROUND(N(data!BP66), 0)</f>
        <v>0</v>
      </c>
      <c r="M67" s="320">
        <f> ROUND(N(data!BP67), 0)</f>
        <v>0</v>
      </c>
      <c r="N67" s="320">
        <f> ROUND(N(data!BP68), 0)</f>
        <v>0</v>
      </c>
      <c r="O67" s="320">
        <f> ROUND(N(data!BP69), 0)</f>
        <v>0</v>
      </c>
      <c r="P67" s="320">
        <f> ROUND(N(data!BP70), 0)</f>
        <v>0</v>
      </c>
      <c r="Q67" s="320">
        <f> ROUND(N(data!BP71), 0)</f>
        <v>0</v>
      </c>
      <c r="R67" s="320">
        <f> ROUND(N(data!BP72), 0)</f>
        <v>0</v>
      </c>
      <c r="S67" s="320">
        <f> ROUND(N(data!BP73), 0)</f>
        <v>0</v>
      </c>
      <c r="T67" s="320">
        <f> ROUND(N(data!BP74), 0)</f>
        <v>0</v>
      </c>
      <c r="U67" s="320">
        <f> ROUND(N(data!BP75), 0)</f>
        <v>0</v>
      </c>
      <c r="V67" s="320">
        <f> ROUND(N(data!BP76), 0)</f>
        <v>0</v>
      </c>
      <c r="W67" s="320">
        <f> ROUND(N(data!BP77), 0)</f>
        <v>0</v>
      </c>
      <c r="X67" s="320">
        <f> ROUND(N(data!BP78), 0)</f>
        <v>0</v>
      </c>
      <c r="Y67" s="320">
        <f> ROUND(N(data!BP79), 0)</f>
        <v>0</v>
      </c>
      <c r="Z67" s="320">
        <f> ROUND(N(data!BP80), 0)</f>
        <v>0</v>
      </c>
      <c r="AA67" s="320">
        <f> ROUND(N(data!BP81), 0)</f>
        <v>0</v>
      </c>
      <c r="AB67" s="320">
        <f> ROUND(N(data!BP82), 0)</f>
        <v>0</v>
      </c>
      <c r="AC67" s="320">
        <f> ROUND(N(data!BP83), 0)</f>
        <v>0</v>
      </c>
      <c r="AD67" s="320">
        <f> ROUND(N(data!BP84), 0)</f>
        <v>0</v>
      </c>
      <c r="AE67" s="320">
        <f> ROUND(N(data!BP89), 0)</f>
        <v>0</v>
      </c>
      <c r="AF67" s="320">
        <f> ROUND(N(data!BP87), 0)</f>
        <v>0</v>
      </c>
      <c r="AG67" s="320">
        <f> ROUND(N(data!BP90), 0)</f>
        <v>0</v>
      </c>
      <c r="AH67" s="320">
        <f> ROUND(N(data!BP91), 0)</f>
        <v>0</v>
      </c>
      <c r="AI67" s="320">
        <f> ROUND(N(data!BP92), 0)</f>
        <v>0</v>
      </c>
      <c r="AJ67" s="320">
        <f> ROUND(N(data!BP93), 0)</f>
        <v>0</v>
      </c>
      <c r="AK67" s="321">
        <f> 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ht="12.6" customHeight="1" s="11" customFormat="1">
      <c r="A68" s="12" t="str">
        <f>RIGHT(data!$C$97,3)</f>
        <v>165</v>
      </c>
      <c r="B68" s="211" t="str">
        <f>RIGHT(data!$C$96,4)</f>
        <v>2022</v>
      </c>
      <c r="C68" s="12" t="str">
        <f>data!BQ$55</f>
        <v>8640</v>
      </c>
      <c r="D68" s="12" t="s">
        <v>1153</v>
      </c>
      <c r="E68" s="320">
        <f> ROUND(N(data!BQ59), 0)</f>
        <v>0</v>
      </c>
      <c r="F68" s="321">
        <f> ROUND(N(data!BQ60), 2)</f>
        <v>0</v>
      </c>
      <c r="G68" s="320">
        <f> ROUND(N(data!BQ61), 0)</f>
        <v>0</v>
      </c>
      <c r="H68" s="320">
        <f> ROUND(N(data!BQ62), 0)</f>
        <v>0</v>
      </c>
      <c r="I68" s="320">
        <f> ROUND(N(data!BQ63), 0)</f>
        <v>0</v>
      </c>
      <c r="J68" s="320">
        <f> ROUND(N(data!BQ64), 0)</f>
        <v>0</v>
      </c>
      <c r="K68" s="320">
        <f> ROUND(N(data!BQ65), 0)</f>
        <v>0</v>
      </c>
      <c r="L68" s="320">
        <f> ROUND(N(data!BQ66), 0)</f>
        <v>0</v>
      </c>
      <c r="M68" s="320">
        <f> ROUND(N(data!BQ67), 0)</f>
        <v>0</v>
      </c>
      <c r="N68" s="320">
        <f> ROUND(N(data!BQ68), 0)</f>
        <v>0</v>
      </c>
      <c r="O68" s="320">
        <f> ROUND(N(data!BQ69), 0)</f>
        <v>0</v>
      </c>
      <c r="P68" s="320">
        <f> ROUND(N(data!BQ70), 0)</f>
        <v>0</v>
      </c>
      <c r="Q68" s="320">
        <f> ROUND(N(data!BQ71), 0)</f>
        <v>0</v>
      </c>
      <c r="R68" s="320">
        <f> ROUND(N(data!BQ72), 0)</f>
        <v>0</v>
      </c>
      <c r="S68" s="320">
        <f> ROUND(N(data!BQ73), 0)</f>
        <v>0</v>
      </c>
      <c r="T68" s="320">
        <f> ROUND(N(data!BQ74), 0)</f>
        <v>0</v>
      </c>
      <c r="U68" s="320">
        <f> ROUND(N(data!BQ75), 0)</f>
        <v>0</v>
      </c>
      <c r="V68" s="320">
        <f> ROUND(N(data!BQ76), 0)</f>
        <v>0</v>
      </c>
      <c r="W68" s="320">
        <f> ROUND(N(data!BQ77), 0)</f>
        <v>0</v>
      </c>
      <c r="X68" s="320">
        <f> ROUND(N(data!BQ78), 0)</f>
        <v>0</v>
      </c>
      <c r="Y68" s="320">
        <f> ROUND(N(data!BQ79), 0)</f>
        <v>0</v>
      </c>
      <c r="Z68" s="320">
        <f> ROUND(N(data!BQ80), 0)</f>
        <v>0</v>
      </c>
      <c r="AA68" s="320">
        <f> ROUND(N(data!BQ81), 0)</f>
        <v>0</v>
      </c>
      <c r="AB68" s="320">
        <f> ROUND(N(data!BQ82), 0)</f>
        <v>0</v>
      </c>
      <c r="AC68" s="320">
        <f> ROUND(N(data!BQ83), 0)</f>
        <v>0</v>
      </c>
      <c r="AD68" s="320">
        <f> ROUND(N(data!BQ84), 0)</f>
        <v>0</v>
      </c>
      <c r="AE68" s="320">
        <f> ROUND(N(data!BQ89), 0)</f>
        <v>0</v>
      </c>
      <c r="AF68" s="320">
        <f> ROUND(N(data!BQ87), 0)</f>
        <v>0</v>
      </c>
      <c r="AG68" s="320">
        <f> ROUND(N(data!BQ90), 0)</f>
        <v>0</v>
      </c>
      <c r="AH68" s="320">
        <f> ROUND(N(data!BQ91), 0)</f>
        <v>0</v>
      </c>
      <c r="AI68" s="320">
        <f> ROUND(N(data!BQ92), 0)</f>
        <v>0</v>
      </c>
      <c r="AJ68" s="320">
        <f> ROUND(N(data!BQ93), 0)</f>
        <v>0</v>
      </c>
      <c r="AK68" s="321">
        <f> 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ht="12.6" customHeight="1" s="11" customFormat="1">
      <c r="A69" s="12" t="str">
        <f>RIGHT(data!$C$97,3)</f>
        <v>165</v>
      </c>
      <c r="B69" s="211" t="str">
        <f>RIGHT(data!$C$96,4)</f>
        <v>2022</v>
      </c>
      <c r="C69" s="12" t="str">
        <f>data!BR$55</f>
        <v>8650</v>
      </c>
      <c r="D69" s="12" t="s">
        <v>1153</v>
      </c>
      <c r="E69" s="320">
        <f> ROUND(N(data!BR59), 0)</f>
        <v>0</v>
      </c>
      <c r="F69" s="321">
        <f> ROUND(N(data!BR60), 2)</f>
        <v>0</v>
      </c>
      <c r="G69" s="320">
        <f> ROUND(N(data!BR61), 0)</f>
        <v>268378</v>
      </c>
      <c r="H69" s="320">
        <f> ROUND(N(data!BR62), 0)</f>
        <v>63449</v>
      </c>
      <c r="I69" s="320">
        <f> ROUND(N(data!BR63), 0)</f>
        <v>0</v>
      </c>
      <c r="J69" s="320">
        <f> ROUND(N(data!BR64), 0)</f>
        <v>4761</v>
      </c>
      <c r="K69" s="320">
        <f> ROUND(N(data!BR65), 0)</f>
        <v>0</v>
      </c>
      <c r="L69" s="320">
        <f> ROUND(N(data!BR66), 0)</f>
        <v>0</v>
      </c>
      <c r="M69" s="320">
        <f> ROUND(N(data!BR67), 0)</f>
        <v>0</v>
      </c>
      <c r="N69" s="320">
        <f> ROUND(N(data!BR68), 0)</f>
        <v>667</v>
      </c>
      <c r="O69" s="320">
        <f> ROUND(N(data!BR69), 0)</f>
        <v>249408</v>
      </c>
      <c r="P69" s="320">
        <f> ROUND(N(data!BR70), 0)</f>
        <v>0</v>
      </c>
      <c r="Q69" s="320">
        <f> ROUND(N(data!BR71), 0)</f>
        <v>60468</v>
      </c>
      <c r="R69" s="320">
        <f> ROUND(N(data!BR72), 0)</f>
        <v>0</v>
      </c>
      <c r="S69" s="320">
        <f> ROUND(N(data!BR73), 0)</f>
        <v>0</v>
      </c>
      <c r="T69" s="320">
        <f> ROUND(N(data!BR74), 0)</f>
        <v>0</v>
      </c>
      <c r="U69" s="320">
        <f> ROUND(N(data!BR75), 0)</f>
        <v>0</v>
      </c>
      <c r="V69" s="320">
        <f> ROUND(N(data!BR76), 0)</f>
        <v>0</v>
      </c>
      <c r="W69" s="320">
        <f> ROUND(N(data!BR77), 0)</f>
        <v>5889</v>
      </c>
      <c r="X69" s="320">
        <f> ROUND(N(data!BR78), 0)</f>
        <v>0</v>
      </c>
      <c r="Y69" s="320">
        <f> ROUND(N(data!BR79), 0)</f>
        <v>18</v>
      </c>
      <c r="Z69" s="320">
        <f> ROUND(N(data!BR80), 0)</f>
        <v>0</v>
      </c>
      <c r="AA69" s="320">
        <f> ROUND(N(data!BR81), 0)</f>
        <v>0</v>
      </c>
      <c r="AB69" s="320">
        <f> ROUND(N(data!BR82), 0)</f>
        <v>0</v>
      </c>
      <c r="AC69" s="320">
        <f> ROUND(N(data!BR83), 0)</f>
        <v>183033</v>
      </c>
      <c r="AD69" s="320">
        <f> ROUND(N(data!BR84), 0)</f>
        <v>0</v>
      </c>
      <c r="AE69" s="320">
        <f> ROUND(N(data!BR89), 0)</f>
        <v>0</v>
      </c>
      <c r="AF69" s="320">
        <f> ROUND(N(data!BR87), 0)</f>
        <v>0</v>
      </c>
      <c r="AG69" s="320">
        <f> ROUND(N(data!BR90), 0)</f>
        <v>0</v>
      </c>
      <c r="AH69" s="320">
        <f> ROUND(N(data!BR91), 0)</f>
        <v>0</v>
      </c>
      <c r="AI69" s="320">
        <f> ROUND(N(data!BR92), 0)</f>
        <v>0</v>
      </c>
      <c r="AJ69" s="320">
        <f> ROUND(N(data!BR93), 0)</f>
        <v>0</v>
      </c>
      <c r="AK69" s="321">
        <f> 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ht="12.6" customHeight="1" s="11" customFormat="1">
      <c r="A70" s="12" t="str">
        <f>RIGHT(data!$C$97,3)</f>
        <v>165</v>
      </c>
      <c r="B70" s="211" t="str">
        <f>RIGHT(data!$C$96,4)</f>
        <v>2022</v>
      </c>
      <c r="C70" s="12" t="str">
        <f>data!BS$55</f>
        <v>8660</v>
      </c>
      <c r="D70" s="12" t="s">
        <v>1153</v>
      </c>
      <c r="E70" s="320">
        <f> ROUND(N(data!BS59), 0)</f>
        <v>0</v>
      </c>
      <c r="F70" s="321">
        <f> ROUND(N(data!BS60), 2)</f>
        <v>0</v>
      </c>
      <c r="G70" s="320">
        <f> ROUND(N(data!BS61), 0)</f>
        <v>0</v>
      </c>
      <c r="H70" s="320">
        <f> ROUND(N(data!BS62), 0)</f>
        <v>0</v>
      </c>
      <c r="I70" s="320">
        <f> ROUND(N(data!BS63), 0)</f>
        <v>0</v>
      </c>
      <c r="J70" s="320">
        <f> ROUND(N(data!BS64), 0)</f>
        <v>0</v>
      </c>
      <c r="K70" s="320">
        <f> ROUND(N(data!BS65), 0)</f>
        <v>0</v>
      </c>
      <c r="L70" s="320">
        <f> ROUND(N(data!BS66), 0)</f>
        <v>0</v>
      </c>
      <c r="M70" s="320">
        <f> ROUND(N(data!BS67), 0)</f>
        <v>0</v>
      </c>
      <c r="N70" s="320">
        <f> ROUND(N(data!BS68), 0)</f>
        <v>0</v>
      </c>
      <c r="O70" s="320">
        <f> ROUND(N(data!BS69), 0)</f>
        <v>0</v>
      </c>
      <c r="P70" s="320">
        <f> ROUND(N(data!BS70), 0)</f>
        <v>0</v>
      </c>
      <c r="Q70" s="320">
        <f> ROUND(N(data!BS71), 0)</f>
        <v>0</v>
      </c>
      <c r="R70" s="320">
        <f> ROUND(N(data!BS72), 0)</f>
        <v>0</v>
      </c>
      <c r="S70" s="320">
        <f> ROUND(N(data!BS73), 0)</f>
        <v>0</v>
      </c>
      <c r="T70" s="320">
        <f> ROUND(N(data!BS74), 0)</f>
        <v>0</v>
      </c>
      <c r="U70" s="320">
        <f> ROUND(N(data!BS75), 0)</f>
        <v>0</v>
      </c>
      <c r="V70" s="320">
        <f> ROUND(N(data!BS76), 0)</f>
        <v>0</v>
      </c>
      <c r="W70" s="320">
        <f> ROUND(N(data!BS77), 0)</f>
        <v>0</v>
      </c>
      <c r="X70" s="320">
        <f> ROUND(N(data!BS78), 0)</f>
        <v>0</v>
      </c>
      <c r="Y70" s="320">
        <f> ROUND(N(data!BS79), 0)</f>
        <v>0</v>
      </c>
      <c r="Z70" s="320">
        <f> ROUND(N(data!BS80), 0)</f>
        <v>0</v>
      </c>
      <c r="AA70" s="320">
        <f> ROUND(N(data!BS81), 0)</f>
        <v>0</v>
      </c>
      <c r="AB70" s="320">
        <f> ROUND(N(data!BS82), 0)</f>
        <v>0</v>
      </c>
      <c r="AC70" s="320">
        <f> ROUND(N(data!BS83), 0)</f>
        <v>0</v>
      </c>
      <c r="AD70" s="320">
        <f> ROUND(N(data!BS84), 0)</f>
        <v>0</v>
      </c>
      <c r="AE70" s="320">
        <f> ROUND(N(data!BS89), 0)</f>
        <v>0</v>
      </c>
      <c r="AF70" s="320">
        <f> ROUND(N(data!BS87), 0)</f>
        <v>0</v>
      </c>
      <c r="AG70" s="320">
        <f> ROUND(N(data!BS90), 0)</f>
        <v>0</v>
      </c>
      <c r="AH70" s="320">
        <f> ROUND(N(data!BS91), 0)</f>
        <v>0</v>
      </c>
      <c r="AI70" s="320">
        <f> ROUND(N(data!BS92), 0)</f>
        <v>0</v>
      </c>
      <c r="AJ70" s="320">
        <f> ROUND(N(data!BS93), 0)</f>
        <v>0</v>
      </c>
      <c r="AK70" s="321">
        <f> 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ht="12.6" customHeight="1" s="11" customFormat="1">
      <c r="A71" s="12" t="str">
        <f>RIGHT(data!$C$97,3)</f>
        <v>165</v>
      </c>
      <c r="B71" s="211" t="str">
        <f>RIGHT(data!$C$96,4)</f>
        <v>2022</v>
      </c>
      <c r="C71" s="12" t="str">
        <f>data!BT$55</f>
        <v>8670</v>
      </c>
      <c r="D71" s="12" t="s">
        <v>1153</v>
      </c>
      <c r="E71" s="320">
        <f> ROUND(N(data!BT59), 0)</f>
        <v>0</v>
      </c>
      <c r="F71" s="321">
        <f> ROUND(N(data!BT60), 2)</f>
        <v>0</v>
      </c>
      <c r="G71" s="320">
        <f> ROUND(N(data!BT61), 0)</f>
        <v>0</v>
      </c>
      <c r="H71" s="320">
        <f> ROUND(N(data!BT62), 0)</f>
        <v>0</v>
      </c>
      <c r="I71" s="320">
        <f> ROUND(N(data!BT63), 0)</f>
        <v>0</v>
      </c>
      <c r="J71" s="320">
        <f> ROUND(N(data!BT64), 0)</f>
        <v>0</v>
      </c>
      <c r="K71" s="320">
        <f> ROUND(N(data!BT65), 0)</f>
        <v>0</v>
      </c>
      <c r="L71" s="320">
        <f> ROUND(N(data!BT66), 0)</f>
        <v>0</v>
      </c>
      <c r="M71" s="320">
        <f> ROUND(N(data!BT67), 0)</f>
        <v>0</v>
      </c>
      <c r="N71" s="320">
        <f> ROUND(N(data!BT68), 0)</f>
        <v>0</v>
      </c>
      <c r="O71" s="320">
        <f> ROUND(N(data!BT69), 0)</f>
        <v>0</v>
      </c>
      <c r="P71" s="320">
        <f> ROUND(N(data!BT70), 0)</f>
        <v>0</v>
      </c>
      <c r="Q71" s="320">
        <f> ROUND(N(data!BT71), 0)</f>
        <v>0</v>
      </c>
      <c r="R71" s="320">
        <f> ROUND(N(data!BT72), 0)</f>
        <v>0</v>
      </c>
      <c r="S71" s="320">
        <f> ROUND(N(data!BT73), 0)</f>
        <v>0</v>
      </c>
      <c r="T71" s="320">
        <f> ROUND(N(data!BT74), 0)</f>
        <v>0</v>
      </c>
      <c r="U71" s="320">
        <f> ROUND(N(data!BT75), 0)</f>
        <v>0</v>
      </c>
      <c r="V71" s="320">
        <f> ROUND(N(data!BT76), 0)</f>
        <v>0</v>
      </c>
      <c r="W71" s="320">
        <f> ROUND(N(data!BT77), 0)</f>
        <v>0</v>
      </c>
      <c r="X71" s="320">
        <f> ROUND(N(data!BT78), 0)</f>
        <v>0</v>
      </c>
      <c r="Y71" s="320">
        <f> ROUND(N(data!BT79), 0)</f>
        <v>0</v>
      </c>
      <c r="Z71" s="320">
        <f> ROUND(N(data!BT80), 0)</f>
        <v>0</v>
      </c>
      <c r="AA71" s="320">
        <f> ROUND(N(data!BT81), 0)</f>
        <v>0</v>
      </c>
      <c r="AB71" s="320">
        <f> ROUND(N(data!BT82), 0)</f>
        <v>0</v>
      </c>
      <c r="AC71" s="320">
        <f> ROUND(N(data!BT83), 0)</f>
        <v>0</v>
      </c>
      <c r="AD71" s="320">
        <f> ROUND(N(data!BT84), 0)</f>
        <v>0</v>
      </c>
      <c r="AE71" s="320">
        <f> ROUND(N(data!BT89), 0)</f>
        <v>0</v>
      </c>
      <c r="AF71" s="320">
        <f> ROUND(N(data!BT87), 0)</f>
        <v>0</v>
      </c>
      <c r="AG71" s="320">
        <f> ROUND(N(data!BT90), 0)</f>
        <v>0</v>
      </c>
      <c r="AH71" s="320">
        <f> ROUND(N(data!BT91), 0)</f>
        <v>0</v>
      </c>
      <c r="AI71" s="320">
        <f> ROUND(N(data!BT92), 0)</f>
        <v>0</v>
      </c>
      <c r="AJ71" s="320">
        <f> ROUND(N(data!BT93), 0)</f>
        <v>0</v>
      </c>
      <c r="AK71" s="321">
        <f> 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ht="12.6" customHeight="1" s="11" customFormat="1">
      <c r="A72" s="12" t="str">
        <f>RIGHT(data!$C$97,3)</f>
        <v>165</v>
      </c>
      <c r="B72" s="211" t="str">
        <f>RIGHT(data!$C$96,4)</f>
        <v>2022</v>
      </c>
      <c r="C72" s="12" t="str">
        <f>data!BU$55</f>
        <v>8680</v>
      </c>
      <c r="D72" s="12" t="s">
        <v>1153</v>
      </c>
      <c r="E72" s="320">
        <f> ROUND(N(data!BU59), 0)</f>
        <v>0</v>
      </c>
      <c r="F72" s="321">
        <f> ROUND(N(data!BU60), 2)</f>
        <v>0</v>
      </c>
      <c r="G72" s="320">
        <f> ROUND(N(data!BU61), 0)</f>
        <v>0</v>
      </c>
      <c r="H72" s="320">
        <f> ROUND(N(data!BU62), 0)</f>
        <v>0</v>
      </c>
      <c r="I72" s="320">
        <f> ROUND(N(data!BU63), 0)</f>
        <v>0</v>
      </c>
      <c r="J72" s="320">
        <f> ROUND(N(data!BU64), 0)</f>
        <v>0</v>
      </c>
      <c r="K72" s="320">
        <f> ROUND(N(data!BU65), 0)</f>
        <v>0</v>
      </c>
      <c r="L72" s="320">
        <f> ROUND(N(data!BU66), 0)</f>
        <v>0</v>
      </c>
      <c r="M72" s="320">
        <f> ROUND(N(data!BU67), 0)</f>
        <v>0</v>
      </c>
      <c r="N72" s="320">
        <f> ROUND(N(data!BU68), 0)</f>
        <v>0</v>
      </c>
      <c r="O72" s="320">
        <f> ROUND(N(data!BU69), 0)</f>
        <v>0</v>
      </c>
      <c r="P72" s="320">
        <f> ROUND(N(data!BU70), 0)</f>
        <v>0</v>
      </c>
      <c r="Q72" s="320">
        <f> ROUND(N(data!BU71), 0)</f>
        <v>0</v>
      </c>
      <c r="R72" s="320">
        <f> ROUND(N(data!BU72), 0)</f>
        <v>0</v>
      </c>
      <c r="S72" s="320">
        <f> ROUND(N(data!BU73), 0)</f>
        <v>0</v>
      </c>
      <c r="T72" s="320">
        <f> ROUND(N(data!BU74), 0)</f>
        <v>0</v>
      </c>
      <c r="U72" s="320">
        <f> ROUND(N(data!BU75), 0)</f>
        <v>0</v>
      </c>
      <c r="V72" s="320">
        <f> ROUND(N(data!BU76), 0)</f>
        <v>0</v>
      </c>
      <c r="W72" s="320">
        <f> ROUND(N(data!BU77), 0)</f>
        <v>0</v>
      </c>
      <c r="X72" s="320">
        <f> ROUND(N(data!BU78), 0)</f>
        <v>0</v>
      </c>
      <c r="Y72" s="320">
        <f> ROUND(N(data!BU79), 0)</f>
        <v>0</v>
      </c>
      <c r="Z72" s="320">
        <f> ROUND(N(data!BU80), 0)</f>
        <v>0</v>
      </c>
      <c r="AA72" s="320">
        <f> ROUND(N(data!BU81), 0)</f>
        <v>0</v>
      </c>
      <c r="AB72" s="320">
        <f> ROUND(N(data!BU82), 0)</f>
        <v>0</v>
      </c>
      <c r="AC72" s="320">
        <f> ROUND(N(data!BU83), 0)</f>
        <v>0</v>
      </c>
      <c r="AD72" s="320">
        <f> ROUND(N(data!BU84), 0)</f>
        <v>0</v>
      </c>
      <c r="AE72" s="320">
        <f> ROUND(N(data!BU89), 0)</f>
        <v>0</v>
      </c>
      <c r="AF72" s="320">
        <f> ROUND(N(data!BU87), 0)</f>
        <v>0</v>
      </c>
      <c r="AG72" s="320">
        <f> ROUND(N(data!BU90), 0)</f>
        <v>0</v>
      </c>
      <c r="AH72" s="320">
        <f> ROUND(N(data!BU91), 0)</f>
        <v>0</v>
      </c>
      <c r="AI72" s="320">
        <f> ROUND(N(data!BU92), 0)</f>
        <v>549</v>
      </c>
      <c r="AJ72" s="320">
        <f> ROUND(N(data!BU93), 0)</f>
        <v>0</v>
      </c>
      <c r="AK72" s="321" t="e">
        <f> ROUND(N(data!BU94), 2)</f>
        <v>#VALUE!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ht="12.6" customHeight="1" s="11" customFormat="1">
      <c r="A73" s="12" t="str">
        <f>RIGHT(data!$C$97,3)</f>
        <v>165</v>
      </c>
      <c r="B73" s="211" t="str">
        <f>RIGHT(data!$C$96,4)</f>
        <v>2022</v>
      </c>
      <c r="C73" s="12" t="str">
        <f>data!BV$55</f>
        <v>8690</v>
      </c>
      <c r="D73" s="12" t="s">
        <v>1153</v>
      </c>
      <c r="E73" s="320">
        <f> ROUND(N(data!BV59), 0)</f>
        <v>0</v>
      </c>
      <c r="F73" s="321">
        <f> ROUND(N(data!BV60), 2)</f>
        <v>0</v>
      </c>
      <c r="G73" s="320">
        <f> ROUND(N(data!BV61), 0)</f>
        <v>184684</v>
      </c>
      <c r="H73" s="320">
        <f> ROUND(N(data!BV62), 0)</f>
        <v>43662</v>
      </c>
      <c r="I73" s="320">
        <f> ROUND(N(data!BV63), 0)</f>
        <v>0</v>
      </c>
      <c r="J73" s="320">
        <f> ROUND(N(data!BV64), 0)</f>
        <v>1684</v>
      </c>
      <c r="K73" s="320">
        <f> ROUND(N(data!BV65), 0)</f>
        <v>0</v>
      </c>
      <c r="L73" s="320">
        <f> ROUND(N(data!BV66), 0)</f>
        <v>0</v>
      </c>
      <c r="M73" s="320">
        <f> ROUND(N(data!BV67), 0)</f>
        <v>52532</v>
      </c>
      <c r="N73" s="320">
        <f> ROUND(N(data!BV68), 0)</f>
        <v>2918</v>
      </c>
      <c r="O73" s="320">
        <f> ROUND(N(data!BV69), 0)</f>
        <v>165982</v>
      </c>
      <c r="P73" s="320">
        <f> ROUND(N(data!BV70), 0)</f>
        <v>0</v>
      </c>
      <c r="Q73" s="320">
        <f> ROUND(N(data!BV71), 0)</f>
        <v>113720</v>
      </c>
      <c r="R73" s="320">
        <f> ROUND(N(data!BV72), 0)</f>
        <v>0</v>
      </c>
      <c r="S73" s="320">
        <f> ROUND(N(data!BV73), 0)</f>
        <v>0</v>
      </c>
      <c r="T73" s="320">
        <f> ROUND(N(data!BV74), 0)</f>
        <v>0</v>
      </c>
      <c r="U73" s="320">
        <f> ROUND(N(data!BV75), 0)</f>
        <v>0</v>
      </c>
      <c r="V73" s="320">
        <f> ROUND(N(data!BV76), 0)</f>
        <v>0</v>
      </c>
      <c r="W73" s="320">
        <f> ROUND(N(data!BV77), 0)</f>
        <v>38452</v>
      </c>
      <c r="X73" s="320">
        <f> ROUND(N(data!BV78), 0)</f>
        <v>0</v>
      </c>
      <c r="Y73" s="320">
        <f> ROUND(N(data!BV79), 0)</f>
        <v>1533</v>
      </c>
      <c r="Z73" s="320">
        <f> ROUND(N(data!BV80), 0)</f>
        <v>0</v>
      </c>
      <c r="AA73" s="320">
        <f> ROUND(N(data!BV81), 0)</f>
        <v>0</v>
      </c>
      <c r="AB73" s="320">
        <f> ROUND(N(data!BV82), 0)</f>
        <v>0</v>
      </c>
      <c r="AC73" s="320">
        <f> ROUND(N(data!BV83), 0)</f>
        <v>12277</v>
      </c>
      <c r="AD73" s="320">
        <f> ROUND(N(data!BV84), 0)</f>
        <v>0</v>
      </c>
      <c r="AE73" s="320">
        <f> ROUND(N(data!BV89), 0)</f>
        <v>0</v>
      </c>
      <c r="AF73" s="320">
        <f> ROUND(N(data!BV87), 0)</f>
        <v>0</v>
      </c>
      <c r="AG73" s="320">
        <f> ROUND(N(data!BV90), 0)</f>
        <v>1236</v>
      </c>
      <c r="AH73" s="320">
        <f> ROUND(N(data!BV91), 0)</f>
        <v>0</v>
      </c>
      <c r="AI73" s="320">
        <f> ROUND(N(data!BV92), 0)</f>
        <v>0</v>
      </c>
      <c r="AJ73" s="320">
        <f> ROUND(N(data!BV93), 0)</f>
        <v>0</v>
      </c>
      <c r="AK73" s="321" t="e">
        <f> ROUND(N(data!BV94), 2)</f>
        <v>#VALUE!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ht="12.6" customHeight="1" s="11" customFormat="1">
      <c r="A74" s="12" t="str">
        <f>RIGHT(data!$C$97,3)</f>
        <v>165</v>
      </c>
      <c r="B74" s="211" t="str">
        <f>RIGHT(data!$C$96,4)</f>
        <v>2022</v>
      </c>
      <c r="C74" s="12" t="str">
        <f>data!BW$55</f>
        <v>8700</v>
      </c>
      <c r="D74" s="12" t="s">
        <v>1153</v>
      </c>
      <c r="E74" s="320">
        <f> ROUND(N(data!BW59), 0)</f>
        <v>0</v>
      </c>
      <c r="F74" s="321">
        <f> ROUND(N(data!BW60), 2)</f>
        <v>0</v>
      </c>
      <c r="G74" s="320">
        <f> ROUND(N(data!BW61), 0)</f>
        <v>0</v>
      </c>
      <c r="H74" s="320">
        <f> ROUND(N(data!BW62), 0)</f>
        <v>0</v>
      </c>
      <c r="I74" s="320">
        <f> ROUND(N(data!BW63), 0)</f>
        <v>0</v>
      </c>
      <c r="J74" s="320">
        <f> ROUND(N(data!BW64), 0)</f>
        <v>0</v>
      </c>
      <c r="K74" s="320">
        <f> ROUND(N(data!BW65), 0)</f>
        <v>0</v>
      </c>
      <c r="L74" s="320">
        <f> ROUND(N(data!BW66), 0)</f>
        <v>0</v>
      </c>
      <c r="M74" s="320">
        <f> ROUND(N(data!BW67), 0)</f>
        <v>0</v>
      </c>
      <c r="N74" s="320">
        <f> ROUND(N(data!BW68), 0)</f>
        <v>0</v>
      </c>
      <c r="O74" s="320">
        <f> ROUND(N(data!BW69), 0)</f>
        <v>0</v>
      </c>
      <c r="P74" s="320">
        <f> ROUND(N(data!BW70), 0)</f>
        <v>0</v>
      </c>
      <c r="Q74" s="320">
        <f> ROUND(N(data!BW71), 0)</f>
        <v>0</v>
      </c>
      <c r="R74" s="320">
        <f> ROUND(N(data!BW72), 0)</f>
        <v>0</v>
      </c>
      <c r="S74" s="320">
        <f> ROUND(N(data!BW73), 0)</f>
        <v>0</v>
      </c>
      <c r="T74" s="320">
        <f> ROUND(N(data!BW74), 0)</f>
        <v>0</v>
      </c>
      <c r="U74" s="320">
        <f> ROUND(N(data!BW75), 0)</f>
        <v>0</v>
      </c>
      <c r="V74" s="320">
        <f> ROUND(N(data!BW76), 0)</f>
        <v>0</v>
      </c>
      <c r="W74" s="320">
        <f> ROUND(N(data!BW77), 0)</f>
        <v>0</v>
      </c>
      <c r="X74" s="320">
        <f> ROUND(N(data!BW78), 0)</f>
        <v>0</v>
      </c>
      <c r="Y74" s="320">
        <f> ROUND(N(data!BW79), 0)</f>
        <v>0</v>
      </c>
      <c r="Z74" s="320">
        <f> ROUND(N(data!BW80), 0)</f>
        <v>0</v>
      </c>
      <c r="AA74" s="320">
        <f> ROUND(N(data!BW81), 0)</f>
        <v>0</v>
      </c>
      <c r="AB74" s="320">
        <f> ROUND(N(data!BW82), 0)</f>
        <v>0</v>
      </c>
      <c r="AC74" s="320">
        <f> ROUND(N(data!BW83), 0)</f>
        <v>0</v>
      </c>
      <c r="AD74" s="320">
        <f> ROUND(N(data!BW84), 0)</f>
        <v>0</v>
      </c>
      <c r="AE74" s="320">
        <f> ROUND(N(data!BW89), 0)</f>
        <v>0</v>
      </c>
      <c r="AF74" s="320">
        <f> ROUND(N(data!BW87), 0)</f>
        <v>0</v>
      </c>
      <c r="AG74" s="320">
        <f> ROUND(N(data!BW90), 0)</f>
        <v>0</v>
      </c>
      <c r="AH74" s="320">
        <f> ROUND(N(data!BW91), 0)</f>
        <v>0</v>
      </c>
      <c r="AI74" s="320">
        <f> ROUND(N(data!BW92), 0)</f>
        <v>0</v>
      </c>
      <c r="AJ74" s="320">
        <f> ROUND(N(data!BW93), 0)</f>
        <v>0</v>
      </c>
      <c r="AK74" s="321" t="e">
        <f> ROUND(N(data!BW94), 2)</f>
        <v>#VALUE!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ht="12.6" customHeight="1" s="11" customFormat="1">
      <c r="A75" s="12" t="str">
        <f>RIGHT(data!$C$97,3)</f>
        <v>165</v>
      </c>
      <c r="B75" s="211" t="str">
        <f>RIGHT(data!$C$96,4)</f>
        <v>2022</v>
      </c>
      <c r="C75" s="12" t="str">
        <f>data!BX$55</f>
        <v>8710</v>
      </c>
      <c r="D75" s="12" t="s">
        <v>1153</v>
      </c>
      <c r="E75" s="320">
        <f> ROUND(N(data!BX59), 0)</f>
        <v>0</v>
      </c>
      <c r="F75" s="321">
        <f> ROUND(N(data!BX60), 2)</f>
        <v>8.91</v>
      </c>
      <c r="G75" s="320">
        <f> ROUND(N(data!BX61), 0)</f>
        <v>472739</v>
      </c>
      <c r="H75" s="320">
        <f> ROUND(N(data!BX62), 0)</f>
        <v>111763</v>
      </c>
      <c r="I75" s="320">
        <f> ROUND(N(data!BX63), 0)</f>
        <v>0</v>
      </c>
      <c r="J75" s="320">
        <f> ROUND(N(data!BX64), 0)</f>
        <v>4266</v>
      </c>
      <c r="K75" s="320">
        <f> ROUND(N(data!BX65), 0)</f>
        <v>0</v>
      </c>
      <c r="L75" s="320">
        <f> ROUND(N(data!BX66), 0)</f>
        <v>0</v>
      </c>
      <c r="M75" s="320">
        <f> ROUND(N(data!BX67), 0)</f>
        <v>0</v>
      </c>
      <c r="N75" s="320">
        <f> ROUND(N(data!BX68), 0)</f>
        <v>1445</v>
      </c>
      <c r="O75" s="320">
        <f> ROUND(N(data!BX69), 0)</f>
        <v>34749</v>
      </c>
      <c r="P75" s="320">
        <f> ROUND(N(data!BX70), 0)</f>
        <v>0</v>
      </c>
      <c r="Q75" s="320">
        <f> ROUND(N(data!BX71), 0)</f>
        <v>15219</v>
      </c>
      <c r="R75" s="320">
        <f> ROUND(N(data!BX72), 0)</f>
        <v>0</v>
      </c>
      <c r="S75" s="320">
        <f> ROUND(N(data!BX73), 0)</f>
        <v>0</v>
      </c>
      <c r="T75" s="320">
        <f> ROUND(N(data!BX74), 0)</f>
        <v>0</v>
      </c>
      <c r="U75" s="320">
        <f> ROUND(N(data!BX75), 0)</f>
        <v>0</v>
      </c>
      <c r="V75" s="320">
        <f> ROUND(N(data!BX76), 0)</f>
        <v>0</v>
      </c>
      <c r="W75" s="320">
        <f> ROUND(N(data!BX77), 0)</f>
        <v>741</v>
      </c>
      <c r="X75" s="320">
        <f> ROUND(N(data!BX78), 0)</f>
        <v>0</v>
      </c>
      <c r="Y75" s="320">
        <f> ROUND(N(data!BX79), 0)</f>
        <v>0</v>
      </c>
      <c r="Z75" s="320">
        <f> ROUND(N(data!BX80), 0)</f>
        <v>6863</v>
      </c>
      <c r="AA75" s="320">
        <f> ROUND(N(data!BX81), 0)</f>
        <v>0</v>
      </c>
      <c r="AB75" s="320">
        <f> ROUND(N(data!BX82), 0)</f>
        <v>0</v>
      </c>
      <c r="AC75" s="320">
        <f> ROUND(N(data!BX83), 0)</f>
        <v>11926</v>
      </c>
      <c r="AD75" s="320">
        <f> ROUND(N(data!BX84), 0)</f>
        <v>0</v>
      </c>
      <c r="AE75" s="320">
        <f> ROUND(N(data!BX89), 0)</f>
        <v>0</v>
      </c>
      <c r="AF75" s="320">
        <f> ROUND(N(data!BX87), 0)</f>
        <v>0</v>
      </c>
      <c r="AG75" s="320">
        <f> ROUND(N(data!BX90), 0)</f>
        <v>0</v>
      </c>
      <c r="AH75" s="320">
        <f> ROUND(N(data!BX91), 0)</f>
        <v>0</v>
      </c>
      <c r="AI75" s="320">
        <f> ROUND(N(data!BX92), 0)</f>
        <v>21</v>
      </c>
      <c r="AJ75" s="320">
        <f> ROUND(N(data!BX93), 0)</f>
        <v>0</v>
      </c>
      <c r="AK75" s="321" t="e">
        <f> ROUND(N(data!BX94), 2)</f>
        <v>#VALUE!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ht="12.6" customHeight="1" s="11" customFormat="1">
      <c r="A76" s="12" t="str">
        <f>RIGHT(data!$C$97,3)</f>
        <v>165</v>
      </c>
      <c r="B76" s="211" t="str">
        <f>RIGHT(data!$C$96,4)</f>
        <v>2022</v>
      </c>
      <c r="C76" s="12" t="str">
        <f>data!BY$55</f>
        <v>8720</v>
      </c>
      <c r="D76" s="12" t="s">
        <v>1153</v>
      </c>
      <c r="E76" s="320">
        <f> ROUND(N(data!BY59), 0)</f>
        <v>0</v>
      </c>
      <c r="F76" s="321">
        <f> ROUND(N(data!BY60), 2)</f>
        <v>0.55</v>
      </c>
      <c r="G76" s="320">
        <f> ROUND(N(data!BY61), 0)</f>
        <v>110664</v>
      </c>
      <c r="H76" s="320">
        <f> ROUND(N(data!BY62), 0)</f>
        <v>26163</v>
      </c>
      <c r="I76" s="320">
        <f> ROUND(N(data!BY63), 0)</f>
        <v>0</v>
      </c>
      <c r="J76" s="320">
        <f> ROUND(N(data!BY64), 0)</f>
        <v>24</v>
      </c>
      <c r="K76" s="320">
        <f> ROUND(N(data!BY65), 0)</f>
        <v>0</v>
      </c>
      <c r="L76" s="320">
        <f> ROUND(N(data!BY66), 0)</f>
        <v>0</v>
      </c>
      <c r="M76" s="320">
        <f> ROUND(N(data!BY67), 0)</f>
        <v>2040</v>
      </c>
      <c r="N76" s="320">
        <f> ROUND(N(data!BY68), 0)</f>
        <v>880</v>
      </c>
      <c r="O76" s="320">
        <f> ROUND(N(data!BY69), 0)</f>
        <v>5169</v>
      </c>
      <c r="P76" s="320">
        <f> ROUND(N(data!BY70), 0)</f>
        <v>0</v>
      </c>
      <c r="Q76" s="320">
        <f> ROUND(N(data!BY71), 0)</f>
        <v>0</v>
      </c>
      <c r="R76" s="320">
        <f> ROUND(N(data!BY72), 0)</f>
        <v>0</v>
      </c>
      <c r="S76" s="320">
        <f> ROUND(N(data!BY73), 0)</f>
        <v>0</v>
      </c>
      <c r="T76" s="320">
        <f> ROUND(N(data!BY74), 0)</f>
        <v>0</v>
      </c>
      <c r="U76" s="320">
        <f> ROUND(N(data!BY75), 0)</f>
        <v>0</v>
      </c>
      <c r="V76" s="320">
        <f> ROUND(N(data!BY76), 0)</f>
        <v>0</v>
      </c>
      <c r="W76" s="320">
        <f> ROUND(N(data!BY77), 0)</f>
        <v>0</v>
      </c>
      <c r="X76" s="320">
        <f> ROUND(N(data!BY78), 0)</f>
        <v>0</v>
      </c>
      <c r="Y76" s="320">
        <f> ROUND(N(data!BY79), 0)</f>
        <v>0</v>
      </c>
      <c r="Z76" s="320">
        <f> ROUND(N(data!BY80), 0)</f>
        <v>0</v>
      </c>
      <c r="AA76" s="320">
        <f> ROUND(N(data!BY81), 0)</f>
        <v>0</v>
      </c>
      <c r="AB76" s="320">
        <f> ROUND(N(data!BY82), 0)</f>
        <v>0</v>
      </c>
      <c r="AC76" s="320">
        <f> ROUND(N(data!BY83), 0)</f>
        <v>5169</v>
      </c>
      <c r="AD76" s="320">
        <f> ROUND(N(data!BY84), 0)</f>
        <v>0</v>
      </c>
      <c r="AE76" s="320">
        <f> ROUND(N(data!BY89), 0)</f>
        <v>0</v>
      </c>
      <c r="AF76" s="320">
        <f> ROUND(N(data!BY87), 0)</f>
        <v>0</v>
      </c>
      <c r="AG76" s="320">
        <f> ROUND(N(data!BY90), 0)</f>
        <v>48</v>
      </c>
      <c r="AH76" s="320">
        <f> ROUND(N(data!BY91), 0)</f>
        <v>0</v>
      </c>
      <c r="AI76" s="320">
        <f> ROUND(N(data!BY92), 0)</f>
        <v>0</v>
      </c>
      <c r="AJ76" s="320">
        <f> ROUND(N(data!BY93), 0)</f>
        <v>0</v>
      </c>
      <c r="AK76" s="321" t="e">
        <f> ROUND(N(data!BY94), 2)</f>
        <v>#VALUE!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ht="12.6" customHeight="1" s="11" customFormat="1">
      <c r="A77" s="12" t="str">
        <f>RIGHT(data!$C$97,3)</f>
        <v>165</v>
      </c>
      <c r="B77" s="211" t="str">
        <f>RIGHT(data!$C$96,4)</f>
        <v>2022</v>
      </c>
      <c r="C77" s="12" t="str">
        <f>data!BZ$55</f>
        <v>8730</v>
      </c>
      <c r="D77" s="12" t="s">
        <v>1153</v>
      </c>
      <c r="E77" s="320">
        <f> ROUND(N(data!BZ59), 0)</f>
        <v>0</v>
      </c>
      <c r="F77" s="321">
        <f> ROUND(N(data!BZ60), 2)</f>
        <v>0</v>
      </c>
      <c r="G77" s="320">
        <f> ROUND(N(data!BZ61), 0)</f>
        <v>0</v>
      </c>
      <c r="H77" s="320">
        <f> ROUND(N(data!BZ62), 0)</f>
        <v>0</v>
      </c>
      <c r="I77" s="320">
        <f> ROUND(N(data!BZ63), 0)</f>
        <v>0</v>
      </c>
      <c r="J77" s="320">
        <f> ROUND(N(data!BZ64), 0)</f>
        <v>0</v>
      </c>
      <c r="K77" s="320">
        <f> ROUND(N(data!BZ65), 0)</f>
        <v>0</v>
      </c>
      <c r="L77" s="320">
        <f> ROUND(N(data!BZ66), 0)</f>
        <v>0</v>
      </c>
      <c r="M77" s="320">
        <f> ROUND(N(data!BZ67), 0)</f>
        <v>0</v>
      </c>
      <c r="N77" s="320">
        <f> ROUND(N(data!BZ68), 0)</f>
        <v>0</v>
      </c>
      <c r="O77" s="320">
        <f> ROUND(N(data!BZ69), 0)</f>
        <v>0</v>
      </c>
      <c r="P77" s="320">
        <f> ROUND(N(data!BZ70), 0)</f>
        <v>0</v>
      </c>
      <c r="Q77" s="320">
        <f> ROUND(N(data!BZ71), 0)</f>
        <v>0</v>
      </c>
      <c r="R77" s="320">
        <f> ROUND(N(data!BZ72), 0)</f>
        <v>0</v>
      </c>
      <c r="S77" s="320">
        <f> ROUND(N(data!BZ73), 0)</f>
        <v>0</v>
      </c>
      <c r="T77" s="320">
        <f> ROUND(N(data!BZ74), 0)</f>
        <v>0</v>
      </c>
      <c r="U77" s="320">
        <f> ROUND(N(data!BZ75), 0)</f>
        <v>0</v>
      </c>
      <c r="V77" s="320">
        <f> ROUND(N(data!BZ76), 0)</f>
        <v>0</v>
      </c>
      <c r="W77" s="320">
        <f> ROUND(N(data!BZ77), 0)</f>
        <v>0</v>
      </c>
      <c r="X77" s="320">
        <f> ROUND(N(data!BZ78), 0)</f>
        <v>0</v>
      </c>
      <c r="Y77" s="320">
        <f> ROUND(N(data!BZ79), 0)</f>
        <v>0</v>
      </c>
      <c r="Z77" s="320">
        <f> ROUND(N(data!BZ80), 0)</f>
        <v>0</v>
      </c>
      <c r="AA77" s="320">
        <f> ROUND(N(data!BZ81), 0)</f>
        <v>0</v>
      </c>
      <c r="AB77" s="320">
        <f> ROUND(N(data!BZ82), 0)</f>
        <v>0</v>
      </c>
      <c r="AC77" s="320">
        <f> ROUND(N(data!BZ83), 0)</f>
        <v>0</v>
      </c>
      <c r="AD77" s="320">
        <f> ROUND(N(data!BZ84), 0)</f>
        <v>0</v>
      </c>
      <c r="AE77" s="320">
        <f> ROUND(N(data!BZ89), 0)</f>
        <v>0</v>
      </c>
      <c r="AF77" s="320">
        <f> ROUND(N(data!BZ87), 0)</f>
        <v>0</v>
      </c>
      <c r="AG77" s="320">
        <f> ROUND(N(data!BZ90), 0)</f>
        <v>0</v>
      </c>
      <c r="AH77" s="320">
        <f> ROUND(N(data!BZ91), 0)</f>
        <v>0</v>
      </c>
      <c r="AI77" s="320">
        <f> ROUND(N(data!BZ92), 0)</f>
        <v>0</v>
      </c>
      <c r="AJ77" s="320">
        <f> ROUND(N(data!BZ93), 0)</f>
        <v>0</v>
      </c>
      <c r="AK77" s="321" t="e">
        <f> ROUND(N(data!BZ94), 2)</f>
        <v>#VALUE!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ht="12.6" customHeight="1" s="11" customFormat="1">
      <c r="A78" s="12" t="str">
        <f>RIGHT(data!$C$97,3)</f>
        <v>165</v>
      </c>
      <c r="B78" s="211" t="str">
        <f>RIGHT(data!$C$96,4)</f>
        <v>2022</v>
      </c>
      <c r="C78" s="12" t="str">
        <f>data!CA$55</f>
        <v>8740</v>
      </c>
      <c r="D78" s="12" t="s">
        <v>1153</v>
      </c>
      <c r="E78" s="320">
        <f> ROUND(N(data!CA59), 0)</f>
        <v>0</v>
      </c>
      <c r="F78" s="321">
        <f> ROUND(N(data!CA60), 2)</f>
        <v>0</v>
      </c>
      <c r="G78" s="320">
        <f> ROUND(N(data!CA61), 0)</f>
        <v>0</v>
      </c>
      <c r="H78" s="320">
        <f> ROUND(N(data!CA62), 0)</f>
        <v>0</v>
      </c>
      <c r="I78" s="320">
        <f> ROUND(N(data!CA63), 0)</f>
        <v>0</v>
      </c>
      <c r="J78" s="320">
        <f> ROUND(N(data!CA64), 0)</f>
        <v>0</v>
      </c>
      <c r="K78" s="320">
        <f> ROUND(N(data!CA65), 0)</f>
        <v>0</v>
      </c>
      <c r="L78" s="320">
        <f> ROUND(N(data!CA66), 0)</f>
        <v>0</v>
      </c>
      <c r="M78" s="320">
        <f> ROUND(N(data!CA67), 0)</f>
        <v>0</v>
      </c>
      <c r="N78" s="320">
        <f> ROUND(N(data!CA68), 0)</f>
        <v>0</v>
      </c>
      <c r="O78" s="320">
        <f> ROUND(N(data!CA69), 0)</f>
        <v>0</v>
      </c>
      <c r="P78" s="320">
        <f> ROUND(N(data!CA70), 0)</f>
        <v>0</v>
      </c>
      <c r="Q78" s="320">
        <f> ROUND(N(data!CA71), 0)</f>
        <v>0</v>
      </c>
      <c r="R78" s="320">
        <f> ROUND(N(data!CA72), 0)</f>
        <v>0</v>
      </c>
      <c r="S78" s="320">
        <f> ROUND(N(data!CA73), 0)</f>
        <v>0</v>
      </c>
      <c r="T78" s="320">
        <f> ROUND(N(data!CA74), 0)</f>
        <v>0</v>
      </c>
      <c r="U78" s="320">
        <f> ROUND(N(data!CA75), 0)</f>
        <v>0</v>
      </c>
      <c r="V78" s="320">
        <f> ROUND(N(data!CA76), 0)</f>
        <v>0</v>
      </c>
      <c r="W78" s="320">
        <f> ROUND(N(data!CA77), 0)</f>
        <v>0</v>
      </c>
      <c r="X78" s="320">
        <f> ROUND(N(data!CA78), 0)</f>
        <v>0</v>
      </c>
      <c r="Y78" s="320">
        <f> ROUND(N(data!CA79), 0)</f>
        <v>0</v>
      </c>
      <c r="Z78" s="320">
        <f> ROUND(N(data!CA80), 0)</f>
        <v>0</v>
      </c>
      <c r="AA78" s="320">
        <f> ROUND(N(data!CA81), 0)</f>
        <v>0</v>
      </c>
      <c r="AB78" s="320">
        <f> ROUND(N(data!CA82), 0)</f>
        <v>0</v>
      </c>
      <c r="AC78" s="320">
        <f> ROUND(N(data!CA83), 0)</f>
        <v>0</v>
      </c>
      <c r="AD78" s="320">
        <f> ROUND(N(data!CA84), 0)</f>
        <v>0</v>
      </c>
      <c r="AE78" s="320">
        <f> ROUND(N(data!CA89), 0)</f>
        <v>0</v>
      </c>
      <c r="AF78" s="320">
        <f> ROUND(N(data!CA87), 0)</f>
        <v>0</v>
      </c>
      <c r="AG78" s="320">
        <f> ROUND(N(data!CA90), 0)</f>
        <v>0</v>
      </c>
      <c r="AH78" s="320">
        <f> ROUND(N(data!CA91), 0)</f>
        <v>0</v>
      </c>
      <c r="AI78" s="320">
        <f> ROUND(N(data!CA92), 0)</f>
        <v>0</v>
      </c>
      <c r="AJ78" s="320">
        <f> ROUND(N(data!CA93), 0)</f>
        <v>0</v>
      </c>
      <c r="AK78" s="321" t="e">
        <f> ROUND(N(data!CA94), 2)</f>
        <v>#VALUE!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ht="12.6" customHeight="1" s="11" customFormat="1">
      <c r="A79" s="12" t="str">
        <f>RIGHT(data!$C$97,3)</f>
        <v>165</v>
      </c>
      <c r="B79" s="211" t="str">
        <f>RIGHT(data!$C$96,4)</f>
        <v>2022</v>
      </c>
      <c r="C79" s="12" t="str">
        <f>data!CB$55</f>
        <v>8770</v>
      </c>
      <c r="D79" s="12" t="s">
        <v>1153</v>
      </c>
      <c r="E79" s="320">
        <f> ROUND(N(data!CB59), 0)</f>
        <v>0</v>
      </c>
      <c r="F79" s="321">
        <f> ROUND(N(data!CB60), 2)</f>
        <v>0</v>
      </c>
      <c r="G79" s="320">
        <f> ROUND(N(data!CB61), 0)</f>
        <v>75823</v>
      </c>
      <c r="H79" s="320">
        <f> ROUND(N(data!CB62), 0)</f>
        <v>17926</v>
      </c>
      <c r="I79" s="320">
        <f> ROUND(N(data!CB63), 0)</f>
        <v>0</v>
      </c>
      <c r="J79" s="320">
        <f> ROUND(N(data!CB64), 0)</f>
        <v>3169</v>
      </c>
      <c r="K79" s="320">
        <f> ROUND(N(data!CB65), 0)</f>
        <v>0</v>
      </c>
      <c r="L79" s="320">
        <f> ROUND(N(data!CB66), 0)</f>
        <v>0</v>
      </c>
      <c r="M79" s="320">
        <f> ROUND(N(data!CB67), 0)</f>
        <v>0</v>
      </c>
      <c r="N79" s="320">
        <f> ROUND(N(data!CB68), 0)</f>
        <v>0</v>
      </c>
      <c r="O79" s="320">
        <f> ROUND(N(data!CB69), 0)</f>
        <v>57797</v>
      </c>
      <c r="P79" s="320">
        <f> ROUND(N(data!CB70), 0)</f>
        <v>0</v>
      </c>
      <c r="Q79" s="320">
        <f> ROUND(N(data!CB71), 0)</f>
        <v>13121</v>
      </c>
      <c r="R79" s="320">
        <f> ROUND(N(data!CB72), 0)</f>
        <v>0</v>
      </c>
      <c r="S79" s="320">
        <f> ROUND(N(data!CB73), 0)</f>
        <v>0</v>
      </c>
      <c r="T79" s="320">
        <f> ROUND(N(data!CB74), 0)</f>
        <v>0</v>
      </c>
      <c r="U79" s="320">
        <f> ROUND(N(data!CB75), 0)</f>
        <v>0</v>
      </c>
      <c r="V79" s="320">
        <f> ROUND(N(data!CB76), 0)</f>
        <v>0</v>
      </c>
      <c r="W79" s="320">
        <f> ROUND(N(data!CB77), 0)</f>
        <v>0</v>
      </c>
      <c r="X79" s="320">
        <f> ROUND(N(data!CB78), 0)</f>
        <v>0</v>
      </c>
      <c r="Y79" s="320">
        <f> ROUND(N(data!CB79), 0)</f>
        <v>0</v>
      </c>
      <c r="Z79" s="320">
        <f> ROUND(N(data!CB80), 0)</f>
        <v>0</v>
      </c>
      <c r="AA79" s="320">
        <f> ROUND(N(data!CB81), 0)</f>
        <v>0</v>
      </c>
      <c r="AB79" s="320">
        <f> ROUND(N(data!CB82), 0)</f>
        <v>0</v>
      </c>
      <c r="AC79" s="320">
        <f> ROUND(N(data!CB83), 0)</f>
        <v>44676</v>
      </c>
      <c r="AD79" s="320">
        <f> ROUND(N(data!CB84), 0)</f>
        <v>0</v>
      </c>
      <c r="AE79" s="320">
        <f> ROUND(N(data!CB89), 0)</f>
        <v>0</v>
      </c>
      <c r="AF79" s="320">
        <f> ROUND(N(data!CB87), 0)</f>
        <v>0</v>
      </c>
      <c r="AG79" s="320">
        <f> ROUND(N(data!CB90), 0)</f>
        <v>0</v>
      </c>
      <c r="AH79" s="320">
        <f> ROUND(N(data!CB91), 0)</f>
        <v>0</v>
      </c>
      <c r="AI79" s="320">
        <f> ROUND(N(data!CB92), 0)</f>
        <v>0</v>
      </c>
      <c r="AJ79" s="320">
        <f> ROUND(N(data!CB93), 0)</f>
        <v>0</v>
      </c>
      <c r="AK79" s="321" t="e">
        <f> ROUND(N(data!CB94), 2)</f>
        <v>#VALUE!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ht="12.6" customHeight="1" s="11" customFormat="1">
      <c r="A80" s="12" t="str">
        <f>RIGHT(data!$C$97,3)</f>
        <v>165</v>
      </c>
      <c r="B80" s="211" t="str">
        <f>RIGHT(data!$C$96,4)</f>
        <v>2022</v>
      </c>
      <c r="C80" s="12" t="str">
        <f>data!CC$55</f>
        <v>8790</v>
      </c>
      <c r="D80" s="12" t="s">
        <v>1153</v>
      </c>
      <c r="E80" s="320">
        <f> ROUND(N(data!CC59), 0)</f>
        <v>0</v>
      </c>
      <c r="F80" s="321">
        <f> ROUND(N(data!CC60), 2)</f>
        <v>0</v>
      </c>
      <c r="G80" s="320">
        <f> ROUND(N(data!CC61), 0)</f>
        <v>0</v>
      </c>
      <c r="H80" s="320">
        <f> ROUND(N(data!CC62), 0)</f>
        <v>0</v>
      </c>
      <c r="I80" s="320">
        <f> ROUND(N(data!CC63), 0)</f>
        <v>0</v>
      </c>
      <c r="J80" s="320">
        <f> ROUND(N(data!CC64), 0)</f>
        <v>0</v>
      </c>
      <c r="K80" s="320">
        <f> ROUND(N(data!CC65), 0)</f>
        <v>47317</v>
      </c>
      <c r="L80" s="320">
        <f> ROUND(N(data!CC66), 0)</f>
        <v>141442</v>
      </c>
      <c r="M80" s="320">
        <f> ROUND(N(data!CC67), 0)</f>
        <v>0</v>
      </c>
      <c r="N80" s="320">
        <f> ROUND(N(data!CC68), 0)</f>
        <v>0</v>
      </c>
      <c r="O80" s="320">
        <f> ROUND(N(data!CC69), 0)</f>
        <v>0</v>
      </c>
      <c r="P80" s="320">
        <f> ROUND(N(data!CC70), 0)</f>
        <v>0</v>
      </c>
      <c r="Q80" s="320">
        <f> ROUND(N(data!CC71), 0)</f>
        <v>0</v>
      </c>
      <c r="R80" s="320">
        <f> ROUND(N(data!CC72), 0)</f>
        <v>0</v>
      </c>
      <c r="S80" s="320">
        <f> ROUND(N(data!CC73), 0)</f>
        <v>0</v>
      </c>
      <c r="T80" s="320">
        <f> ROUND(N(data!CC74), 0)</f>
        <v>0</v>
      </c>
      <c r="U80" s="320">
        <f> ROUND(N(data!CC75), 0)</f>
        <v>0</v>
      </c>
      <c r="V80" s="320">
        <f> ROUND(N(data!CC76), 0)</f>
        <v>0</v>
      </c>
      <c r="W80" s="320">
        <f> ROUND(N(data!CC77), 0)</f>
        <v>0</v>
      </c>
      <c r="X80" s="320">
        <f> ROUND(N(data!CC78), 0)</f>
        <v>0</v>
      </c>
      <c r="Y80" s="320">
        <f> ROUND(N(data!CC79), 0)</f>
        <v>0</v>
      </c>
      <c r="Z80" s="320">
        <f> ROUND(N(data!CC80), 0)</f>
        <v>0</v>
      </c>
      <c r="AA80" s="320">
        <f> ROUND(N(data!CC81), 0)</f>
        <v>0</v>
      </c>
      <c r="AB80" s="320">
        <f> ROUND(N(data!CC82), 0)</f>
        <v>0</v>
      </c>
      <c r="AC80" s="320">
        <f> ROUND(N(data!CC83), 0)</f>
        <v>0</v>
      </c>
      <c r="AD80" s="320">
        <f> ROUND(N(data!CC84), 0)</f>
        <v>0</v>
      </c>
      <c r="AE80" s="320">
        <f> ROUND(N(data!CC89), 0)</f>
        <v>0</v>
      </c>
      <c r="AF80" s="320">
        <f> ROUND(N(data!CC87), 0)</f>
        <v>0</v>
      </c>
      <c r="AG80" s="320">
        <f> ROUND(N(data!CC90), 0)</f>
        <v>0</v>
      </c>
      <c r="AH80" s="320">
        <f> ROUND(N(data!CC91), 0)</f>
        <v>0</v>
      </c>
      <c r="AI80" s="320">
        <f> ROUND(N(data!CC92), 0)</f>
        <v>0</v>
      </c>
      <c r="AJ80" s="320">
        <f> ROUND(N(data!CC93), 0)</f>
        <v>0</v>
      </c>
      <c r="AK80" s="321">
        <f> 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3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sheetPr>
    <tabColor rgb="FF92D050"/>
  </sheetPr>
  <dimension ref="A1:D36"/>
  <sheetViews>
    <sheetView workbookViewId="0"/>
  </sheetViews>
  <sheetFormatPr defaultRowHeight="15"/>
  <sheetData>
    <row r="1">
      <c r="A1" s="301" t="s">
        <v>814</v>
      </c>
      <c r="B1" s="300"/>
      <c r="C1" s="300"/>
      <c r="D1" s="300"/>
    </row>
    <row r="2">
      <c r="A2" s="300"/>
      <c r="B2" s="300"/>
      <c r="C2" s="300"/>
      <c r="D2" s="300"/>
    </row>
    <row r="3">
      <c r="A3" s="303" t="s">
        <v>815</v>
      </c>
      <c r="B3" s="300"/>
      <c r="C3" s="300"/>
      <c r="D3" s="300"/>
    </row>
    <row r="4">
      <c r="A4" s="300" t="s">
        <v>816</v>
      </c>
      <c r="B4" s="300"/>
      <c r="C4" s="300"/>
      <c r="D4" s="300"/>
    </row>
    <row r="5">
      <c r="A5" s="300" t="s">
        <v>817</v>
      </c>
      <c r="B5" s="300"/>
      <c r="C5" s="300"/>
      <c r="D5" s="300"/>
    </row>
    <row r="6">
      <c r="A6" s="300"/>
      <c r="B6" s="300"/>
      <c r="C6" s="300"/>
      <c r="D6" s="300"/>
    </row>
    <row r="7">
      <c r="A7" s="300" t="s">
        <v>818</v>
      </c>
      <c r="B7" s="300"/>
      <c r="C7" s="300"/>
      <c r="D7" s="300"/>
    </row>
    <row r="8">
      <c r="A8" s="300" t="s">
        <v>819</v>
      </c>
      <c r="B8" s="300"/>
      <c r="C8" s="300"/>
      <c r="D8" s="300"/>
    </row>
    <row r="9">
      <c r="A9" s="300"/>
      <c r="B9" s="300"/>
      <c r="C9" s="300"/>
      <c r="D9" s="300"/>
    </row>
    <row r="10">
      <c r="A10" s="300"/>
      <c r="B10" s="300"/>
      <c r="C10" s="300"/>
      <c r="D10" s="300"/>
    </row>
    <row r="11">
      <c r="A11" s="302" t="s">
        <v>820</v>
      </c>
      <c r="B11" s="300"/>
      <c r="C11" s="300"/>
      <c r="D11" s="300">
        <f> N(data!C380)</f>
        <v>265120</v>
      </c>
    </row>
    <row r="12">
      <c r="A12" s="302" t="s">
        <v>821</v>
      </c>
      <c r="B12" s="300"/>
      <c r="C12" s="300"/>
      <c r="D12" s="300" t="str">
        <f> IF(OR(N(data!C380) &gt; 1000000, N(data!C380) / (N(data!D360) + N(data!D383)) &gt; 0.01), "Yes", "No")</f>
        <v>No</v>
      </c>
    </row>
    <row r="13">
      <c r="A13" s="300"/>
      <c r="B13" s="300"/>
      <c r="C13" s="300"/>
      <c r="D13" s="300"/>
    </row>
    <row r="14">
      <c r="A14" s="302" t="s">
        <v>822</v>
      </c>
      <c r="B14" s="300"/>
      <c r="C14" s="300"/>
      <c r="D14" s="302" t="s">
        <v>823</v>
      </c>
    </row>
    <row r="15">
      <c r="A15" s="300" t="s">
        <v>824</v>
      </c>
      <c r="B15" s="300"/>
      <c r="C15" s="300"/>
      <c r="D15" s="300"/>
    </row>
    <row r="16">
      <c r="A16" s="300" t="s">
        <v>824</v>
      </c>
      <c r="B16" s="300"/>
      <c r="C16" s="300"/>
      <c r="D16" s="300"/>
    </row>
    <row r="17">
      <c r="A17" s="300" t="s">
        <v>824</v>
      </c>
      <c r="B17" s="300"/>
      <c r="C17" s="300"/>
      <c r="D17" s="300"/>
    </row>
    <row r="18">
      <c r="A18" s="300" t="s">
        <v>824</v>
      </c>
      <c r="B18" s="300"/>
      <c r="C18" s="300"/>
      <c r="D18" s="300"/>
    </row>
    <row r="19">
      <c r="A19" s="300" t="s">
        <v>824</v>
      </c>
      <c r="B19" s="300"/>
      <c r="C19" s="300"/>
      <c r="D19" s="300"/>
    </row>
    <row r="20">
      <c r="A20" s="300" t="s">
        <v>824</v>
      </c>
      <c r="B20" s="300"/>
      <c r="C20" s="300"/>
      <c r="D20" s="300"/>
    </row>
    <row r="21">
      <c r="A21" s="300" t="s">
        <v>824</v>
      </c>
      <c r="B21" s="300"/>
      <c r="C21" s="300"/>
      <c r="D21" s="300"/>
    </row>
    <row r="22">
      <c r="A22" s="300"/>
      <c r="B22" s="300"/>
      <c r="C22" s="300"/>
      <c r="D22" s="300"/>
    </row>
    <row r="23">
      <c r="A23" s="300"/>
      <c r="B23" s="300"/>
      <c r="C23" s="300"/>
      <c r="D23" s="300"/>
    </row>
    <row r="24">
      <c r="A24" s="300"/>
      <c r="B24" s="300"/>
      <c r="C24" s="300"/>
      <c r="D24" s="300"/>
    </row>
    <row r="25">
      <c r="A25" s="302" t="s">
        <v>825</v>
      </c>
      <c r="B25" s="300"/>
      <c r="C25" s="300"/>
      <c r="D25" s="300">
        <f> N(data!C414)</f>
        <v>502489</v>
      </c>
    </row>
    <row r="26">
      <c r="A26" s="302" t="s">
        <v>821</v>
      </c>
      <c r="B26" s="300"/>
      <c r="C26" s="300"/>
      <c r="D26" s="300" t="str">
        <f>IF(OR(N(data!C414)&gt;1000000,N(data!C414)/(N(data!D416))&gt;0.01),"Yes","No")</f>
        <v>Yes</v>
      </c>
    </row>
    <row r="27">
      <c r="A27" s="300"/>
      <c r="B27" s="300"/>
      <c r="C27" s="300"/>
      <c r="D27" s="300"/>
    </row>
    <row r="28">
      <c r="A28" s="302" t="s">
        <v>822</v>
      </c>
      <c r="B28" s="300"/>
      <c r="C28" s="300"/>
      <c r="D28" s="302" t="s">
        <v>823</v>
      </c>
    </row>
    <row r="29">
      <c r="A29" s="300" t="s">
        <v>826</v>
      </c>
      <c r="B29" s="300"/>
      <c r="C29" s="300"/>
      <c r="D29" s="300"/>
    </row>
    <row r="30">
      <c r="A30" s="300" t="s">
        <v>826</v>
      </c>
      <c r="B30" s="300"/>
      <c r="C30" s="300"/>
      <c r="D30" s="300"/>
    </row>
    <row r="31">
      <c r="A31" s="300" t="s">
        <v>826</v>
      </c>
      <c r="B31" s="300"/>
      <c r="C31" s="300"/>
      <c r="D31" s="300"/>
    </row>
    <row r="32">
      <c r="A32" s="300" t="s">
        <v>826</v>
      </c>
      <c r="B32" s="300"/>
      <c r="C32" s="300"/>
      <c r="D32" s="300"/>
    </row>
    <row r="33">
      <c r="A33" s="300" t="s">
        <v>826</v>
      </c>
      <c r="B33" s="300"/>
      <c r="C33" s="300"/>
      <c r="D33" s="300"/>
    </row>
    <row r="34">
      <c r="A34" s="300" t="s">
        <v>826</v>
      </c>
      <c r="B34" s="300"/>
      <c r="C34" s="300"/>
      <c r="D34" s="300"/>
    </row>
    <row r="35">
      <c r="A35" s="300" t="s">
        <v>826</v>
      </c>
      <c r="B35" s="300"/>
      <c r="C35" s="300"/>
      <c r="D35" s="300"/>
    </row>
    <row r="36">
      <c r="A36" s="300"/>
      <c r="B36" s="300"/>
      <c r="C36" s="300"/>
      <c r="D36" s="300"/>
    </row>
  </sheetData>
  <headerFooter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75" transitionEvaluation="1" transitionEntry="1" codeName="Sheet1">
    <tabColor rgb="FF92D050"/>
    <pageSetUpPr autoPageBreaks="0" fitToPage="1"/>
  </sheetPr>
  <dimension ref="A1:CF716"/>
  <sheetViews>
    <sheetView tabSelected="1" topLeftCell="A75" zoomScaleNormal="100" workbookViewId="0">
      <selection activeCell="G189" sqref="G189"/>
    </sheetView>
  </sheetViews>
  <sheetFormatPr defaultColWidth="11.77734375" defaultRowHeight="15" x14ac:dyDescent="0.25"/>
  <cols>
    <col min="1" max="1" width="44.44140625" customWidth="1" style="11"/>
    <col min="2" max="84" width="13.5546875" customWidth="1" style="11"/>
    <col min="85" max="86" width="11.77734375" customWidth="1" style="11"/>
    <col min="87" max="16384" width="11.77734375" customWidth="1" style="11"/>
  </cols>
  <sheetData>
    <row r="1">
      <c r="A1" s="65" t="s">
        <v>0</v>
      </c>
      <c r="C1" s="13"/>
    </row>
    <row r="2">
      <c r="A2" s="65" t="s">
        <v>1</v>
      </c>
      <c r="C2" s="13"/>
    </row>
    <row r="3">
      <c r="A3" s="11" t="s">
        <v>2</v>
      </c>
      <c r="C3" s="13"/>
    </row>
    <row r="4">
      <c r="C4" s="13"/>
    </row>
    <row r="5">
      <c r="A5" s="319" t="s">
        <v>3</v>
      </c>
    </row>
    <row r="6">
      <c r="A6" s="11" t="s">
        <v>4</v>
      </c>
    </row>
    <row r="7">
      <c r="A7" s="11" t="s">
        <v>5</v>
      </c>
    </row>
    <row r="8">
      <c r="C8" s="13"/>
    </row>
    <row r="9">
      <c r="A9" s="65" t="s">
        <v>6</v>
      </c>
      <c r="C9" s="13"/>
    </row>
    <row r="10">
      <c r="A10" s="11" t="s">
        <v>7</v>
      </c>
      <c r="C10" s="13"/>
    </row>
    <row r="11">
      <c r="A11" s="14" t="s">
        <v>8</v>
      </c>
      <c r="C11" s="13"/>
    </row>
    <row r="12">
      <c r="A12" s="12" t="s">
        <v>9</v>
      </c>
      <c r="C12" s="13"/>
    </row>
    <row r="13">
      <c r="A13" s="11" t="s">
        <v>10</v>
      </c>
      <c r="C13" s="13"/>
    </row>
    <row r="14">
      <c r="C14" s="13"/>
    </row>
    <row r="15">
      <c r="A15" s="68" t="s">
        <v>11</v>
      </c>
    </row>
    <row r="16">
      <c r="A16" s="12" t="s">
        <v>12</v>
      </c>
    </row>
    <row r="17">
      <c r="A17" s="14" t="s">
        <v>13</v>
      </c>
    </row>
    <row r="18" ht="14.45" customHeight="1">
      <c r="A18" s="14" t="s">
        <v>14</v>
      </c>
    </row>
    <row r="19" ht="14.45" customHeight="1">
      <c r="A19" s="14" t="s">
        <v>15</v>
      </c>
    </row>
    <row r="20" ht="14.45" customHeight="1">
      <c r="A20" s="12"/>
      <c r="E20" s="67"/>
      <c r="F20" s="67"/>
      <c r="G20" s="67"/>
    </row>
    <row r="21" ht="14.45" customHeight="1">
      <c r="A21" s="69" t="s">
        <v>16</v>
      </c>
      <c r="E21" s="67"/>
      <c r="F21" s="67"/>
      <c r="G21" s="67"/>
      <c r="I21" s="67"/>
      <c r="J21" s="67"/>
    </row>
    <row r="22" ht="16.5" customHeight="1">
      <c r="A22" s="14" t="s">
        <v>17</v>
      </c>
      <c r="E22" s="66"/>
      <c r="F22" s="66"/>
      <c r="G22" s="66"/>
      <c r="I22" s="66"/>
      <c r="J22" s="66"/>
    </row>
    <row r="23" ht="16.5" customHeight="1">
      <c r="A23" s="14" t="s">
        <v>18</v>
      </c>
      <c r="E23" s="66"/>
      <c r="F23" s="66"/>
      <c r="G23" s="66"/>
      <c r="I23" s="66"/>
      <c r="J23" s="66"/>
    </row>
    <row r="24">
      <c r="A24" s="14" t="s">
        <v>19</v>
      </c>
    </row>
    <row r="25">
      <c r="A25" s="14" t="s">
        <v>20</v>
      </c>
    </row>
    <row r="26">
      <c r="A26" s="14"/>
    </row>
    <row r="27">
      <c r="A27" s="12" t="s">
        <v>21</v>
      </c>
      <c r="C27" s="13"/>
    </row>
    <row r="28">
      <c r="A28" s="14" t="s">
        <v>22</v>
      </c>
      <c r="C28" s="13"/>
    </row>
    <row r="29">
      <c r="C29" s="13"/>
    </row>
    <row r="30">
      <c r="A30" s="11" t="s">
        <v>23</v>
      </c>
      <c r="C30" s="293" t="s">
        <v>24</v>
      </c>
      <c r="F30" s="15"/>
    </row>
    <row r="31">
      <c r="C31" s="13"/>
    </row>
    <row r="32">
      <c r="A32" s="65" t="s">
        <v>25</v>
      </c>
      <c r="B32" s="67"/>
      <c r="C32" s="67"/>
      <c r="D32" s="67"/>
    </row>
    <row r="33">
      <c r="A33" s="14" t="s">
        <v>26</v>
      </c>
      <c r="B33" s="67"/>
      <c r="C33" s="67"/>
      <c r="D33" s="67"/>
    </row>
    <row r="34" ht="16.5" customHeight="1">
      <c r="A34" s="14" t="s">
        <v>27</v>
      </c>
      <c r="B34" s="66"/>
      <c r="C34" s="66"/>
      <c r="D34" s="66"/>
    </row>
    <row r="35" ht="16.5" customHeight="1">
      <c r="B35" s="66"/>
      <c r="C35" s="66"/>
      <c r="D35" s="66"/>
    </row>
    <row r="36">
      <c r="A36" s="304" t="s">
        <v>28</v>
      </c>
      <c r="B36" s="305"/>
      <c r="C36" s="306"/>
      <c r="D36" s="305"/>
      <c r="E36" s="305"/>
      <c r="F36" s="305"/>
      <c r="G36" s="307"/>
    </row>
    <row r="37">
      <c r="A37" s="308" t="s">
        <v>29</v>
      </c>
      <c r="B37" s="309"/>
      <c r="C37" s="310"/>
      <c r="D37" s="311"/>
      <c r="E37" s="311"/>
      <c r="F37" s="311"/>
      <c r="G37" s="312"/>
    </row>
    <row r="38">
      <c r="A38" s="313" t="s">
        <v>30</v>
      </c>
      <c r="B38" s="309"/>
      <c r="C38" s="310"/>
      <c r="D38" s="311"/>
      <c r="E38" s="311"/>
      <c r="F38" s="311"/>
      <c r="G38" s="312"/>
    </row>
    <row r="39">
      <c r="A39" s="314" t="s">
        <v>31</v>
      </c>
      <c r="B39" s="311"/>
      <c r="C39" s="310"/>
      <c r="D39" s="311"/>
      <c r="E39" s="311"/>
      <c r="F39" s="311"/>
      <c r="G39" s="312"/>
    </row>
    <row r="40">
      <c r="A40" s="315" t="s">
        <v>32</v>
      </c>
      <c r="B40" s="316"/>
      <c r="C40" s="317"/>
      <c r="D40" s="316"/>
      <c r="E40" s="316"/>
      <c r="F40" s="316"/>
      <c r="G40" s="318"/>
    </row>
    <row r="41">
      <c r="C41" s="13"/>
    </row>
    <row r="42">
      <c r="A42" s="11" t="s">
        <v>33</v>
      </c>
      <c r="C42" s="13"/>
      <c r="F42" s="15" t="s">
        <v>34</v>
      </c>
    </row>
    <row r="43" ht="15.75" customHeight="1">
      <c r="A43" s="295" t="s">
        <v>35</v>
      </c>
      <c r="C43" s="13"/>
    </row>
    <row r="44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>
      <c r="A47" s="16" t="s">
        <v>231</v>
      </c>
      <c r="B47" s="277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0</v>
      </c>
    </row>
    <row r="48">
      <c r="A48" s="28" t="s">
        <v>232</v>
      </c>
      <c r="B48" s="277">
        <v>3564574</v>
      </c>
      <c r="C48" s="28">
        <f>IF($B$48,(ROUND((($B$48/$CE$61)*C61),0)))</f>
        <v>0</v>
      </c>
      <c r="D48" s="28">
        <f>IF($B$48,(ROUND((($B$48/$CE$61)*D61),0)))</f>
        <v>0</v>
      </c>
      <c r="E48" s="28">
        <f>IF($B$48,(ROUND((($B$48/$CE$61)*E61),0)))</f>
        <v>175269</v>
      </c>
      <c r="F48" s="28">
        <f>IF($B$48,(ROUND((($B$48/$CE$61)*F61),0)))</f>
        <v>0</v>
      </c>
      <c r="G48" s="28">
        <f>IF($B$48,(ROUND((($B$48/$CE$61)*G61),0)))</f>
        <v>0</v>
      </c>
      <c r="H48" s="28">
        <f>IF($B$48,(ROUND((($B$48/$CE$61)*H61),0)))</f>
        <v>0</v>
      </c>
      <c r="I48" s="28">
        <f>IF($B$48,(ROUND((($B$48/$CE$61)*I61),0)))</f>
        <v>0</v>
      </c>
      <c r="J48" s="28">
        <f>IF($B$48,(ROUND((($B$48/$CE$61)*J61),0)))</f>
        <v>0</v>
      </c>
      <c r="K48" s="28">
        <f>IF($B$48,(ROUND((($B$48/$CE$61)*K61),0)))</f>
        <v>0</v>
      </c>
      <c r="L48" s="28">
        <f>IF($B$48,(ROUND((($B$48/$CE$61)*L61),0)))</f>
        <v>255687</v>
      </c>
      <c r="M48" s="28">
        <f>IF($B$48,(ROUND((($B$48/$CE$61)*M61),0)))</f>
        <v>0</v>
      </c>
      <c r="N48" s="28">
        <f>IF($B$48,(ROUND((($B$48/$CE$61)*N61),0)))</f>
        <v>0</v>
      </c>
      <c r="O48" s="28">
        <f>IF($B$48,(ROUND((($B$48/$CE$61)*O61),0)))</f>
        <v>147121</v>
      </c>
      <c r="P48" s="28">
        <f>IF($B$48,(ROUND((($B$48/$CE$61)*P61),0)))</f>
        <v>127517</v>
      </c>
      <c r="Q48" s="28">
        <f>IF($B$48,(ROUND((($B$48/$CE$61)*Q61),0)))</f>
        <v>29794</v>
      </c>
      <c r="R48" s="28">
        <f>IF($B$48,(ROUND((($B$48/$CE$61)*R61),0)))</f>
        <v>6744</v>
      </c>
      <c r="S48" s="28">
        <f>IF($B$48,(ROUND((($B$48/$CE$61)*S61),0)))</f>
        <v>78647</v>
      </c>
      <c r="T48" s="28">
        <f>IF($B$48,(ROUND((($B$48/$CE$61)*T61),0)))</f>
        <v>0</v>
      </c>
      <c r="U48" s="28">
        <f>IF($B$48,(ROUND((($B$48/$CE$61)*U61),0)))</f>
        <v>117559</v>
      </c>
      <c r="V48" s="28">
        <f>IF($B$48,(ROUND((($B$48/$CE$61)*V61),0)))</f>
        <v>0</v>
      </c>
      <c r="W48" s="28">
        <f>IF($B$48,(ROUND((($B$48/$CE$61)*W61),0)))</f>
        <v>0</v>
      </c>
      <c r="X48" s="28">
        <f>IF($B$48,(ROUND((($B$48/$CE$61)*X61),0)))</f>
        <v>0</v>
      </c>
      <c r="Y48" s="28">
        <f>IF($B$48,(ROUND((($B$48/$CE$61)*Y61),0)))</f>
        <v>162591</v>
      </c>
      <c r="Z48" s="28">
        <f>IF($B$48,(ROUND((($B$48/$CE$61)*Z61),0)))</f>
        <v>0</v>
      </c>
      <c r="AA48" s="28">
        <f>IF($B$48,(ROUND((($B$48/$CE$61)*AA61),0)))</f>
        <v>0</v>
      </c>
      <c r="AB48" s="28">
        <f>IF($B$48,(ROUND((($B$48/$CE$61)*AB61),0)))</f>
        <v>49905</v>
      </c>
      <c r="AC48" s="28">
        <f>IF($B$48,(ROUND((($B$48/$CE$61)*AC61),0)))</f>
        <v>0</v>
      </c>
      <c r="AD48" s="28">
        <f>IF($B$48,(ROUND((($B$48/$CE$61)*AD61),0)))</f>
        <v>0</v>
      </c>
      <c r="AE48" s="28">
        <f>IF($B$48,(ROUND((($B$48/$CE$61)*AE61),0)))</f>
        <v>168663</v>
      </c>
      <c r="AF48" s="28">
        <f>IF($B$48,(ROUND((($B$48/$CE$61)*AF61),0)))</f>
        <v>0</v>
      </c>
      <c r="AG48" s="28">
        <f>IF($B$48,(ROUND((($B$48/$CE$61)*AG61),0)))</f>
        <v>442961</v>
      </c>
      <c r="AH48" s="28">
        <f>IF($B$48,(ROUND((($B$48/$CE$61)*AH61),0)))</f>
        <v>155439</v>
      </c>
      <c r="AI48" s="28">
        <f>IF($B$48,(ROUND((($B$48/$CE$61)*AI61),0)))</f>
        <v>0</v>
      </c>
      <c r="AJ48" s="28">
        <f>IF($B$48,(ROUND((($B$48/$CE$61)*AJ61),0)))</f>
        <v>386577</v>
      </c>
      <c r="AK48" s="28">
        <f>IF($B$48,(ROUND((($B$48/$CE$61)*AK61),0)))</f>
        <v>0</v>
      </c>
      <c r="AL48" s="28">
        <f>IF($B$48,(ROUND((($B$48/$CE$61)*AL61),0)))</f>
        <v>0</v>
      </c>
      <c r="AM48" s="28">
        <f>IF($B$48,(ROUND((($B$48/$CE$61)*AM61),0)))</f>
        <v>0</v>
      </c>
      <c r="AN48" s="28">
        <f>IF($B$48,(ROUND((($B$48/$CE$61)*AN61),0)))</f>
        <v>0</v>
      </c>
      <c r="AO48" s="28">
        <f>IF($B$48,(ROUND((($B$48/$CE$61)*AO61),0)))</f>
        <v>0</v>
      </c>
      <c r="AP48" s="28">
        <f>IF($B$48,(ROUND((($B$48/$CE$61)*AP61),0)))</f>
        <v>0</v>
      </c>
      <c r="AQ48" s="28">
        <f>IF($B$48,(ROUND((($B$48/$CE$61)*AQ61),0)))</f>
        <v>0</v>
      </c>
      <c r="AR48" s="28">
        <f>IF($B$48,(ROUND((($B$48/$CE$61)*AR61),0)))</f>
        <v>0</v>
      </c>
      <c r="AS48" s="28">
        <f>IF($B$48,(ROUND((($B$48/$CE$61)*AS61),0)))</f>
        <v>0</v>
      </c>
      <c r="AT48" s="28">
        <f>IF($B$48,(ROUND((($B$48/$CE$61)*AT61),0)))</f>
        <v>0</v>
      </c>
      <c r="AU48" s="28">
        <f>IF($B$48,(ROUND((($B$48/$CE$61)*AU61),0)))</f>
        <v>0</v>
      </c>
      <c r="AV48" s="28">
        <f>IF($B$48,(ROUND((($B$48/$CE$61)*AV61),0)))</f>
        <v>0</v>
      </c>
      <c r="AW48" s="28">
        <f>IF($B$48,(ROUND((($B$48/$CE$61)*AW61),0)))</f>
        <v>0</v>
      </c>
      <c r="AX48" s="28">
        <f>IF($B$48,(ROUND((($B$48/$CE$61)*AX61),0)))</f>
        <v>0</v>
      </c>
      <c r="AY48" s="28">
        <f>IF($B$48,(ROUND((($B$48/$CE$61)*AY61),0)))</f>
        <v>98072</v>
      </c>
      <c r="AZ48" s="28">
        <f>IF($B$48,(ROUND((($B$48/$CE$61)*AZ61),0)))</f>
        <v>0</v>
      </c>
      <c r="BA48" s="28">
        <f>IF($B$48,(ROUND((($B$48/$CE$61)*BA61),0)))</f>
        <v>0</v>
      </c>
      <c r="BB48" s="28">
        <f>IF($B$48,(ROUND((($B$48/$CE$61)*BB61),0)))</f>
        <v>86163</v>
      </c>
      <c r="BC48" s="28">
        <f>IF($B$48,(ROUND((($B$48/$CE$61)*BC61),0)))</f>
        <v>0</v>
      </c>
      <c r="BD48" s="28">
        <f>IF($B$48,(ROUND((($B$48/$CE$61)*BD61),0)))</f>
        <v>0</v>
      </c>
      <c r="BE48" s="28">
        <f>IF($B$48,(ROUND((($B$48/$CE$61)*BE61),0)))</f>
        <v>69080</v>
      </c>
      <c r="BF48" s="28">
        <f>IF($B$48,(ROUND((($B$48/$CE$61)*BF61),0)))</f>
        <v>59954</v>
      </c>
      <c r="BG48" s="28">
        <f>IF($B$48,(ROUND((($B$48/$CE$61)*BG61),0)))</f>
        <v>0</v>
      </c>
      <c r="BH48" s="28">
        <f>IF($B$48,(ROUND((($B$48/$CE$61)*BH61),0)))</f>
        <v>0</v>
      </c>
      <c r="BI48" s="28">
        <f>IF($B$48,(ROUND((($B$48/$CE$61)*BI61),0)))</f>
        <v>0</v>
      </c>
      <c r="BJ48" s="28">
        <f>IF($B$48,(ROUND((($B$48/$CE$61)*BJ61),0)))</f>
        <v>130844</v>
      </c>
      <c r="BK48" s="28">
        <f>IF($B$48,(ROUND((($B$48/$CE$61)*BK61),0)))</f>
        <v>0</v>
      </c>
      <c r="BL48" s="28">
        <f>IF($B$48,(ROUND((($B$48/$CE$61)*BL61),0)))</f>
        <v>83704</v>
      </c>
      <c r="BM48" s="28">
        <f>IF($B$48,(ROUND((($B$48/$CE$61)*BM61),0)))</f>
        <v>0</v>
      </c>
      <c r="BN48" s="28">
        <f>IF($B$48,(ROUND((($B$48/$CE$61)*BN61),0)))</f>
        <v>469320</v>
      </c>
      <c r="BO48" s="28">
        <f>IF($B$48,(ROUND((($B$48/$CE$61)*BO61),0)))</f>
        <v>0</v>
      </c>
      <c r="BP48" s="28">
        <f>IF($B$48,(ROUND((($B$48/$CE$61)*BP61),0)))</f>
        <v>0</v>
      </c>
      <c r="BQ48" s="28">
        <f>IF($B$48,(ROUND((($B$48/$CE$61)*BQ61),0)))</f>
        <v>0</v>
      </c>
      <c r="BR48" s="28">
        <f>IF($B$48,(ROUND((($B$48/$CE$61)*BR61),0)))</f>
        <v>63449</v>
      </c>
      <c r="BS48" s="28">
        <f>IF($B$48,(ROUND((($B$48/$CE$61)*BS61),0)))</f>
        <v>0</v>
      </c>
      <c r="BT48" s="28">
        <f>IF($B$48,(ROUND((($B$48/$CE$61)*BT61),0)))</f>
        <v>0</v>
      </c>
      <c r="BU48" s="28">
        <f>IF($B$48,(ROUND((($B$48/$CE$61)*BU61),0)))</f>
        <v>0</v>
      </c>
      <c r="BV48" s="28">
        <f>IF($B$48,(ROUND((($B$48/$CE$61)*BV61),0)))</f>
        <v>43662</v>
      </c>
      <c r="BW48" s="28">
        <f>IF($B$48,(ROUND((($B$48/$CE$61)*BW61),0)))</f>
        <v>0</v>
      </c>
      <c r="BX48" s="28">
        <f>IF($B$48,(ROUND((($B$48/$CE$61)*BX61),0)))</f>
        <v>111763</v>
      </c>
      <c r="BY48" s="28">
        <f>IF($B$48,(ROUND((($B$48/$CE$61)*BY61),0)))</f>
        <v>26163</v>
      </c>
      <c r="BZ48" s="28">
        <f>IF($B$48,(ROUND((($B$48/$CE$61)*BZ61),0)))</f>
        <v>0</v>
      </c>
      <c r="CA48" s="28">
        <f>IF($B$48,(ROUND((($B$48/$CE$61)*CA61),0)))</f>
        <v>0</v>
      </c>
      <c r="CB48" s="28">
        <f>IF($B$48,(ROUND((($B$48/$CE$61)*CB61),0)))</f>
        <v>17926</v>
      </c>
      <c r="CC48" s="28">
        <f>IF($B$48,(ROUND((($B$48/$CE$61)*CC61),0)))</f>
        <v>0</v>
      </c>
      <c r="CD48" s="28" t="e">
        <f>IF($B$48,(ROUND((($B$48/$CE$61)*CD61),0)))</f>
        <v>#VALUE!</v>
      </c>
      <c r="CE48" s="28" t="e">
        <f>SUM(C48:CD48)</f>
        <v>#VALUE!</v>
      </c>
    </row>
    <row r="49">
      <c r="A49" s="16" t="s">
        <v>233</v>
      </c>
      <c r="B49" s="28">
        <f>B47+B48</f>
        <v>3564574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0</v>
      </c>
    </row>
    <row r="52">
      <c r="A52" s="35" t="s">
        <v>235</v>
      </c>
      <c r="B52" s="278">
        <v>1159747</v>
      </c>
      <c r="C52" s="28">
        <f>IF($B$52,ROUND(($B$52/($CE$90+$CF$90)*C90),0))</f>
        <v>0</v>
      </c>
      <c r="D52" s="28">
        <f>IF($B$52,ROUND(($B$52/($CE$90+$CF$90)*D90),0))</f>
        <v>0</v>
      </c>
      <c r="E52" s="28">
        <f>IF($B$52,ROUND(($B$52/($CE$90+$CF$90)*E90),0))</f>
        <v>110675</v>
      </c>
      <c r="F52" s="28">
        <f>IF($B$52,ROUND(($B$52/($CE$90+$CF$90)*F90),0))</f>
        <v>0</v>
      </c>
      <c r="G52" s="28">
        <f>IF($B$52,ROUND(($B$52/($CE$90+$CF$90)*G90),0))</f>
        <v>0</v>
      </c>
      <c r="H52" s="28">
        <f>IF($B$52,ROUND(($B$52/($CE$90+$CF$90)*H90),0))</f>
        <v>0</v>
      </c>
      <c r="I52" s="28">
        <f>IF($B$52,ROUND(($B$52/($CE$90+$CF$90)*I90),0))</f>
        <v>49727</v>
      </c>
      <c r="J52" s="28">
        <f>IF($B$52,ROUND(($B$52/($CE$90+$CF$90)*J90),0))</f>
        <v>0</v>
      </c>
      <c r="K52" s="28">
        <f>IF($B$52,ROUND(($B$52/($CE$90+$CF$90)*K90),0))</f>
        <v>0</v>
      </c>
      <c r="L52" s="28">
        <f>IF($B$52,ROUND(($B$52/($CE$90+$CF$90)*L90),0))</f>
        <v>0</v>
      </c>
      <c r="M52" s="28">
        <f>IF($B$52,ROUND(($B$52/($CE$90+$CF$90)*M90),0))</f>
        <v>0</v>
      </c>
      <c r="N52" s="28">
        <f>IF($B$52,ROUND(($B$52/($CE$90+$CF$90)*N90),0))</f>
        <v>0</v>
      </c>
      <c r="O52" s="28">
        <f>IF($B$52,ROUND(($B$52/($CE$90+$CF$90)*O90),0))</f>
        <v>9350</v>
      </c>
      <c r="P52" s="28">
        <f>IF($B$52,ROUND(($B$52/($CE$90+$CF$90)*P90),0))</f>
        <v>58270</v>
      </c>
      <c r="Q52" s="28">
        <f>IF($B$52,ROUND(($B$52/($CE$90+$CF$90)*Q90),0))</f>
        <v>15938</v>
      </c>
      <c r="R52" s="28">
        <f>IF($B$52,ROUND(($B$52/($CE$90+$CF$90)*R90),0))</f>
        <v>0</v>
      </c>
      <c r="S52" s="28">
        <f>IF($B$52,ROUND(($B$52/($CE$90+$CF$90)*S90),0))</f>
        <v>0</v>
      </c>
      <c r="T52" s="28">
        <f>IF($B$52,ROUND(($B$52/($CE$90+$CF$90)*T90),0))</f>
        <v>0</v>
      </c>
      <c r="U52" s="28">
        <f>IF($B$52,ROUND(($B$52/($CE$90+$CF$90)*U90),0))</f>
        <v>38507</v>
      </c>
      <c r="V52" s="28">
        <f>IF($B$52,ROUND(($B$52/($CE$90+$CF$90)*V90),0))</f>
        <v>0</v>
      </c>
      <c r="W52" s="28">
        <f>IF($B$52,ROUND(($B$52/($CE$90+$CF$90)*W90),0))</f>
        <v>0</v>
      </c>
      <c r="X52" s="28">
        <f>IF($B$52,ROUND(($B$52/($CE$90+$CF$90)*X90),0))</f>
        <v>0</v>
      </c>
      <c r="Y52" s="28">
        <f>IF($B$52,ROUND(($B$52/($CE$90+$CF$90)*Y90),0))</f>
        <v>54615</v>
      </c>
      <c r="Z52" s="28">
        <f>IF($B$52,ROUND(($B$52/($CE$90+$CF$90)*Z90),0))</f>
        <v>0</v>
      </c>
      <c r="AA52" s="28">
        <f>IF($B$52,ROUND(($B$52/($CE$90+$CF$90)*AA90),0))</f>
        <v>0</v>
      </c>
      <c r="AB52" s="28">
        <f>IF($B$52,ROUND(($B$52/($CE$90+$CF$90)*AB90),0))</f>
        <v>12836</v>
      </c>
      <c r="AC52" s="28">
        <f>IF($B$52,ROUND(($B$52/($CE$90+$CF$90)*AC90),0))</f>
        <v>0</v>
      </c>
      <c r="AD52" s="28">
        <f>IF($B$52,ROUND(($B$52/($CE$90+$CF$90)*AD90),0))</f>
        <v>0</v>
      </c>
      <c r="AE52" s="28">
        <f>IF($B$52,ROUND(($B$52/($CE$90+$CF$90)*AE90),0))</f>
        <v>70383</v>
      </c>
      <c r="AF52" s="28">
        <f>IF($B$52,ROUND(($B$52/($CE$90+$CF$90)*AF90),0))</f>
        <v>0</v>
      </c>
      <c r="AG52" s="28">
        <f>IF($B$52,ROUND(($B$52/($CE$90+$CF$90)*AG90),0))</f>
        <v>88489</v>
      </c>
      <c r="AH52" s="28">
        <f>IF($B$52,ROUND(($B$52/($CE$90+$CF$90)*AH90),0))</f>
        <v>87129</v>
      </c>
      <c r="AI52" s="28">
        <f>IF($B$52,ROUND(($B$52/($CE$90+$CF$90)*AI90),0))</f>
        <v>0</v>
      </c>
      <c r="AJ52" s="28">
        <f>IF($B$52,ROUND(($B$52/($CE$90+$CF$90)*AJ90),0))</f>
        <v>64603</v>
      </c>
      <c r="AK52" s="28">
        <f>IF($B$52,ROUND(($B$52/($CE$90+$CF$90)*AK90),0))</f>
        <v>0</v>
      </c>
      <c r="AL52" s="28">
        <f>IF($B$52,ROUND(($B$52/($CE$90+$CF$90)*AL90),0))</f>
        <v>0</v>
      </c>
      <c r="AM52" s="28">
        <f>IF($B$52,ROUND(($B$52/($CE$90+$CF$90)*AM90),0))</f>
        <v>0</v>
      </c>
      <c r="AN52" s="28">
        <f>IF($B$52,ROUND(($B$52/($CE$90+$CF$90)*AN90),0))</f>
        <v>0</v>
      </c>
      <c r="AO52" s="28">
        <f>IF($B$52,ROUND(($B$52/($CE$90+$CF$90)*AO90),0))</f>
        <v>0</v>
      </c>
      <c r="AP52" s="28">
        <f>IF($B$52,ROUND(($B$52/($CE$90+$CF$90)*AP90),0))</f>
        <v>0</v>
      </c>
      <c r="AQ52" s="28">
        <f>IF($B$52,ROUND(($B$52/($CE$90+$CF$90)*AQ90),0))</f>
        <v>0</v>
      </c>
      <c r="AR52" s="28">
        <f>IF($B$52,ROUND(($B$52/($CE$90+$CF$90)*AR90),0))</f>
        <v>0</v>
      </c>
      <c r="AS52" s="28">
        <f>IF($B$52,ROUND(($B$52/($CE$90+$CF$90)*AS90),0))</f>
        <v>0</v>
      </c>
      <c r="AT52" s="28">
        <f>IF($B$52,ROUND(($B$52/($CE$90+$CF$90)*AT90),0))</f>
        <v>0</v>
      </c>
      <c r="AU52" s="28">
        <f>IF($B$52,ROUND(($B$52/($CE$90+$CF$90)*AU90),0))</f>
        <v>0</v>
      </c>
      <c r="AV52" s="28">
        <f>IF($B$52,ROUND(($B$52/($CE$90+$CF$90)*AV90),0))</f>
        <v>0</v>
      </c>
      <c r="AW52" s="28">
        <f>IF($B$52,ROUND(($B$52/($CE$90+$CF$90)*AW90),0))</f>
        <v>0</v>
      </c>
      <c r="AX52" s="28">
        <f>IF($B$52,ROUND(($B$52/($CE$90+$CF$90)*AX90),0))</f>
        <v>0</v>
      </c>
      <c r="AY52" s="28">
        <f>IF($B$52,ROUND(($B$52/($CE$90+$CF$90)*AY90),0))</f>
        <v>24779</v>
      </c>
      <c r="AZ52" s="28">
        <f>IF($B$52,ROUND(($B$52/($CE$90+$CF$90)*AZ90),0))</f>
        <v>0</v>
      </c>
      <c r="BA52" s="28">
        <f>IF($B$52,ROUND(($B$52/($CE$90+$CF$90)*BA90),0))</f>
        <v>55550</v>
      </c>
      <c r="BB52" s="28">
        <f>IF($B$52,ROUND(($B$52/($CE$90+$CF$90)*BB90),0))</f>
        <v>53340</v>
      </c>
      <c r="BC52" s="28">
        <f>IF($B$52,ROUND(($B$52/($CE$90+$CF$90)*BC90),0))</f>
        <v>0</v>
      </c>
      <c r="BD52" s="28">
        <f>IF($B$52,ROUND(($B$52/($CE$90+$CF$90)*BD90),0))</f>
        <v>0</v>
      </c>
      <c r="BE52" s="28">
        <f>IF($B$52,ROUND(($B$52/($CE$90+$CF$90)*BE90),0))</f>
        <v>8543</v>
      </c>
      <c r="BF52" s="28">
        <f>IF($B$52,ROUND(($B$52/($CE$90+$CF$90)*BF90),0))</f>
        <v>140086</v>
      </c>
      <c r="BG52" s="28">
        <f>IF($B$52,ROUND(($B$52/($CE$90+$CF$90)*BG90),0))</f>
        <v>0</v>
      </c>
      <c r="BH52" s="28">
        <f>IF($B$52,ROUND(($B$52/($CE$90+$CF$90)*BH90),0))</f>
        <v>0</v>
      </c>
      <c r="BI52" s="28">
        <f>IF($B$52,ROUND(($B$52/($CE$90+$CF$90)*BI90),0))</f>
        <v>0</v>
      </c>
      <c r="BJ52" s="28">
        <f>IF($B$52,ROUND(($B$52/($CE$90+$CF$90)*BJ90),0))</f>
        <v>0</v>
      </c>
      <c r="BK52" s="28">
        <f>IF($B$52,ROUND(($B$52/($CE$90+$CF$90)*BK90),0))</f>
        <v>0</v>
      </c>
      <c r="BL52" s="28">
        <f>IF($B$52,ROUND(($B$52/($CE$90+$CF$90)*BL90),0))</f>
        <v>0</v>
      </c>
      <c r="BM52" s="28">
        <f>IF($B$52,ROUND(($B$52/($CE$90+$CF$90)*BM90),0))</f>
        <v>0</v>
      </c>
      <c r="BN52" s="28">
        <f>IF($B$52,ROUND(($B$52/($CE$90+$CF$90)*BN90),0))</f>
        <v>162357</v>
      </c>
      <c r="BO52" s="28">
        <f>IF($B$52,ROUND(($B$52/($CE$90+$CF$90)*BO90),0))</f>
        <v>0</v>
      </c>
      <c r="BP52" s="28">
        <f>IF($B$52,ROUND(($B$52/($CE$90+$CF$90)*BP90),0))</f>
        <v>0</v>
      </c>
      <c r="BQ52" s="28">
        <f>IF($B$52,ROUND(($B$52/($CE$90+$CF$90)*BQ90),0))</f>
        <v>0</v>
      </c>
      <c r="BR52" s="28">
        <f>IF($B$52,ROUND(($B$52/($CE$90+$CF$90)*BR90),0))</f>
        <v>0</v>
      </c>
      <c r="BS52" s="28">
        <f>IF($B$52,ROUND(($B$52/($CE$90+$CF$90)*BS90),0))</f>
        <v>0</v>
      </c>
      <c r="BT52" s="28">
        <f>IF($B$52,ROUND(($B$52/($CE$90+$CF$90)*BT90),0))</f>
        <v>0</v>
      </c>
      <c r="BU52" s="28">
        <f>IF($B$52,ROUND(($B$52/($CE$90+$CF$90)*BU90),0))</f>
        <v>0</v>
      </c>
      <c r="BV52" s="28">
        <f>IF($B$52,ROUND(($B$52/($CE$90+$CF$90)*BV90),0))</f>
        <v>52532</v>
      </c>
      <c r="BW52" s="28">
        <f>IF($B$52,ROUND(($B$52/($CE$90+$CF$90)*BW90),0))</f>
        <v>0</v>
      </c>
      <c r="BX52" s="28">
        <f>IF($B$52,ROUND(($B$52/($CE$90+$CF$90)*BX90),0))</f>
        <v>0</v>
      </c>
      <c r="BY52" s="28">
        <f>IF($B$52,ROUND(($B$52/($CE$90+$CF$90)*BY90),0))</f>
        <v>2040</v>
      </c>
      <c r="BZ52" s="28">
        <f>IF($B$52,ROUND(($B$52/($CE$90+$CF$90)*BZ90),0))</f>
        <v>0</v>
      </c>
      <c r="CA52" s="28">
        <f>IF($B$52,ROUND(($B$52/($CE$90+$CF$90)*CA90),0))</f>
        <v>0</v>
      </c>
      <c r="CB52" s="28">
        <f>IF($B$52,ROUND(($B$52/($CE$90+$CF$90)*CB90),0))</f>
        <v>0</v>
      </c>
      <c r="CC52" s="28">
        <f>IF($B$52,ROUND(($B$52/($CE$90+$CF$90)*CC90),0))</f>
        <v>0</v>
      </c>
      <c r="CD52" s="28" t="e">
        <f>IF($B$52,ROUND(($B$52/($CE$90+$CF$90)*CD90),0))</f>
        <v>#VALUE!</v>
      </c>
      <c r="CE52" s="28" t="e">
        <f>SUM(C52:CD52)</f>
        <v>#VALUE!</v>
      </c>
    </row>
    <row r="53">
      <c r="A53" s="16" t="s">
        <v>233</v>
      </c>
      <c r="B53" s="28">
        <f>B51+B52</f>
        <v>1159747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>
      <c r="A59" s="35" t="s">
        <v>261</v>
      </c>
      <c r="B59" s="28"/>
      <c r="C59" s="20">
        <v>0</v>
      </c>
      <c r="D59" s="20">
        <v>0</v>
      </c>
      <c r="E59" s="20">
        <v>680</v>
      </c>
      <c r="F59" s="20">
        <v>0</v>
      </c>
      <c r="G59" s="20">
        <v>0</v>
      </c>
      <c r="H59" s="20">
        <v>0</v>
      </c>
      <c r="I59" s="20">
        <v>0</v>
      </c>
      <c r="J59" s="20">
        <v>132</v>
      </c>
      <c r="K59" s="20">
        <v>0</v>
      </c>
      <c r="L59" s="20">
        <v>992</v>
      </c>
      <c r="M59" s="20">
        <v>0</v>
      </c>
      <c r="N59" s="20">
        <v>0</v>
      </c>
      <c r="O59" s="20">
        <v>89</v>
      </c>
      <c r="P59" s="26">
        <v>0</v>
      </c>
      <c r="Q59" s="26">
        <v>0</v>
      </c>
      <c r="R59" s="26">
        <v>0</v>
      </c>
      <c r="S59" s="279">
        <v>0</v>
      </c>
      <c r="T59" s="279">
        <v>0</v>
      </c>
      <c r="U59" s="27">
        <v>0</v>
      </c>
      <c r="V59" s="26">
        <v>0</v>
      </c>
      <c r="W59" s="26">
        <v>0</v>
      </c>
      <c r="X59" s="26">
        <v>0</v>
      </c>
      <c r="Y59" s="26">
        <v>10605</v>
      </c>
      <c r="Z59" s="26">
        <v>0</v>
      </c>
      <c r="AA59" s="26">
        <v>0</v>
      </c>
      <c r="AB59" s="279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5839</v>
      </c>
      <c r="AH59" s="26">
        <v>0</v>
      </c>
      <c r="AI59" s="26">
        <v>0</v>
      </c>
      <c r="AJ59" s="26">
        <v>7099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6560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27287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ht="15.75" customHeight="1" s="212" customFormat="1">
      <c r="A60" s="219" t="s">
        <v>262</v>
      </c>
      <c r="B60" s="220"/>
      <c r="C60" s="280">
        <v>0</v>
      </c>
      <c r="D60" s="280">
        <v>0</v>
      </c>
      <c r="E60" s="280">
        <v>5.9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13.75</v>
      </c>
      <c r="M60" s="280">
        <v>0</v>
      </c>
      <c r="N60" s="280">
        <v>0</v>
      </c>
      <c r="O60" s="280">
        <v>5.65</v>
      </c>
      <c r="P60" s="281">
        <v>8.24</v>
      </c>
      <c r="Q60" s="281">
        <v>1.41</v>
      </c>
      <c r="R60" s="281">
        <v>0.16</v>
      </c>
      <c r="S60" s="282">
        <v>0</v>
      </c>
      <c r="T60" s="282">
        <v>0</v>
      </c>
      <c r="U60" s="283">
        <v>7.44</v>
      </c>
      <c r="V60" s="281">
        <v>0</v>
      </c>
      <c r="W60" s="281">
        <v>0</v>
      </c>
      <c r="X60" s="281">
        <v>0</v>
      </c>
      <c r="Y60" s="281">
        <v>9.01</v>
      </c>
      <c r="Z60" s="281">
        <v>0</v>
      </c>
      <c r="AA60" s="281">
        <v>0</v>
      </c>
      <c r="AB60" s="282">
        <v>2.4</v>
      </c>
      <c r="AC60" s="281">
        <v>0</v>
      </c>
      <c r="AD60" s="281">
        <v>0</v>
      </c>
      <c r="AE60" s="281">
        <v>7.89</v>
      </c>
      <c r="AF60" s="281">
        <v>0</v>
      </c>
      <c r="AG60" s="281">
        <v>7.89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3.39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0.48</v>
      </c>
      <c r="AW60" s="282">
        <v>0</v>
      </c>
      <c r="AX60" s="282">
        <v>0</v>
      </c>
      <c r="AY60" s="281">
        <v>8.22</v>
      </c>
      <c r="AZ60" s="281">
        <v>0</v>
      </c>
      <c r="BA60" s="282">
        <v>0.98</v>
      </c>
      <c r="BB60" s="282">
        <v>0.35</v>
      </c>
      <c r="BC60" s="282">
        <v>0</v>
      </c>
      <c r="BD60" s="282">
        <v>4</v>
      </c>
      <c r="BE60" s="281">
        <v>3.67</v>
      </c>
      <c r="BF60" s="282">
        <v>5.62</v>
      </c>
      <c r="BG60" s="282">
        <v>0</v>
      </c>
      <c r="BH60" s="282">
        <v>0</v>
      </c>
      <c r="BI60" s="282">
        <v>0</v>
      </c>
      <c r="BJ60" s="282">
        <v>9.37</v>
      </c>
      <c r="BK60" s="282">
        <v>0</v>
      </c>
      <c r="BL60" s="282">
        <v>8.32</v>
      </c>
      <c r="BM60" s="282">
        <v>0</v>
      </c>
      <c r="BN60" s="282">
        <v>2.83</v>
      </c>
      <c r="BO60" s="282">
        <v>0</v>
      </c>
      <c r="BP60" s="282">
        <v>1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8.91</v>
      </c>
      <c r="BY60" s="282">
        <v>0.55</v>
      </c>
      <c r="BZ60" s="282">
        <v>0</v>
      </c>
      <c r="CA60" s="282">
        <v>0</v>
      </c>
      <c r="CB60" s="282">
        <v>0</v>
      </c>
      <c r="CC60" s="282">
        <v>0</v>
      </c>
      <c r="CD60" s="221" t="s">
        <v>248</v>
      </c>
      <c r="CE60" s="239">
        <f>SUM(C60:CD60)</f>
        <v>127.42999999999998</v>
      </c>
    </row>
    <row r="61">
      <c r="A61" s="35" t="s">
        <v>263</v>
      </c>
      <c r="B61" s="16"/>
      <c r="C61" s="20">
        <v>0</v>
      </c>
      <c r="D61" s="20">
        <v>0</v>
      </c>
      <c r="E61" s="20">
        <v>741357.39234449761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1081509.6076555024</v>
      </c>
      <c r="M61" s="20">
        <v>0</v>
      </c>
      <c r="N61" s="20">
        <v>0</v>
      </c>
      <c r="O61" s="20">
        <v>622297</v>
      </c>
      <c r="P61" s="26">
        <v>539376</v>
      </c>
      <c r="Q61" s="26">
        <v>126025</v>
      </c>
      <c r="R61" s="26">
        <v>28526</v>
      </c>
      <c r="S61" s="284">
        <v>332663</v>
      </c>
      <c r="T61" s="284">
        <v>0</v>
      </c>
      <c r="U61" s="27">
        <v>497253</v>
      </c>
      <c r="V61" s="26">
        <v>0</v>
      </c>
      <c r="W61" s="26">
        <v>0</v>
      </c>
      <c r="X61" s="26">
        <v>0</v>
      </c>
      <c r="Y61" s="26">
        <v>687731</v>
      </c>
      <c r="Z61" s="26">
        <v>0</v>
      </c>
      <c r="AA61" s="26">
        <v>0</v>
      </c>
      <c r="AB61" s="285">
        <v>211091</v>
      </c>
      <c r="AC61" s="26">
        <v>0</v>
      </c>
      <c r="AD61" s="26">
        <v>0</v>
      </c>
      <c r="AE61" s="26">
        <v>713414</v>
      </c>
      <c r="AF61" s="26">
        <v>0</v>
      </c>
      <c r="AG61" s="26">
        <v>1873648</v>
      </c>
      <c r="AH61" s="26">
        <v>657481</v>
      </c>
      <c r="AI61" s="26">
        <v>0</v>
      </c>
      <c r="AJ61" s="26">
        <v>1635151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0</v>
      </c>
      <c r="AW61" s="284">
        <v>0</v>
      </c>
      <c r="AX61" s="284">
        <v>0</v>
      </c>
      <c r="AY61" s="26">
        <v>414828</v>
      </c>
      <c r="AZ61" s="26">
        <v>0</v>
      </c>
      <c r="BA61" s="284">
        <v>0</v>
      </c>
      <c r="BB61" s="284">
        <v>364453</v>
      </c>
      <c r="BC61" s="284">
        <v>0</v>
      </c>
      <c r="BD61" s="284">
        <v>0</v>
      </c>
      <c r="BE61" s="26">
        <v>292195</v>
      </c>
      <c r="BF61" s="284">
        <v>253594</v>
      </c>
      <c r="BG61" s="284">
        <v>0</v>
      </c>
      <c r="BH61" s="284">
        <v>0</v>
      </c>
      <c r="BI61" s="284">
        <v>0</v>
      </c>
      <c r="BJ61" s="284">
        <v>553448</v>
      </c>
      <c r="BK61" s="284">
        <v>0</v>
      </c>
      <c r="BL61" s="284">
        <v>354052</v>
      </c>
      <c r="BM61" s="284">
        <v>0</v>
      </c>
      <c r="BN61" s="284">
        <v>1985139</v>
      </c>
      <c r="BO61" s="284">
        <v>0</v>
      </c>
      <c r="BP61" s="284">
        <v>0</v>
      </c>
      <c r="BQ61" s="284">
        <v>0</v>
      </c>
      <c r="BR61" s="284">
        <v>268378</v>
      </c>
      <c r="BS61" s="284">
        <v>0</v>
      </c>
      <c r="BT61" s="284">
        <v>0</v>
      </c>
      <c r="BU61" s="284">
        <v>0</v>
      </c>
      <c r="BV61" s="284">
        <v>184684</v>
      </c>
      <c r="BW61" s="284">
        <v>0</v>
      </c>
      <c r="BX61" s="284">
        <v>472739</v>
      </c>
      <c r="BY61" s="284">
        <v>110664</v>
      </c>
      <c r="BZ61" s="284">
        <v>0</v>
      </c>
      <c r="CA61" s="284">
        <v>0</v>
      </c>
      <c r="CB61" s="284">
        <v>75823</v>
      </c>
      <c r="CC61" s="284">
        <v>0</v>
      </c>
      <c r="CD61" s="25" t="s">
        <v>248</v>
      </c>
      <c r="CE61" s="28">
        <f>SUM(C61:CD61)</f>
        <v>15077520</v>
      </c>
    </row>
    <row r="62">
      <c r="A62" s="35" t="s">
        <v>11</v>
      </c>
      <c r="B62" s="16"/>
      <c r="C62" s="28">
        <f>ROUND(C47+C48,0)</f>
        <v>0</v>
      </c>
      <c r="D62" s="28">
        <f>ROUND(D47+D48,0)</f>
        <v>0</v>
      </c>
      <c r="E62" s="28">
        <f>ROUND(E47+E48,0)</f>
        <v>175269</v>
      </c>
      <c r="F62" s="28">
        <f>ROUND(F47+F48,0)</f>
        <v>0</v>
      </c>
      <c r="G62" s="28">
        <f>ROUND(G47+G48,0)</f>
        <v>0</v>
      </c>
      <c r="H62" s="28">
        <f>ROUND(H47+H48,0)</f>
        <v>0</v>
      </c>
      <c r="I62" s="28">
        <f>ROUND(I47+I48,0)</f>
        <v>0</v>
      </c>
      <c r="J62" s="28">
        <f>ROUND(J47+J48,0)</f>
        <v>0</v>
      </c>
      <c r="K62" s="28">
        <f>ROUND(K47+K48,0)</f>
        <v>0</v>
      </c>
      <c r="L62" s="28">
        <f>ROUND(L47+L48,0)</f>
        <v>255687</v>
      </c>
      <c r="M62" s="28">
        <f>ROUND(M47+M48,0)</f>
        <v>0</v>
      </c>
      <c r="N62" s="28">
        <f>ROUND(N47+N48,0)</f>
        <v>0</v>
      </c>
      <c r="O62" s="28">
        <f>ROUND(O47+O48,0)</f>
        <v>147121</v>
      </c>
      <c r="P62" s="28">
        <f>ROUND(P47+P48,0)</f>
        <v>127517</v>
      </c>
      <c r="Q62" s="28">
        <f>ROUND(Q47+Q48,0)</f>
        <v>29794</v>
      </c>
      <c r="R62" s="28">
        <f>ROUND(R47+R48,0)</f>
        <v>6744</v>
      </c>
      <c r="S62" s="28">
        <f>ROUND(S47+S48,0)</f>
        <v>78647</v>
      </c>
      <c r="T62" s="28">
        <f>ROUND(T47+T48,0)</f>
        <v>0</v>
      </c>
      <c r="U62" s="28">
        <f>ROUND(U47+U48,0)</f>
        <v>117559</v>
      </c>
      <c r="V62" s="28">
        <f>ROUND(V47+V48,0)</f>
        <v>0</v>
      </c>
      <c r="W62" s="28">
        <f>ROUND(W47+W48,0)</f>
        <v>0</v>
      </c>
      <c r="X62" s="28">
        <f>ROUND(X47+X48,0)</f>
        <v>0</v>
      </c>
      <c r="Y62" s="28">
        <f>ROUND(Y47+Y48,0)</f>
        <v>162591</v>
      </c>
      <c r="Z62" s="28">
        <f>ROUND(Z47+Z48,0)</f>
        <v>0</v>
      </c>
      <c r="AA62" s="28">
        <f>ROUND(AA47+AA48,0)</f>
        <v>0</v>
      </c>
      <c r="AB62" s="28">
        <f>ROUND(AB47+AB48,0)</f>
        <v>49905</v>
      </c>
      <c r="AC62" s="28">
        <f>ROUND(AC47+AC48,0)</f>
        <v>0</v>
      </c>
      <c r="AD62" s="28">
        <f>ROUND(AD47+AD48,0)</f>
        <v>0</v>
      </c>
      <c r="AE62" s="28">
        <f>ROUND(AE47+AE48,0)</f>
        <v>168663</v>
      </c>
      <c r="AF62" s="28">
        <f>ROUND(AF47+AF48,0)</f>
        <v>0</v>
      </c>
      <c r="AG62" s="28">
        <f>ROUND(AG47+AG48,0)</f>
        <v>442961</v>
      </c>
      <c r="AH62" s="28">
        <f>ROUND(AH47+AH48,0)</f>
        <v>155439</v>
      </c>
      <c r="AI62" s="28">
        <f>ROUND(AI47+AI48,0)</f>
        <v>0</v>
      </c>
      <c r="AJ62" s="28">
        <f>ROUND(AJ47+AJ48,0)</f>
        <v>386577</v>
      </c>
      <c r="AK62" s="28">
        <f>ROUND(AK47+AK48,0)</f>
        <v>0</v>
      </c>
      <c r="AL62" s="28">
        <f>ROUND(AL47+AL48,0)</f>
        <v>0</v>
      </c>
      <c r="AM62" s="28">
        <f>ROUND(AM47+AM48,0)</f>
        <v>0</v>
      </c>
      <c r="AN62" s="28">
        <f>ROUND(AN47+AN48,0)</f>
        <v>0</v>
      </c>
      <c r="AO62" s="28">
        <f>ROUND(AO47+AO48,0)</f>
        <v>0</v>
      </c>
      <c r="AP62" s="28">
        <f>ROUND(AP47+AP48,0)</f>
        <v>0</v>
      </c>
      <c r="AQ62" s="28">
        <f>ROUND(AQ47+AQ48,0)</f>
        <v>0</v>
      </c>
      <c r="AR62" s="28">
        <f>ROUND(AR47+AR48,0)</f>
        <v>0</v>
      </c>
      <c r="AS62" s="28">
        <f>ROUND(AS47+AS48,0)</f>
        <v>0</v>
      </c>
      <c r="AT62" s="28">
        <f>ROUND(AT47+AT48,0)</f>
        <v>0</v>
      </c>
      <c r="AU62" s="28">
        <f>ROUND(AU47+AU48,0)</f>
        <v>0</v>
      </c>
      <c r="AV62" s="28">
        <f>ROUND(AV47+AV48,0)</f>
        <v>0</v>
      </c>
      <c r="AW62" s="28">
        <f>ROUND(AW47+AW48,0)</f>
        <v>0</v>
      </c>
      <c r="AX62" s="28">
        <f>ROUND(AX47+AX48,0)</f>
        <v>0</v>
      </c>
      <c r="AY62" s="28">
        <f>ROUND(AY47+AY48,0)</f>
        <v>98072</v>
      </c>
      <c r="AZ62" s="28">
        <f>ROUND(AZ47+AZ48,0)</f>
        <v>0</v>
      </c>
      <c r="BA62" s="28">
        <f>ROUND(BA47+BA48,0)</f>
        <v>0</v>
      </c>
      <c r="BB62" s="28">
        <f>ROUND(BB47+BB48,0)</f>
        <v>86163</v>
      </c>
      <c r="BC62" s="28">
        <f>ROUND(BC47+BC48,0)</f>
        <v>0</v>
      </c>
      <c r="BD62" s="28">
        <f>ROUND(BD47+BD48,0)</f>
        <v>0</v>
      </c>
      <c r="BE62" s="28">
        <f>ROUND(BE47+BE48,0)</f>
        <v>69080</v>
      </c>
      <c r="BF62" s="28">
        <f>ROUND(BF47+BF48,0)</f>
        <v>59954</v>
      </c>
      <c r="BG62" s="28">
        <f>ROUND(BG47+BG48,0)</f>
        <v>0</v>
      </c>
      <c r="BH62" s="28">
        <f>ROUND(BH47+BH48,0)</f>
        <v>0</v>
      </c>
      <c r="BI62" s="28">
        <f>ROUND(BI47+BI48,0)</f>
        <v>0</v>
      </c>
      <c r="BJ62" s="28">
        <f>ROUND(BJ47+BJ48,0)</f>
        <v>130844</v>
      </c>
      <c r="BK62" s="28">
        <f>ROUND(BK47+BK48,0)</f>
        <v>0</v>
      </c>
      <c r="BL62" s="28">
        <f>ROUND(BL47+BL48,0)</f>
        <v>83704</v>
      </c>
      <c r="BM62" s="28">
        <f>ROUND(BM47+BM48,0)</f>
        <v>0</v>
      </c>
      <c r="BN62" s="28">
        <f>ROUND(BN47+BN48,0)</f>
        <v>469320</v>
      </c>
      <c r="BO62" s="28">
        <f>ROUND(BO47+BO48,0)</f>
        <v>0</v>
      </c>
      <c r="BP62" s="28">
        <f>ROUND(BP47+BP48,0)</f>
        <v>0</v>
      </c>
      <c r="BQ62" s="28">
        <f>ROUND(BQ47+BQ48,0)</f>
        <v>0</v>
      </c>
      <c r="BR62" s="28">
        <f>ROUND(BR47+BR48,0)</f>
        <v>63449</v>
      </c>
      <c r="BS62" s="28">
        <f>ROUND(BS47+BS48,0)</f>
        <v>0</v>
      </c>
      <c r="BT62" s="28">
        <f>ROUND(BT47+BT48,0)</f>
        <v>0</v>
      </c>
      <c r="BU62" s="28">
        <f>ROUND(BU47+BU48,0)</f>
        <v>0</v>
      </c>
      <c r="BV62" s="28">
        <f>ROUND(BV47+BV48,0)</f>
        <v>43662</v>
      </c>
      <c r="BW62" s="28">
        <f>ROUND(BW47+BW48,0)</f>
        <v>0</v>
      </c>
      <c r="BX62" s="28">
        <f>ROUND(BX47+BX48,0)</f>
        <v>111763</v>
      </c>
      <c r="BY62" s="28">
        <f>ROUND(BY47+BY48,0)</f>
        <v>26163</v>
      </c>
      <c r="BZ62" s="28">
        <f>ROUND(BZ47+BZ48,0)</f>
        <v>0</v>
      </c>
      <c r="CA62" s="28">
        <f>ROUND(CA47+CA48,0)</f>
        <v>0</v>
      </c>
      <c r="CB62" s="28">
        <f>ROUND(CB47+CB48,0)</f>
        <v>17926</v>
      </c>
      <c r="CC62" s="28">
        <f>ROUND(CC47+CC48,0)</f>
        <v>0</v>
      </c>
      <c r="CD62" s="25" t="s">
        <v>248</v>
      </c>
      <c r="CE62" s="28">
        <f>SUM(C62:CD62)</f>
        <v>3564574</v>
      </c>
    </row>
    <row r="63">
      <c r="A63" s="35" t="s">
        <v>264</v>
      </c>
      <c r="B63" s="16"/>
      <c r="C63" s="20">
        <v>0</v>
      </c>
      <c r="D63" s="20">
        <v>0</v>
      </c>
      <c r="E63" s="20">
        <v>74222.488038277515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108277.51196172249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4">
        <v>0</v>
      </c>
      <c r="T63" s="284">
        <v>0</v>
      </c>
      <c r="U63" s="27">
        <v>6600</v>
      </c>
      <c r="V63" s="26">
        <v>0</v>
      </c>
      <c r="W63" s="26">
        <v>0</v>
      </c>
      <c r="X63" s="26">
        <v>0</v>
      </c>
      <c r="Y63" s="26">
        <v>366285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489210</v>
      </c>
      <c r="AH63" s="26">
        <v>0</v>
      </c>
      <c r="AI63" s="26">
        <v>0</v>
      </c>
      <c r="AJ63" s="26">
        <v>245441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0</v>
      </c>
      <c r="CD63" s="25" t="s">
        <v>248</v>
      </c>
      <c r="CE63" s="28">
        <f>SUM(C63:CD63)</f>
        <v>1290036</v>
      </c>
    </row>
    <row r="64">
      <c r="A64" s="35" t="s">
        <v>265</v>
      </c>
      <c r="B64" s="16"/>
      <c r="C64" s="20">
        <v>0</v>
      </c>
      <c r="D64" s="20">
        <v>0</v>
      </c>
      <c r="E64" s="20">
        <v>27824.282296650719</v>
      </c>
      <c r="F64" s="20">
        <v>0</v>
      </c>
      <c r="G64" s="20">
        <v>0</v>
      </c>
      <c r="H64" s="20">
        <v>0</v>
      </c>
      <c r="I64" s="20">
        <v>0</v>
      </c>
      <c r="J64" s="20">
        <v>7813</v>
      </c>
      <c r="K64" s="20">
        <v>0</v>
      </c>
      <c r="L64" s="20">
        <v>40590.717703349284</v>
      </c>
      <c r="M64" s="20">
        <v>0</v>
      </c>
      <c r="N64" s="20">
        <v>0</v>
      </c>
      <c r="O64" s="20">
        <v>5225</v>
      </c>
      <c r="P64" s="26">
        <v>42036</v>
      </c>
      <c r="Q64" s="26">
        <v>6956</v>
      </c>
      <c r="R64" s="26">
        <v>2109</v>
      </c>
      <c r="S64" s="284">
        <v>255765</v>
      </c>
      <c r="T64" s="284">
        <v>0</v>
      </c>
      <c r="U64" s="27">
        <v>555270</v>
      </c>
      <c r="V64" s="26">
        <v>0</v>
      </c>
      <c r="W64" s="26">
        <v>0</v>
      </c>
      <c r="X64" s="26">
        <v>0</v>
      </c>
      <c r="Y64" s="26">
        <v>47431</v>
      </c>
      <c r="Z64" s="26">
        <v>0</v>
      </c>
      <c r="AA64" s="26">
        <v>0</v>
      </c>
      <c r="AB64" s="285">
        <v>406543</v>
      </c>
      <c r="AC64" s="26">
        <v>22944</v>
      </c>
      <c r="AD64" s="26">
        <v>0</v>
      </c>
      <c r="AE64" s="26">
        <v>29493</v>
      </c>
      <c r="AF64" s="26">
        <v>0</v>
      </c>
      <c r="AG64" s="26">
        <v>62270</v>
      </c>
      <c r="AH64" s="26">
        <v>103644</v>
      </c>
      <c r="AI64" s="26">
        <v>0</v>
      </c>
      <c r="AJ64" s="26">
        <v>35804</v>
      </c>
      <c r="AK64" s="26">
        <v>26</v>
      </c>
      <c r="AL64" s="26">
        <v>43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0</v>
      </c>
      <c r="AW64" s="284">
        <v>0</v>
      </c>
      <c r="AX64" s="284">
        <v>0</v>
      </c>
      <c r="AY64" s="26">
        <v>202948</v>
      </c>
      <c r="AZ64" s="26">
        <v>0</v>
      </c>
      <c r="BA64" s="284">
        <v>0</v>
      </c>
      <c r="BB64" s="284">
        <v>5302</v>
      </c>
      <c r="BC64" s="284">
        <v>0</v>
      </c>
      <c r="BD64" s="284">
        <v>0</v>
      </c>
      <c r="BE64" s="26">
        <v>20051</v>
      </c>
      <c r="BF64" s="284">
        <v>31845</v>
      </c>
      <c r="BG64" s="284">
        <v>0</v>
      </c>
      <c r="BH64" s="284">
        <v>0</v>
      </c>
      <c r="BI64" s="284">
        <v>0</v>
      </c>
      <c r="BJ64" s="284">
        <v>6081</v>
      </c>
      <c r="BK64" s="284">
        <v>0</v>
      </c>
      <c r="BL64" s="284">
        <v>5057</v>
      </c>
      <c r="BM64" s="284">
        <v>0</v>
      </c>
      <c r="BN64" s="284">
        <v>66087</v>
      </c>
      <c r="BO64" s="284">
        <v>0</v>
      </c>
      <c r="BP64" s="284">
        <v>0</v>
      </c>
      <c r="BQ64" s="284">
        <v>0</v>
      </c>
      <c r="BR64" s="284">
        <v>4761</v>
      </c>
      <c r="BS64" s="284">
        <v>0</v>
      </c>
      <c r="BT64" s="284">
        <v>0</v>
      </c>
      <c r="BU64" s="284">
        <v>0</v>
      </c>
      <c r="BV64" s="284">
        <v>1684</v>
      </c>
      <c r="BW64" s="284">
        <v>0</v>
      </c>
      <c r="BX64" s="284">
        <v>4266</v>
      </c>
      <c r="BY64" s="284">
        <v>24</v>
      </c>
      <c r="BZ64" s="284">
        <v>0</v>
      </c>
      <c r="CA64" s="284">
        <v>0</v>
      </c>
      <c r="CB64" s="284">
        <v>3169</v>
      </c>
      <c r="CC64" s="284">
        <v>0</v>
      </c>
      <c r="CD64" s="25" t="s">
        <v>248</v>
      </c>
      <c r="CE64" s="28">
        <f>SUM(C64:CD64)</f>
        <v>2003062</v>
      </c>
    </row>
    <row r="65">
      <c r="A65" s="35" t="s">
        <v>266</v>
      </c>
      <c r="B65" s="16"/>
      <c r="C65" s="20">
        <v>0</v>
      </c>
      <c r="D65" s="20">
        <v>0</v>
      </c>
      <c r="E65" s="20">
        <v>3320.6937799043062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4844.3062200956938</v>
      </c>
      <c r="M65" s="20">
        <v>0</v>
      </c>
      <c r="N65" s="20">
        <v>0</v>
      </c>
      <c r="O65" s="20">
        <v>10</v>
      </c>
      <c r="P65" s="26">
        <v>44</v>
      </c>
      <c r="Q65" s="26">
        <v>1362</v>
      </c>
      <c r="R65" s="26">
        <v>0</v>
      </c>
      <c r="S65" s="284">
        <v>597</v>
      </c>
      <c r="T65" s="284">
        <v>0</v>
      </c>
      <c r="U65" s="27">
        <v>503</v>
      </c>
      <c r="V65" s="26">
        <v>0</v>
      </c>
      <c r="W65" s="26">
        <v>0</v>
      </c>
      <c r="X65" s="26">
        <v>0</v>
      </c>
      <c r="Y65" s="26">
        <v>503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1774</v>
      </c>
      <c r="AH65" s="26">
        <v>10962</v>
      </c>
      <c r="AI65" s="26">
        <v>0</v>
      </c>
      <c r="AJ65" s="26">
        <v>21909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138</v>
      </c>
      <c r="BC65" s="284">
        <v>0</v>
      </c>
      <c r="BD65" s="284">
        <v>0</v>
      </c>
      <c r="BE65" s="26">
        <v>186404</v>
      </c>
      <c r="BF65" s="284">
        <v>1193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566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47317</v>
      </c>
      <c r="CD65" s="25" t="s">
        <v>248</v>
      </c>
      <c r="CE65" s="28">
        <f>SUM(C65:CD65)</f>
        <v>281447</v>
      </c>
    </row>
    <row r="66">
      <c r="A66" s="35" t="s">
        <v>267</v>
      </c>
      <c r="B66" s="16"/>
      <c r="C66" s="20">
        <v>0</v>
      </c>
      <c r="D66" s="20">
        <v>0</v>
      </c>
      <c r="E66" s="20">
        <v>3320.6937799043062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84">
        <v>0</v>
      </c>
      <c r="T66" s="284">
        <v>0</v>
      </c>
      <c r="U66" s="27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85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0</v>
      </c>
      <c r="AW66" s="284">
        <v>0</v>
      </c>
      <c r="AX66" s="284">
        <v>0</v>
      </c>
      <c r="AY66" s="26">
        <v>0</v>
      </c>
      <c r="AZ66" s="26">
        <v>0</v>
      </c>
      <c r="BA66" s="284">
        <v>0</v>
      </c>
      <c r="BB66" s="284">
        <v>0</v>
      </c>
      <c r="BC66" s="284">
        <v>0</v>
      </c>
      <c r="BD66" s="284">
        <v>0</v>
      </c>
      <c r="BE66" s="26">
        <v>0</v>
      </c>
      <c r="BF66" s="284">
        <v>0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0</v>
      </c>
      <c r="BM66" s="284">
        <v>0</v>
      </c>
      <c r="BN66" s="284">
        <v>0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v>0</v>
      </c>
      <c r="CC66" s="284">
        <v>141442</v>
      </c>
      <c r="CD66" s="25" t="s">
        <v>248</v>
      </c>
      <c r="CE66" s="28">
        <f>SUM(C66:CD66)</f>
        <v>144762.69377990431</v>
      </c>
    </row>
    <row r="67">
      <c r="A67" s="35" t="s">
        <v>16</v>
      </c>
      <c r="B67" s="16"/>
      <c r="C67" s="28">
        <f>ROUND(C51+C52,0)</f>
        <v>0</v>
      </c>
      <c r="D67" s="28">
        <f>ROUND(D51+D52,0)</f>
        <v>0</v>
      </c>
      <c r="E67" s="28">
        <f>ROUND(E51+E52,0)</f>
        <v>110675</v>
      </c>
      <c r="F67" s="28">
        <f>ROUND(F51+F52,0)</f>
        <v>0</v>
      </c>
      <c r="G67" s="28">
        <f>ROUND(G51+G52,0)</f>
        <v>0</v>
      </c>
      <c r="H67" s="28">
        <f>ROUND(H51+H52,0)</f>
        <v>0</v>
      </c>
      <c r="I67" s="28">
        <f>ROUND(I51+I52,0)</f>
        <v>49727</v>
      </c>
      <c r="J67" s="28">
        <f>ROUND(J51+J52,0)</f>
        <v>0</v>
      </c>
      <c r="K67" s="28">
        <f>ROUND(K51+K52,0)</f>
        <v>0</v>
      </c>
      <c r="L67" s="28">
        <f>ROUND(L51+L52,0)</f>
        <v>0</v>
      </c>
      <c r="M67" s="28">
        <f>ROUND(M51+M52,0)</f>
        <v>0</v>
      </c>
      <c r="N67" s="28">
        <f>ROUND(N51+N52,0)</f>
        <v>0</v>
      </c>
      <c r="O67" s="28">
        <f>ROUND(O51+O52,0)</f>
        <v>9350</v>
      </c>
      <c r="P67" s="28">
        <f>ROUND(P51+P52,0)</f>
        <v>58270</v>
      </c>
      <c r="Q67" s="28">
        <f>ROUND(Q51+Q52,0)</f>
        <v>15938</v>
      </c>
      <c r="R67" s="28">
        <f>ROUND(R51+R52,0)</f>
        <v>0</v>
      </c>
      <c r="S67" s="28">
        <f>ROUND(S51+S52,0)</f>
        <v>0</v>
      </c>
      <c r="T67" s="28">
        <f>ROUND(T51+T52,0)</f>
        <v>0</v>
      </c>
      <c r="U67" s="28">
        <f>ROUND(U51+U52,0)</f>
        <v>38507</v>
      </c>
      <c r="V67" s="28">
        <f>ROUND(V51+V52,0)</f>
        <v>0</v>
      </c>
      <c r="W67" s="28">
        <f>ROUND(W51+W52,0)</f>
        <v>0</v>
      </c>
      <c r="X67" s="28">
        <f>ROUND(X51+X52,0)</f>
        <v>0</v>
      </c>
      <c r="Y67" s="28">
        <f>ROUND(Y51+Y52,0)</f>
        <v>54615</v>
      </c>
      <c r="Z67" s="28">
        <f>ROUND(Z51+Z52,0)</f>
        <v>0</v>
      </c>
      <c r="AA67" s="28">
        <f>ROUND(AA51+AA52,0)</f>
        <v>0</v>
      </c>
      <c r="AB67" s="28">
        <f>ROUND(AB51+AB52,0)</f>
        <v>12836</v>
      </c>
      <c r="AC67" s="28">
        <f>ROUND(AC51+AC52,0)</f>
        <v>0</v>
      </c>
      <c r="AD67" s="28">
        <f>ROUND(AD51+AD52,0)</f>
        <v>0</v>
      </c>
      <c r="AE67" s="28">
        <f>ROUND(AE51+AE52,0)</f>
        <v>70383</v>
      </c>
      <c r="AF67" s="28">
        <f>ROUND(AF51+AF52,0)</f>
        <v>0</v>
      </c>
      <c r="AG67" s="28">
        <f>ROUND(AG51+AG52,0)</f>
        <v>88489</v>
      </c>
      <c r="AH67" s="28">
        <f>ROUND(AH51+AH52,0)</f>
        <v>87129</v>
      </c>
      <c r="AI67" s="28">
        <f>ROUND(AI51+AI52,0)</f>
        <v>0</v>
      </c>
      <c r="AJ67" s="28">
        <f>ROUND(AJ51+AJ52,0)</f>
        <v>64603</v>
      </c>
      <c r="AK67" s="28">
        <f>ROUND(AK51+AK52,0)</f>
        <v>0</v>
      </c>
      <c r="AL67" s="28">
        <f>ROUND(AL51+AL52,0)</f>
        <v>0</v>
      </c>
      <c r="AM67" s="28">
        <f>ROUND(AM51+AM52,0)</f>
        <v>0</v>
      </c>
      <c r="AN67" s="28">
        <f>ROUND(AN51+AN52,0)</f>
        <v>0</v>
      </c>
      <c r="AO67" s="28">
        <f>ROUND(AO51+AO52,0)</f>
        <v>0</v>
      </c>
      <c r="AP67" s="28">
        <f>ROUND(AP51+AP52,0)</f>
        <v>0</v>
      </c>
      <c r="AQ67" s="28">
        <f>ROUND(AQ51+AQ52,0)</f>
        <v>0</v>
      </c>
      <c r="AR67" s="28">
        <f>ROUND(AR51+AR52,0)</f>
        <v>0</v>
      </c>
      <c r="AS67" s="28">
        <f>ROUND(AS51+AS52,0)</f>
        <v>0</v>
      </c>
      <c r="AT67" s="28">
        <f>ROUND(AT51+AT52,0)</f>
        <v>0</v>
      </c>
      <c r="AU67" s="28">
        <f>ROUND(AU51+AU52,0)</f>
        <v>0</v>
      </c>
      <c r="AV67" s="28">
        <f>ROUND(AV51+AV52,0)</f>
        <v>0</v>
      </c>
      <c r="AW67" s="28">
        <f>ROUND(AW51+AW52,0)</f>
        <v>0</v>
      </c>
      <c r="AX67" s="28">
        <f>ROUND(AX51+AX52,0)</f>
        <v>0</v>
      </c>
      <c r="AY67" s="28">
        <f>ROUND(AY51+AY52,0)</f>
        <v>24779</v>
      </c>
      <c r="AZ67" s="28">
        <f>ROUND(AZ51+AZ52,0)</f>
        <v>0</v>
      </c>
      <c r="BA67" s="28">
        <f>ROUND(BA51+BA52,0)</f>
        <v>55550</v>
      </c>
      <c r="BB67" s="28">
        <f>ROUND(BB51+BB52,0)</f>
        <v>53340</v>
      </c>
      <c r="BC67" s="28">
        <f>ROUND(BC51+BC52,0)</f>
        <v>0</v>
      </c>
      <c r="BD67" s="28">
        <f>ROUND(BD51+BD52,0)</f>
        <v>0</v>
      </c>
      <c r="BE67" s="28">
        <f>ROUND(BE51+BE52,0)</f>
        <v>8543</v>
      </c>
      <c r="BF67" s="28">
        <f>ROUND(BF51+BF52,0)</f>
        <v>140086</v>
      </c>
      <c r="BG67" s="28">
        <f>ROUND(BG51+BG52,0)</f>
        <v>0</v>
      </c>
      <c r="BH67" s="28">
        <f>ROUND(BH51+BH52,0)</f>
        <v>0</v>
      </c>
      <c r="BI67" s="28">
        <f>ROUND(BI51+BI52,0)</f>
        <v>0</v>
      </c>
      <c r="BJ67" s="28">
        <f>ROUND(BJ51+BJ52,0)</f>
        <v>0</v>
      </c>
      <c r="BK67" s="28">
        <f>ROUND(BK51+BK52,0)</f>
        <v>0</v>
      </c>
      <c r="BL67" s="28">
        <f>ROUND(BL51+BL52,0)</f>
        <v>0</v>
      </c>
      <c r="BM67" s="28">
        <f>ROUND(BM51+BM52,0)</f>
        <v>0</v>
      </c>
      <c r="BN67" s="28">
        <f>ROUND(BN51+BN52,0)</f>
        <v>162357</v>
      </c>
      <c r="BO67" s="28">
        <f>ROUND(BO51+BO52,0)</f>
        <v>0</v>
      </c>
      <c r="BP67" s="28">
        <f>ROUND(BP51+BP52,0)</f>
        <v>0</v>
      </c>
      <c r="BQ67" s="28">
        <f>ROUND(BQ51+BQ52,0)</f>
        <v>0</v>
      </c>
      <c r="BR67" s="28">
        <f>ROUND(BR51+BR52,0)</f>
        <v>0</v>
      </c>
      <c r="BS67" s="28">
        <f>ROUND(BS51+BS52,0)</f>
        <v>0</v>
      </c>
      <c r="BT67" s="28">
        <f>ROUND(BT51+BT52,0)</f>
        <v>0</v>
      </c>
      <c r="BU67" s="28">
        <f>ROUND(BU51+BU52,0)</f>
        <v>0</v>
      </c>
      <c r="BV67" s="28">
        <f>ROUND(BV51+BV52,0)</f>
        <v>52532</v>
      </c>
      <c r="BW67" s="28">
        <f>ROUND(BW51+BW52,0)</f>
        <v>0</v>
      </c>
      <c r="BX67" s="28">
        <f>ROUND(BX51+BX52,0)</f>
        <v>0</v>
      </c>
      <c r="BY67" s="28">
        <f>ROUND(BY51+BY52,0)</f>
        <v>2040</v>
      </c>
      <c r="BZ67" s="28">
        <f>ROUND(BZ51+BZ52,0)</f>
        <v>0</v>
      </c>
      <c r="CA67" s="28">
        <f>ROUND(CA51+CA52,0)</f>
        <v>0</v>
      </c>
      <c r="CB67" s="28">
        <f>ROUND(CB51+CB52,0)</f>
        <v>0</v>
      </c>
      <c r="CC67" s="28">
        <f>ROUND(CC51+CC52,0)</f>
        <v>0</v>
      </c>
      <c r="CD67" s="25" t="s">
        <v>248</v>
      </c>
      <c r="CE67" s="28">
        <f>SUM(C67:CD67)</f>
        <v>1159749</v>
      </c>
    </row>
    <row r="68">
      <c r="A68" s="35" t="s">
        <v>268</v>
      </c>
      <c r="B68" s="28"/>
      <c r="C68" s="20">
        <v>0</v>
      </c>
      <c r="D68" s="20">
        <v>0</v>
      </c>
      <c r="E68" s="20">
        <v>-155579.28229665072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-226962.71770334928</v>
      </c>
      <c r="M68" s="20">
        <v>0</v>
      </c>
      <c r="N68" s="20">
        <v>0</v>
      </c>
      <c r="O68" s="20">
        <v>3317</v>
      </c>
      <c r="P68" s="26">
        <v>43802</v>
      </c>
      <c r="Q68" s="26">
        <v>861</v>
      </c>
      <c r="R68" s="26">
        <v>731</v>
      </c>
      <c r="S68" s="284">
        <v>4174</v>
      </c>
      <c r="T68" s="284">
        <v>0</v>
      </c>
      <c r="U68" s="27">
        <v>969</v>
      </c>
      <c r="V68" s="26">
        <v>0</v>
      </c>
      <c r="W68" s="26">
        <v>0</v>
      </c>
      <c r="X68" s="26">
        <v>0</v>
      </c>
      <c r="Y68" s="26">
        <v>49991</v>
      </c>
      <c r="Z68" s="26">
        <v>0</v>
      </c>
      <c r="AA68" s="26">
        <v>0</v>
      </c>
      <c r="AB68" s="285">
        <v>14103</v>
      </c>
      <c r="AC68" s="26">
        <v>10215</v>
      </c>
      <c r="AD68" s="26">
        <v>0</v>
      </c>
      <c r="AE68" s="26">
        <v>2583</v>
      </c>
      <c r="AF68" s="26">
        <v>0</v>
      </c>
      <c r="AG68" s="26">
        <v>15102</v>
      </c>
      <c r="AH68" s="26">
        <v>5145</v>
      </c>
      <c r="AI68" s="26">
        <v>0</v>
      </c>
      <c r="AJ68" s="26">
        <v>194670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1891</v>
      </c>
      <c r="AZ68" s="26">
        <v>0</v>
      </c>
      <c r="BA68" s="284">
        <v>0</v>
      </c>
      <c r="BB68" s="284">
        <v>3578</v>
      </c>
      <c r="BC68" s="284">
        <v>0</v>
      </c>
      <c r="BD68" s="284">
        <v>0</v>
      </c>
      <c r="BE68" s="26">
        <v>56120</v>
      </c>
      <c r="BF68" s="284">
        <v>0</v>
      </c>
      <c r="BG68" s="284">
        <v>0</v>
      </c>
      <c r="BH68" s="284">
        <v>0</v>
      </c>
      <c r="BI68" s="284">
        <v>0</v>
      </c>
      <c r="BJ68" s="284">
        <v>9222</v>
      </c>
      <c r="BK68" s="284">
        <v>0</v>
      </c>
      <c r="BL68" s="284">
        <v>8239</v>
      </c>
      <c r="BM68" s="284">
        <v>0</v>
      </c>
      <c r="BN68" s="284">
        <v>34075</v>
      </c>
      <c r="BO68" s="284">
        <v>0</v>
      </c>
      <c r="BP68" s="284">
        <v>0</v>
      </c>
      <c r="BQ68" s="284">
        <v>0</v>
      </c>
      <c r="BR68" s="284">
        <v>667</v>
      </c>
      <c r="BS68" s="284">
        <v>0</v>
      </c>
      <c r="BT68" s="284">
        <v>0</v>
      </c>
      <c r="BU68" s="284">
        <v>0</v>
      </c>
      <c r="BV68" s="284">
        <v>2918</v>
      </c>
      <c r="BW68" s="284">
        <v>0</v>
      </c>
      <c r="BX68" s="284">
        <v>1445</v>
      </c>
      <c r="BY68" s="284">
        <v>880</v>
      </c>
      <c r="BZ68" s="284">
        <v>0</v>
      </c>
      <c r="CA68" s="284">
        <v>0</v>
      </c>
      <c r="CB68" s="284">
        <v>0</v>
      </c>
      <c r="CC68" s="284">
        <v>0</v>
      </c>
      <c r="CD68" s="25" t="s">
        <v>248</v>
      </c>
      <c r="CE68" s="28">
        <f>SUM(C68:CD68)</f>
        <v>82156</v>
      </c>
    </row>
    <row r="69">
      <c r="A69" s="35" t="s">
        <v>269</v>
      </c>
      <c r="B69" s="16"/>
      <c r="C69" s="28">
        <f>SUM(C70:C83)</f>
        <v>0</v>
      </c>
      <c r="D69" s="28">
        <f>SUM(D70:D83)</f>
        <v>0</v>
      </c>
      <c r="E69" s="28">
        <f>SUM(E70:E83)</f>
        <v>58027.344497607657</v>
      </c>
      <c r="F69" s="28">
        <f>SUM(F70:F83)</f>
        <v>0</v>
      </c>
      <c r="G69" s="28">
        <f>SUM(G70:G83)</f>
        <v>0</v>
      </c>
      <c r="H69" s="28">
        <f>SUM(H70:H83)</f>
        <v>0</v>
      </c>
      <c r="I69" s="28">
        <f>SUM(I70:I83)</f>
        <v>0</v>
      </c>
      <c r="J69" s="28">
        <f>SUM(J70:J83)</f>
        <v>394</v>
      </c>
      <c r="K69" s="28">
        <f>SUM(K70:K83)</f>
        <v>0</v>
      </c>
      <c r="L69" s="28">
        <f>SUM(L70:L83)</f>
        <v>84651.655502392357</v>
      </c>
      <c r="M69" s="28">
        <f>SUM(M70:M83)</f>
        <v>0</v>
      </c>
      <c r="N69" s="28">
        <f>SUM(N70:N83)</f>
        <v>0</v>
      </c>
      <c r="O69" s="28">
        <f>SUM(O70:O83)</f>
        <v>62543</v>
      </c>
      <c r="P69" s="28">
        <f>SUM(P70:P83)</f>
        <v>82290</v>
      </c>
      <c r="Q69" s="28">
        <f>SUM(Q70:Q83)</f>
        <v>1560</v>
      </c>
      <c r="R69" s="28">
        <f>SUM(R70:R83)</f>
        <v>679870</v>
      </c>
      <c r="S69" s="28">
        <f>SUM(S70:S83)</f>
        <v>42515</v>
      </c>
      <c r="T69" s="28">
        <f>SUM(T70:T83)</f>
        <v>0</v>
      </c>
      <c r="U69" s="28">
        <f>SUM(U70:U83)</f>
        <v>576823</v>
      </c>
      <c r="V69" s="28">
        <f>SUM(V70:V83)</f>
        <v>0</v>
      </c>
      <c r="W69" s="28">
        <f>SUM(W70:W83)</f>
        <v>0</v>
      </c>
      <c r="X69" s="28">
        <f>SUM(X70:X83)</f>
        <v>0</v>
      </c>
      <c r="Y69" s="28">
        <f>SUM(Y70:Y83)</f>
        <v>414907</v>
      </c>
      <c r="Z69" s="28">
        <f>SUM(Z70:Z83)</f>
        <v>0</v>
      </c>
      <c r="AA69" s="28">
        <f>SUM(AA70:AA83)</f>
        <v>0</v>
      </c>
      <c r="AB69" s="28">
        <f>SUM(AB70:AB83)</f>
        <v>56150</v>
      </c>
      <c r="AC69" s="28">
        <f>SUM(AC70:AC83)</f>
        <v>226</v>
      </c>
      <c r="AD69" s="28">
        <f>SUM(AD70:AD83)</f>
        <v>0</v>
      </c>
      <c r="AE69" s="28">
        <f>SUM(AE70:AE83)</f>
        <v>22133</v>
      </c>
      <c r="AF69" s="28">
        <f>SUM(AF70:AF83)</f>
        <v>0</v>
      </c>
      <c r="AG69" s="28">
        <f>SUM(AG70:AG83)</f>
        <v>136543</v>
      </c>
      <c r="AH69" s="28">
        <f>SUM(AH70:AH83)</f>
        <v>155825</v>
      </c>
      <c r="AI69" s="28">
        <f>SUM(AI70:AI83)</f>
        <v>0</v>
      </c>
      <c r="AJ69" s="28">
        <f>SUM(AJ70:AJ83)</f>
        <v>520569</v>
      </c>
      <c r="AK69" s="28">
        <f>SUM(AK70:AK83)</f>
        <v>53</v>
      </c>
      <c r="AL69" s="28">
        <f>SUM(AL70:AL83)</f>
        <v>0</v>
      </c>
      <c r="AM69" s="28">
        <f>SUM(AM70:AM83)</f>
        <v>0</v>
      </c>
      <c r="AN69" s="28">
        <f>SUM(AN70:AN83)</f>
        <v>0</v>
      </c>
      <c r="AO69" s="28">
        <f>SUM(AO70:AO83)</f>
        <v>2258</v>
      </c>
      <c r="AP69" s="28">
        <f>SUM(AP70:AP83)</f>
        <v>0</v>
      </c>
      <c r="AQ69" s="28">
        <f>SUM(AQ70:AQ83)</f>
        <v>0</v>
      </c>
      <c r="AR69" s="28">
        <f>SUM(AR70:AR83)</f>
        <v>0</v>
      </c>
      <c r="AS69" s="28">
        <f>SUM(AS70:AS83)</f>
        <v>0</v>
      </c>
      <c r="AT69" s="28">
        <f>SUM(AT70:AT83)</f>
        <v>0</v>
      </c>
      <c r="AU69" s="28">
        <f>SUM(AU70:AU83)</f>
        <v>0</v>
      </c>
      <c r="AV69" s="28">
        <f>SUM(AV70:AV83)</f>
        <v>0</v>
      </c>
      <c r="AW69" s="28">
        <f>SUM(AW70:AW83)</f>
        <v>0</v>
      </c>
      <c r="AX69" s="28">
        <f>SUM(AX70:AX83)</f>
        <v>0</v>
      </c>
      <c r="AY69" s="28">
        <f>SUM(AY70:AY83)</f>
        <v>10113</v>
      </c>
      <c r="AZ69" s="28">
        <f>SUM(AZ70:AZ83)</f>
        <v>0</v>
      </c>
      <c r="BA69" s="28">
        <f>SUM(BA70:BA83)</f>
        <v>111068</v>
      </c>
      <c r="BB69" s="28">
        <f>SUM(BB70:BB83)</f>
        <v>207269</v>
      </c>
      <c r="BC69" s="28">
        <f>SUM(BC70:BC83)</f>
        <v>0</v>
      </c>
      <c r="BD69" s="28">
        <f>SUM(BD70:BD83)</f>
        <v>0</v>
      </c>
      <c r="BE69" s="28">
        <f>SUM(BE70:BE83)</f>
        <v>63790</v>
      </c>
      <c r="BF69" s="28">
        <f>SUM(BF70:BF83)</f>
        <v>5888</v>
      </c>
      <c r="BG69" s="28">
        <f>SUM(BG70:BG83)</f>
        <v>0</v>
      </c>
      <c r="BH69" s="28">
        <f>SUM(BH70:BH83)</f>
        <v>0</v>
      </c>
      <c r="BI69" s="28">
        <f>SUM(BI70:BI83)</f>
        <v>333964</v>
      </c>
      <c r="BJ69" s="28">
        <f>SUM(BJ70:BJ83)</f>
        <v>241910</v>
      </c>
      <c r="BK69" s="28">
        <f>SUM(BK70:BK83)</f>
        <v>0</v>
      </c>
      <c r="BL69" s="28">
        <f>SUM(BL70:BL83)</f>
        <v>17859</v>
      </c>
      <c r="BM69" s="28">
        <f>SUM(BM70:BM83)</f>
        <v>0</v>
      </c>
      <c r="BN69" s="28">
        <f>SUM(BN70:BN83)</f>
        <v>757921</v>
      </c>
      <c r="BO69" s="28">
        <f>SUM(BO70:BO83)</f>
        <v>0</v>
      </c>
      <c r="BP69" s="28">
        <f>SUM(BP70:BP83)</f>
        <v>0</v>
      </c>
      <c r="BQ69" s="28">
        <f>SUM(BQ70:BQ83)</f>
        <v>0</v>
      </c>
      <c r="BR69" s="28">
        <f>SUM(BR70:BR83)</f>
        <v>249408</v>
      </c>
      <c r="BS69" s="28">
        <f>SUM(BS70:BS83)</f>
        <v>0</v>
      </c>
      <c r="BT69" s="28">
        <f>SUM(BT70:BT83)</f>
        <v>0</v>
      </c>
      <c r="BU69" s="28">
        <f>SUM(BU70:BU83)</f>
        <v>0</v>
      </c>
      <c r="BV69" s="28">
        <f>SUM(BV70:BV83)</f>
        <v>165982</v>
      </c>
      <c r="BW69" s="28">
        <f>SUM(BW70:BW83)</f>
        <v>0</v>
      </c>
      <c r="BX69" s="28">
        <f>SUM(BX70:BX83)</f>
        <v>34749</v>
      </c>
      <c r="BY69" s="28">
        <f>SUM(BY70:BY83)</f>
        <v>5169</v>
      </c>
      <c r="BZ69" s="28">
        <f>SUM(BZ70:BZ83)</f>
        <v>0</v>
      </c>
      <c r="CA69" s="28">
        <f>SUM(CA70:CA83)</f>
        <v>0</v>
      </c>
      <c r="CB69" s="28">
        <f>SUM(CB70:CB83)</f>
        <v>57797</v>
      </c>
      <c r="CC69" s="28">
        <f>SUM(CC70:CC83)</f>
        <v>0</v>
      </c>
      <c r="CD69" s="28">
        <f>SUM(CD70:CD83)</f>
        <v>1394852</v>
      </c>
      <c r="CE69" s="28">
        <f>SUM(CE70:CE84)</f>
        <v>6555077</v>
      </c>
    </row>
    <row r="70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>SUM(C70:CD70)</f>
        <v>0</v>
      </c>
    </row>
    <row r="71">
      <c r="A71" s="29" t="s">
        <v>271</v>
      </c>
      <c r="B71" s="30"/>
      <c r="C71" s="241">
        <v>0</v>
      </c>
      <c r="D71" s="241">
        <v>0</v>
      </c>
      <c r="E71" s="241">
        <v>23601.124401913876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34429.875598086124</v>
      </c>
      <c r="M71" s="241">
        <v>0</v>
      </c>
      <c r="N71" s="241">
        <v>0</v>
      </c>
      <c r="O71" s="241">
        <v>24788</v>
      </c>
      <c r="P71" s="241">
        <v>9375</v>
      </c>
      <c r="Q71" s="241">
        <v>0</v>
      </c>
      <c r="R71" s="241">
        <v>675579</v>
      </c>
      <c r="S71" s="241">
        <v>107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148061</v>
      </c>
      <c r="Z71" s="241">
        <v>0</v>
      </c>
      <c r="AA71" s="241">
        <v>0</v>
      </c>
      <c r="AB71" s="241">
        <v>36758</v>
      </c>
      <c r="AC71" s="241">
        <v>0</v>
      </c>
      <c r="AD71" s="241">
        <v>0</v>
      </c>
      <c r="AE71" s="241">
        <v>13157</v>
      </c>
      <c r="AF71" s="241">
        <v>0</v>
      </c>
      <c r="AG71" s="241">
        <v>82499</v>
      </c>
      <c r="AH71" s="241">
        <v>88734</v>
      </c>
      <c r="AI71" s="241">
        <v>0</v>
      </c>
      <c r="AJ71" s="241">
        <v>260251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6780</v>
      </c>
      <c r="AZ71" s="241">
        <v>0</v>
      </c>
      <c r="BA71" s="241">
        <v>0</v>
      </c>
      <c r="BB71" s="241">
        <v>160896</v>
      </c>
      <c r="BC71" s="241">
        <v>0</v>
      </c>
      <c r="BD71" s="241">
        <v>0</v>
      </c>
      <c r="BE71" s="241">
        <v>21690</v>
      </c>
      <c r="BF71" s="241">
        <v>264</v>
      </c>
      <c r="BG71" s="241">
        <v>0</v>
      </c>
      <c r="BH71" s="241">
        <v>0</v>
      </c>
      <c r="BI71" s="241">
        <v>0</v>
      </c>
      <c r="BJ71" s="241">
        <v>208622</v>
      </c>
      <c r="BK71" s="241">
        <v>0</v>
      </c>
      <c r="BL71" s="241">
        <v>6000</v>
      </c>
      <c r="BM71" s="241">
        <v>0</v>
      </c>
      <c r="BN71" s="241">
        <v>524243</v>
      </c>
      <c r="BO71" s="241">
        <v>0</v>
      </c>
      <c r="BP71" s="241">
        <v>0</v>
      </c>
      <c r="BQ71" s="241">
        <v>0</v>
      </c>
      <c r="BR71" s="241">
        <v>60468</v>
      </c>
      <c r="BS71" s="241">
        <v>0</v>
      </c>
      <c r="BT71" s="241">
        <v>0</v>
      </c>
      <c r="BU71" s="241">
        <v>0</v>
      </c>
      <c r="BV71" s="241">
        <v>113720</v>
      </c>
      <c r="BW71" s="241">
        <v>0</v>
      </c>
      <c r="BX71" s="241">
        <v>15219</v>
      </c>
      <c r="BY71" s="241">
        <v>0</v>
      </c>
      <c r="BZ71" s="241">
        <v>0</v>
      </c>
      <c r="CA71" s="241">
        <v>0</v>
      </c>
      <c r="CB71" s="241">
        <v>13121</v>
      </c>
      <c r="CC71" s="241">
        <v>0</v>
      </c>
      <c r="CD71" s="241">
        <v>0</v>
      </c>
      <c r="CE71" s="28">
        <f>SUM(C71:CD71)</f>
        <v>2528363</v>
      </c>
    </row>
    <row r="72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>SUM(C72:CD72)</f>
        <v>0</v>
      </c>
    </row>
    <row r="73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9971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333964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>SUM(C73:CD73)</f>
        <v>343935</v>
      </c>
    </row>
    <row r="74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111068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>SUM(C74:CD74)</f>
        <v>111068</v>
      </c>
    </row>
    <row r="7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>SUM(C75:CD75)</f>
        <v>0</v>
      </c>
    </row>
    <row r="76">
      <c r="A76" s="29" t="s">
        <v>276</v>
      </c>
      <c r="B76" s="214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488411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>SUM(C76:CD76)</f>
        <v>488411</v>
      </c>
    </row>
    <row r="77">
      <c r="A77" s="29" t="s">
        <v>277</v>
      </c>
      <c r="B77" s="30"/>
      <c r="C77" s="241">
        <v>0</v>
      </c>
      <c r="D77" s="241">
        <v>0</v>
      </c>
      <c r="E77" s="241">
        <v>26841.291866028711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39156.70813397129</v>
      </c>
      <c r="M77" s="241">
        <v>0</v>
      </c>
      <c r="N77" s="241">
        <v>0</v>
      </c>
      <c r="O77" s="241">
        <v>29838</v>
      </c>
      <c r="P77" s="241">
        <v>71134</v>
      </c>
      <c r="Q77" s="241">
        <v>1560</v>
      </c>
      <c r="R77" s="241">
        <v>3384</v>
      </c>
      <c r="S77" s="241">
        <v>41850</v>
      </c>
      <c r="T77" s="241">
        <v>0</v>
      </c>
      <c r="U77" s="241">
        <v>83342</v>
      </c>
      <c r="V77" s="241">
        <v>0</v>
      </c>
      <c r="W77" s="241">
        <v>0</v>
      </c>
      <c r="X77" s="241">
        <v>0</v>
      </c>
      <c r="Y77" s="241">
        <v>262240</v>
      </c>
      <c r="Z77" s="241">
        <v>0</v>
      </c>
      <c r="AA77" s="241">
        <v>0</v>
      </c>
      <c r="AB77" s="241">
        <v>11417</v>
      </c>
      <c r="AC77" s="241">
        <v>0</v>
      </c>
      <c r="AD77" s="241">
        <v>0</v>
      </c>
      <c r="AE77" s="241">
        <v>2105</v>
      </c>
      <c r="AF77" s="241">
        <v>0</v>
      </c>
      <c r="AG77" s="241">
        <v>40640</v>
      </c>
      <c r="AH77" s="241">
        <v>35321</v>
      </c>
      <c r="AI77" s="241">
        <v>0</v>
      </c>
      <c r="AJ77" s="241">
        <v>30171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1997</v>
      </c>
      <c r="AZ77" s="241">
        <v>0</v>
      </c>
      <c r="BA77" s="241">
        <v>0</v>
      </c>
      <c r="BB77" s="241">
        <v>3866</v>
      </c>
      <c r="BC77" s="241">
        <v>0</v>
      </c>
      <c r="BD77" s="241">
        <v>0</v>
      </c>
      <c r="BE77" s="241">
        <v>40395</v>
      </c>
      <c r="BF77" s="241">
        <v>60</v>
      </c>
      <c r="BG77" s="241">
        <v>0</v>
      </c>
      <c r="BH77" s="241">
        <v>0</v>
      </c>
      <c r="BI77" s="241">
        <v>0</v>
      </c>
      <c r="BJ77" s="241">
        <v>9981</v>
      </c>
      <c r="BK77" s="241">
        <v>0</v>
      </c>
      <c r="BL77" s="241">
        <v>8006</v>
      </c>
      <c r="BM77" s="241">
        <v>0</v>
      </c>
      <c r="BN77" s="241">
        <v>77823</v>
      </c>
      <c r="BO77" s="241">
        <v>0</v>
      </c>
      <c r="BP77" s="241">
        <v>0</v>
      </c>
      <c r="BQ77" s="241">
        <v>0</v>
      </c>
      <c r="BR77" s="241">
        <v>5889</v>
      </c>
      <c r="BS77" s="241">
        <v>0</v>
      </c>
      <c r="BT77" s="241">
        <v>0</v>
      </c>
      <c r="BU77" s="241">
        <v>0</v>
      </c>
      <c r="BV77" s="241">
        <v>38452</v>
      </c>
      <c r="BW77" s="241">
        <v>0</v>
      </c>
      <c r="BX77" s="241">
        <v>741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>SUM(C77:CD77)</f>
        <v>866210</v>
      </c>
    </row>
    <row r="78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>SUM(C78:CD78)</f>
        <v>0</v>
      </c>
    </row>
    <row r="79">
      <c r="A79" s="29" t="s">
        <v>279</v>
      </c>
      <c r="B79" s="16"/>
      <c r="C79" s="241">
        <v>0</v>
      </c>
      <c r="D79" s="241">
        <v>0</v>
      </c>
      <c r="E79" s="241">
        <v>684.47368421052636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998.52631578947364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148</v>
      </c>
      <c r="S79" s="241">
        <v>558</v>
      </c>
      <c r="T79" s="241">
        <v>0</v>
      </c>
      <c r="U79" s="241">
        <v>2334</v>
      </c>
      <c r="V79" s="241">
        <v>0</v>
      </c>
      <c r="W79" s="241">
        <v>0</v>
      </c>
      <c r="X79" s="241">
        <v>0</v>
      </c>
      <c r="Y79" s="241">
        <v>512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1015</v>
      </c>
      <c r="AH79" s="241">
        <v>2295</v>
      </c>
      <c r="AI79" s="241">
        <v>0</v>
      </c>
      <c r="AJ79" s="241">
        <v>211287</v>
      </c>
      <c r="AK79" s="241">
        <v>53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25066</v>
      </c>
      <c r="BC79" s="241">
        <v>0</v>
      </c>
      <c r="BD79" s="241">
        <v>0</v>
      </c>
      <c r="BE79" s="241">
        <v>0</v>
      </c>
      <c r="BF79" s="241">
        <v>5384</v>
      </c>
      <c r="BG79" s="241">
        <v>0</v>
      </c>
      <c r="BH79" s="241">
        <v>0</v>
      </c>
      <c r="BI79" s="241">
        <v>0</v>
      </c>
      <c r="BJ79" s="241">
        <v>54</v>
      </c>
      <c r="BK79" s="241">
        <v>0</v>
      </c>
      <c r="BL79" s="241">
        <v>3503</v>
      </c>
      <c r="BM79" s="241">
        <v>0</v>
      </c>
      <c r="BN79" s="241">
        <v>2006</v>
      </c>
      <c r="BO79" s="241">
        <v>0</v>
      </c>
      <c r="BP79" s="241">
        <v>0</v>
      </c>
      <c r="BQ79" s="241">
        <v>0</v>
      </c>
      <c r="BR79" s="241">
        <v>18</v>
      </c>
      <c r="BS79" s="241">
        <v>0</v>
      </c>
      <c r="BT79" s="241">
        <v>0</v>
      </c>
      <c r="BU79" s="241">
        <v>0</v>
      </c>
      <c r="BV79" s="241">
        <v>1533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>SUM(C79:CD79)</f>
        <v>257449</v>
      </c>
    </row>
    <row r="80">
      <c r="A80" s="29" t="s">
        <v>280</v>
      </c>
      <c r="B80" s="16"/>
      <c r="C80" s="241">
        <v>0</v>
      </c>
      <c r="D80" s="241">
        <v>0</v>
      </c>
      <c r="E80" s="241">
        <v>483.97129186602871</v>
      </c>
      <c r="F80" s="241">
        <v>0</v>
      </c>
      <c r="G80" s="241">
        <v>0</v>
      </c>
      <c r="H80" s="241">
        <v>0</v>
      </c>
      <c r="I80" s="241">
        <v>0</v>
      </c>
      <c r="J80" s="241">
        <v>394</v>
      </c>
      <c r="K80" s="241">
        <v>0</v>
      </c>
      <c r="L80" s="241">
        <v>706.02870813397124</v>
      </c>
      <c r="M80" s="241">
        <v>0</v>
      </c>
      <c r="N80" s="241">
        <v>0</v>
      </c>
      <c r="O80" s="241">
        <v>5653</v>
      </c>
      <c r="P80" s="241">
        <v>45</v>
      </c>
      <c r="Q80" s="241">
        <v>0</v>
      </c>
      <c r="R80" s="241">
        <v>759</v>
      </c>
      <c r="S80" s="241">
        <v>0</v>
      </c>
      <c r="T80" s="241">
        <v>0</v>
      </c>
      <c r="U80" s="241">
        <v>1808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179</v>
      </c>
      <c r="AC80" s="241">
        <v>0</v>
      </c>
      <c r="AD80" s="241">
        <v>0</v>
      </c>
      <c r="AE80" s="241">
        <v>4925</v>
      </c>
      <c r="AF80" s="241">
        <v>0</v>
      </c>
      <c r="AG80" s="241">
        <v>12261</v>
      </c>
      <c r="AH80" s="241">
        <v>4711</v>
      </c>
      <c r="AI80" s="241">
        <v>0</v>
      </c>
      <c r="AJ80" s="241">
        <v>4592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1894</v>
      </c>
      <c r="BC80" s="241">
        <v>0</v>
      </c>
      <c r="BD80" s="241">
        <v>0</v>
      </c>
      <c r="BE80" s="241">
        <v>479</v>
      </c>
      <c r="BF80" s="241">
        <v>180</v>
      </c>
      <c r="BG80" s="241">
        <v>0</v>
      </c>
      <c r="BH80" s="241">
        <v>0</v>
      </c>
      <c r="BI80" s="241">
        <v>0</v>
      </c>
      <c r="BJ80" s="241">
        <v>2954</v>
      </c>
      <c r="BK80" s="241">
        <v>0</v>
      </c>
      <c r="BL80" s="241">
        <v>0</v>
      </c>
      <c r="BM80" s="241">
        <v>0</v>
      </c>
      <c r="BN80" s="241">
        <v>13413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6863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>SUM(C80:CD80)</f>
        <v>62300</v>
      </c>
    </row>
    <row r="81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>SUM(C81:CD81)</f>
        <v>0</v>
      </c>
    </row>
    <row r="82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>SUM(C82:CD82)</f>
        <v>0</v>
      </c>
    </row>
    <row r="83">
      <c r="A83" s="29" t="s">
        <v>283</v>
      </c>
      <c r="B83" s="16"/>
      <c r="C83" s="20">
        <v>0</v>
      </c>
      <c r="D83" s="20">
        <v>0</v>
      </c>
      <c r="E83" s="26">
        <v>6416.4832535885171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9360.5167464114838</v>
      </c>
      <c r="M83" s="20">
        <v>0</v>
      </c>
      <c r="N83" s="20">
        <v>0</v>
      </c>
      <c r="O83" s="20">
        <v>2264</v>
      </c>
      <c r="P83" s="26">
        <v>1736</v>
      </c>
      <c r="Q83" s="26">
        <v>0</v>
      </c>
      <c r="R83" s="27">
        <v>0</v>
      </c>
      <c r="S83" s="26">
        <v>0</v>
      </c>
      <c r="T83" s="20">
        <v>0</v>
      </c>
      <c r="U83" s="26">
        <v>928</v>
      </c>
      <c r="V83" s="26">
        <v>0</v>
      </c>
      <c r="W83" s="20">
        <v>0</v>
      </c>
      <c r="X83" s="26">
        <v>0</v>
      </c>
      <c r="Y83" s="26">
        <v>4094</v>
      </c>
      <c r="Z83" s="26">
        <v>0</v>
      </c>
      <c r="AA83" s="26">
        <v>0</v>
      </c>
      <c r="AB83" s="26">
        <v>7796</v>
      </c>
      <c r="AC83" s="26">
        <v>226</v>
      </c>
      <c r="AD83" s="26">
        <v>0</v>
      </c>
      <c r="AE83" s="26">
        <v>1946</v>
      </c>
      <c r="AF83" s="26">
        <v>0</v>
      </c>
      <c r="AG83" s="26">
        <v>128</v>
      </c>
      <c r="AH83" s="26">
        <v>14793</v>
      </c>
      <c r="AI83" s="26">
        <v>0</v>
      </c>
      <c r="AJ83" s="26">
        <v>14268</v>
      </c>
      <c r="AK83" s="26">
        <v>0</v>
      </c>
      <c r="AL83" s="26">
        <v>0</v>
      </c>
      <c r="AM83" s="26">
        <v>0</v>
      </c>
      <c r="AN83" s="26">
        <v>0</v>
      </c>
      <c r="AO83" s="20">
        <v>2258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1336</v>
      </c>
      <c r="AZ83" s="26">
        <v>0</v>
      </c>
      <c r="BA83" s="26">
        <v>0</v>
      </c>
      <c r="BB83" s="26">
        <v>15547</v>
      </c>
      <c r="BC83" s="26">
        <v>0</v>
      </c>
      <c r="BD83" s="26">
        <v>0</v>
      </c>
      <c r="BE83" s="26">
        <v>1226</v>
      </c>
      <c r="BF83" s="26">
        <v>0</v>
      </c>
      <c r="BG83" s="26">
        <v>0</v>
      </c>
      <c r="BH83" s="27">
        <v>0</v>
      </c>
      <c r="BI83" s="26">
        <v>0</v>
      </c>
      <c r="BJ83" s="26">
        <v>20299</v>
      </c>
      <c r="BK83" s="26">
        <v>0</v>
      </c>
      <c r="BL83" s="26">
        <v>350</v>
      </c>
      <c r="BM83" s="26">
        <v>0</v>
      </c>
      <c r="BN83" s="26">
        <v>140436</v>
      </c>
      <c r="BO83" s="26">
        <v>0</v>
      </c>
      <c r="BP83" s="26">
        <v>0</v>
      </c>
      <c r="BQ83" s="26">
        <v>0</v>
      </c>
      <c r="BR83" s="26">
        <v>183033</v>
      </c>
      <c r="BS83" s="26">
        <v>0</v>
      </c>
      <c r="BT83" s="26">
        <v>0</v>
      </c>
      <c r="BU83" s="26">
        <v>0</v>
      </c>
      <c r="BV83" s="26">
        <v>12277</v>
      </c>
      <c r="BW83" s="26">
        <v>0</v>
      </c>
      <c r="BX83" s="26">
        <v>11926</v>
      </c>
      <c r="BY83" s="26">
        <v>5169</v>
      </c>
      <c r="BZ83" s="26">
        <v>0</v>
      </c>
      <c r="CA83" s="26">
        <v>0</v>
      </c>
      <c r="CB83" s="26">
        <v>44676</v>
      </c>
      <c r="CC83" s="26">
        <v>0</v>
      </c>
      <c r="CD83" s="31">
        <v>1394852</v>
      </c>
      <c r="CE83" s="28">
        <f>SUM(C83:CD83)</f>
        <v>1897341</v>
      </c>
    </row>
    <row r="84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f>SUM(C84:CD84)</f>
        <v>0</v>
      </c>
    </row>
    <row r="85">
      <c r="A85" s="35" t="s">
        <v>285</v>
      </c>
      <c r="B85" s="28"/>
      <c r="C85" s="28">
        <f>SUM(C61:C69)-C84</f>
        <v>0</v>
      </c>
      <c r="D85" s="28">
        <f>SUM(D61:D69)-D84</f>
        <v>0</v>
      </c>
      <c r="E85" s="28">
        <f>SUM(E61:E69)-E84</f>
        <v>1038437.6124401912</v>
      </c>
      <c r="F85" s="28">
        <f>SUM(F61:F69)-F84</f>
        <v>0</v>
      </c>
      <c r="G85" s="28">
        <f>SUM(G61:G69)-G84</f>
        <v>0</v>
      </c>
      <c r="H85" s="28">
        <f>SUM(H61:H69)-H84</f>
        <v>0</v>
      </c>
      <c r="I85" s="28">
        <f>SUM(I61:I69)-I84</f>
        <v>49727</v>
      </c>
      <c r="J85" s="28">
        <f>SUM(J61:J69)-J84</f>
        <v>8207</v>
      </c>
      <c r="K85" s="28">
        <f>SUM(K61:K69)-K84</f>
        <v>0</v>
      </c>
      <c r="L85" s="28">
        <f>SUM(L61:L69)-L84</f>
        <v>1348598.081339713</v>
      </c>
      <c r="M85" s="28">
        <f>SUM(M61:M69)-M84</f>
        <v>0</v>
      </c>
      <c r="N85" s="28">
        <f>SUM(N61:N69)-N84</f>
        <v>0</v>
      </c>
      <c r="O85" s="28">
        <f>SUM(O61:O69)-O84</f>
        <v>849863</v>
      </c>
      <c r="P85" s="28">
        <f>SUM(P61:P69)-P84</f>
        <v>893335</v>
      </c>
      <c r="Q85" s="28">
        <f>SUM(Q61:Q69)-Q84</f>
        <v>182496</v>
      </c>
      <c r="R85" s="28">
        <f>SUM(R61:R69)-R84</f>
        <v>717980</v>
      </c>
      <c r="S85" s="28">
        <f>SUM(S61:S69)-S84</f>
        <v>714361</v>
      </c>
      <c r="T85" s="28">
        <f>SUM(T61:T69)-T84</f>
        <v>0</v>
      </c>
      <c r="U85" s="28">
        <f>SUM(U61:U69)-U84</f>
        <v>1793484</v>
      </c>
      <c r="V85" s="28">
        <f>SUM(V61:V69)-V84</f>
        <v>0</v>
      </c>
      <c r="W85" s="28">
        <f>SUM(W61:W69)-W84</f>
        <v>0</v>
      </c>
      <c r="X85" s="28">
        <f>SUM(X61:X69)-X84</f>
        <v>0</v>
      </c>
      <c r="Y85" s="28">
        <f>SUM(Y61:Y69)-Y84</f>
        <v>1784054</v>
      </c>
      <c r="Z85" s="28">
        <f>SUM(Z61:Z69)-Z84</f>
        <v>0</v>
      </c>
      <c r="AA85" s="28">
        <f>SUM(AA61:AA69)-AA84</f>
        <v>0</v>
      </c>
      <c r="AB85" s="28">
        <f>SUM(AB61:AB69)-AB84</f>
        <v>750628</v>
      </c>
      <c r="AC85" s="28">
        <f>SUM(AC61:AC69)-AC84</f>
        <v>33385</v>
      </c>
      <c r="AD85" s="28">
        <f>SUM(AD61:AD69)-AD84</f>
        <v>0</v>
      </c>
      <c r="AE85" s="28">
        <f>SUM(AE61:AE69)-AE84</f>
        <v>1006669</v>
      </c>
      <c r="AF85" s="28">
        <f>SUM(AF61:AF69)-AF84</f>
        <v>0</v>
      </c>
      <c r="AG85" s="28">
        <f>SUM(AG61:AG69)-AG84</f>
        <v>3109997</v>
      </c>
      <c r="AH85" s="28">
        <f>SUM(AH61:AH69)-AH84</f>
        <v>1175625</v>
      </c>
      <c r="AI85" s="28">
        <f>SUM(AI61:AI69)-AI84</f>
        <v>0</v>
      </c>
      <c r="AJ85" s="28">
        <f>SUM(AJ61:AJ69)-AJ84</f>
        <v>3104724</v>
      </c>
      <c r="AK85" s="28">
        <f>SUM(AK61:AK69)-AK84</f>
        <v>79</v>
      </c>
      <c r="AL85" s="28">
        <f>SUM(AL61:AL69)-AL84</f>
        <v>43</v>
      </c>
      <c r="AM85" s="28">
        <f>SUM(AM61:AM69)-AM84</f>
        <v>0</v>
      </c>
      <c r="AN85" s="28">
        <f>SUM(AN61:AN69)-AN84</f>
        <v>0</v>
      </c>
      <c r="AO85" s="28">
        <f>SUM(AO61:AO69)-AO84</f>
        <v>2258</v>
      </c>
      <c r="AP85" s="28">
        <f>SUM(AP61:AP69)-AP84</f>
        <v>0</v>
      </c>
      <c r="AQ85" s="28">
        <f>SUM(AQ61:AQ69)-AQ84</f>
        <v>0</v>
      </c>
      <c r="AR85" s="28">
        <f>SUM(AR61:AR69)-AR84</f>
        <v>0</v>
      </c>
      <c r="AS85" s="28">
        <f>SUM(AS61:AS69)-AS84</f>
        <v>0</v>
      </c>
      <c r="AT85" s="28">
        <f>SUM(AT61:AT69)-AT84</f>
        <v>0</v>
      </c>
      <c r="AU85" s="28">
        <f>SUM(AU61:AU69)-AU84</f>
        <v>0</v>
      </c>
      <c r="AV85" s="28">
        <f>SUM(AV61:AV69)-AV84</f>
        <v>0</v>
      </c>
      <c r="AW85" s="28">
        <f>SUM(AW61:AW69)-AW84</f>
        <v>0</v>
      </c>
      <c r="AX85" s="28">
        <f>SUM(AX61:AX69)-AX84</f>
        <v>0</v>
      </c>
      <c r="AY85" s="28">
        <f>SUM(AY61:AY69)-AY84</f>
        <v>752631</v>
      </c>
      <c r="AZ85" s="28">
        <f>SUM(AZ61:AZ69)-AZ84</f>
        <v>0</v>
      </c>
      <c r="BA85" s="28">
        <f>SUM(BA61:BA69)-BA84</f>
        <v>166618</v>
      </c>
      <c r="BB85" s="28">
        <f>SUM(BB61:BB69)-BB84</f>
        <v>720243</v>
      </c>
      <c r="BC85" s="28">
        <f>SUM(BC61:BC69)-BC84</f>
        <v>0</v>
      </c>
      <c r="BD85" s="28">
        <f>SUM(BD61:BD69)-BD84</f>
        <v>0</v>
      </c>
      <c r="BE85" s="28">
        <f>SUM(BE61:BE69)-BE84</f>
        <v>696183</v>
      </c>
      <c r="BF85" s="28">
        <f>SUM(BF61:BF69)-BF84</f>
        <v>492560</v>
      </c>
      <c r="BG85" s="28">
        <f>SUM(BG61:BG69)-BG84</f>
        <v>0</v>
      </c>
      <c r="BH85" s="28">
        <f>SUM(BH61:BH69)-BH84</f>
        <v>0</v>
      </c>
      <c r="BI85" s="28">
        <f>SUM(BI61:BI69)-BI84</f>
        <v>333964</v>
      </c>
      <c r="BJ85" s="28">
        <f>SUM(BJ61:BJ69)-BJ84</f>
        <v>941505</v>
      </c>
      <c r="BK85" s="28">
        <f>SUM(BK61:BK69)-BK84</f>
        <v>0</v>
      </c>
      <c r="BL85" s="28">
        <f>SUM(BL61:BL69)-BL84</f>
        <v>469477</v>
      </c>
      <c r="BM85" s="28">
        <f>SUM(BM61:BM69)-BM84</f>
        <v>0</v>
      </c>
      <c r="BN85" s="28">
        <f>SUM(BN61:BN69)-BN84</f>
        <v>3474899</v>
      </c>
      <c r="BO85" s="28">
        <f>SUM(BO61:BO69)-BO84</f>
        <v>0</v>
      </c>
      <c r="BP85" s="28">
        <f>SUM(BP61:BP69)-BP84</f>
        <v>0</v>
      </c>
      <c r="BQ85" s="28">
        <f>SUM(BQ61:BQ69)-BQ84</f>
        <v>0</v>
      </c>
      <c r="BR85" s="28">
        <f>SUM(BR61:BR69)-BR84</f>
        <v>586663</v>
      </c>
      <c r="BS85" s="28">
        <f>SUM(BS61:BS69)-BS84</f>
        <v>0</v>
      </c>
      <c r="BT85" s="28">
        <f>SUM(BT61:BT69)-BT84</f>
        <v>0</v>
      </c>
      <c r="BU85" s="28">
        <f>SUM(BU61:BU69)-BU84</f>
        <v>0</v>
      </c>
      <c r="BV85" s="28">
        <f>SUM(BV61:BV69)-BV84</f>
        <v>451462</v>
      </c>
      <c r="BW85" s="28">
        <f>SUM(BW61:BW69)-BW84</f>
        <v>0</v>
      </c>
      <c r="BX85" s="28">
        <f>SUM(BX61:BX69)-BX84</f>
        <v>624962</v>
      </c>
      <c r="BY85" s="28">
        <f>SUM(BY61:BY69)-BY84</f>
        <v>144940</v>
      </c>
      <c r="BZ85" s="28">
        <f>SUM(BZ61:BZ69)-BZ84</f>
        <v>0</v>
      </c>
      <c r="CA85" s="28">
        <f>SUM(CA61:CA69)-CA84</f>
        <v>0</v>
      </c>
      <c r="CB85" s="28">
        <f>SUM(CB61:CB69)-CB84</f>
        <v>154715</v>
      </c>
      <c r="CC85" s="28">
        <f>SUM(CC61:CC69)-CC84</f>
        <v>188759</v>
      </c>
      <c r="CD85" s="28">
        <f>SUM(CD61:CD69)-CD84</f>
        <v>1394852</v>
      </c>
      <c r="CE85" s="28">
        <f>SUM(C85:CD85)</f>
        <v>30158383.693779904</v>
      </c>
    </row>
    <row r="86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3739044</v>
      </c>
    </row>
    <row r="87">
      <c r="A87" s="22" t="s">
        <v>287</v>
      </c>
      <c r="B87" s="16"/>
      <c r="C87" s="20">
        <v>0</v>
      </c>
      <c r="D87" s="20">
        <v>0</v>
      </c>
      <c r="E87" s="20">
        <v>2015825</v>
      </c>
      <c r="F87" s="20">
        <v>0</v>
      </c>
      <c r="G87" s="20">
        <v>0</v>
      </c>
      <c r="H87" s="20">
        <v>0</v>
      </c>
      <c r="I87" s="20">
        <v>0</v>
      </c>
      <c r="J87" s="20">
        <v>220800</v>
      </c>
      <c r="K87" s="20">
        <v>0</v>
      </c>
      <c r="L87" s="20">
        <v>1892877</v>
      </c>
      <c r="M87" s="20">
        <v>0</v>
      </c>
      <c r="N87" s="20">
        <v>0</v>
      </c>
      <c r="O87" s="20">
        <v>530453</v>
      </c>
      <c r="P87" s="20">
        <v>246925</v>
      </c>
      <c r="Q87" s="20">
        <v>151218</v>
      </c>
      <c r="R87" s="20">
        <v>248403</v>
      </c>
      <c r="S87" s="20">
        <v>118707</v>
      </c>
      <c r="T87" s="20">
        <v>0</v>
      </c>
      <c r="U87" s="20">
        <v>513821</v>
      </c>
      <c r="V87" s="20">
        <v>0</v>
      </c>
      <c r="W87" s="20">
        <v>0</v>
      </c>
      <c r="X87" s="20">
        <v>0</v>
      </c>
      <c r="Y87" s="20">
        <v>281279</v>
      </c>
      <c r="Z87" s="20">
        <v>0</v>
      </c>
      <c r="AA87" s="20">
        <v>0</v>
      </c>
      <c r="AB87" s="20">
        <v>794632</v>
      </c>
      <c r="AC87" s="20">
        <v>143622</v>
      </c>
      <c r="AD87" s="20">
        <v>0</v>
      </c>
      <c r="AE87" s="20">
        <v>276168</v>
      </c>
      <c r="AF87" s="20">
        <v>0</v>
      </c>
      <c r="AG87" s="20">
        <v>170146</v>
      </c>
      <c r="AH87" s="20">
        <v>0</v>
      </c>
      <c r="AI87" s="20">
        <v>0</v>
      </c>
      <c r="AJ87" s="20">
        <v>4742</v>
      </c>
      <c r="AK87" s="20">
        <v>64268</v>
      </c>
      <c r="AL87" s="20">
        <v>0</v>
      </c>
      <c r="AM87" s="20">
        <v>0</v>
      </c>
      <c r="AN87" s="20">
        <v>4472</v>
      </c>
      <c r="AO87" s="20">
        <v>3298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>SUM(C87:CD87)</f>
        <v>7681656</v>
      </c>
    </row>
    <row r="88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318773</v>
      </c>
      <c r="P88" s="20">
        <v>1658867</v>
      </c>
      <c r="Q88" s="20">
        <v>239284</v>
      </c>
      <c r="R88" s="20">
        <v>334004</v>
      </c>
      <c r="S88" s="20">
        <v>889184</v>
      </c>
      <c r="T88" s="20">
        <v>0</v>
      </c>
      <c r="U88" s="20">
        <v>3021984</v>
      </c>
      <c r="V88" s="20">
        <v>0</v>
      </c>
      <c r="W88" s="20">
        <v>0</v>
      </c>
      <c r="X88" s="20">
        <v>0</v>
      </c>
      <c r="Y88" s="20">
        <v>8021474</v>
      </c>
      <c r="Z88" s="20">
        <v>0</v>
      </c>
      <c r="AA88" s="20">
        <v>0</v>
      </c>
      <c r="AB88" s="20">
        <v>1296097</v>
      </c>
      <c r="AC88" s="20">
        <v>60835</v>
      </c>
      <c r="AD88" s="20">
        <v>0</v>
      </c>
      <c r="AE88" s="20">
        <v>1365273</v>
      </c>
      <c r="AF88" s="20">
        <v>0</v>
      </c>
      <c r="AG88" s="20">
        <v>10613984</v>
      </c>
      <c r="AH88" s="20">
        <v>2764472</v>
      </c>
      <c r="AI88" s="20">
        <v>0</v>
      </c>
      <c r="AJ88" s="20">
        <v>1877263</v>
      </c>
      <c r="AK88" s="20">
        <v>92779</v>
      </c>
      <c r="AL88" s="20">
        <v>0</v>
      </c>
      <c r="AM88" s="20">
        <v>0</v>
      </c>
      <c r="AN88" s="20">
        <v>13137</v>
      </c>
      <c r="AO88" s="20">
        <v>545520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7166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>SUM(C88:CD88)</f>
        <v>33120096</v>
      </c>
    </row>
    <row r="89">
      <c r="A89" s="22" t="s">
        <v>289</v>
      </c>
      <c r="B89" s="16"/>
      <c r="C89" s="28">
        <f>C87+C88</f>
        <v>0</v>
      </c>
      <c r="D89" s="28">
        <f>D87+D88</f>
        <v>0</v>
      </c>
      <c r="E89" s="28">
        <f>E87+E88</f>
        <v>2015825</v>
      </c>
      <c r="F89" s="28">
        <f>F87+F88</f>
        <v>0</v>
      </c>
      <c r="G89" s="28">
        <f>G87+G88</f>
        <v>0</v>
      </c>
      <c r="H89" s="28">
        <f>H87+H88</f>
        <v>0</v>
      </c>
      <c r="I89" s="28">
        <f>I87+I88</f>
        <v>0</v>
      </c>
      <c r="J89" s="28">
        <f>J87+J88</f>
        <v>220800</v>
      </c>
      <c r="K89" s="28">
        <f>K87+K88</f>
        <v>0</v>
      </c>
      <c r="L89" s="28">
        <f>L87+L88</f>
        <v>1892877</v>
      </c>
      <c r="M89" s="28">
        <f>M87+M88</f>
        <v>0</v>
      </c>
      <c r="N89" s="28">
        <f>N87+N88</f>
        <v>0</v>
      </c>
      <c r="O89" s="28">
        <f>O87+O88</f>
        <v>849226</v>
      </c>
      <c r="P89" s="28">
        <f>P87+P88</f>
        <v>1905792</v>
      </c>
      <c r="Q89" s="28">
        <f>Q87+Q88</f>
        <v>390502</v>
      </c>
      <c r="R89" s="28">
        <f>R87+R88</f>
        <v>582407</v>
      </c>
      <c r="S89" s="28">
        <f>S87+S88</f>
        <v>1007891</v>
      </c>
      <c r="T89" s="28">
        <f>T87+T88</f>
        <v>0</v>
      </c>
      <c r="U89" s="28">
        <f>U87+U88</f>
        <v>3535805</v>
      </c>
      <c r="V89" s="28">
        <f>V87+V88</f>
        <v>0</v>
      </c>
      <c r="W89" s="28">
        <f>W87+W88</f>
        <v>0</v>
      </c>
      <c r="X89" s="28">
        <f>X87+X88</f>
        <v>0</v>
      </c>
      <c r="Y89" s="28">
        <f>Y87+Y88</f>
        <v>8302753</v>
      </c>
      <c r="Z89" s="28">
        <f>Z87+Z88</f>
        <v>0</v>
      </c>
      <c r="AA89" s="28">
        <f>AA87+AA88</f>
        <v>0</v>
      </c>
      <c r="AB89" s="28">
        <f>AB87+AB88</f>
        <v>2090729</v>
      </c>
      <c r="AC89" s="28">
        <f>AC87+AC88</f>
        <v>204457</v>
      </c>
      <c r="AD89" s="28">
        <f>AD87+AD88</f>
        <v>0</v>
      </c>
      <c r="AE89" s="28">
        <f>AE87+AE88</f>
        <v>1641441</v>
      </c>
      <c r="AF89" s="28">
        <f>AF87+AF88</f>
        <v>0</v>
      </c>
      <c r="AG89" s="28">
        <f>AG87+AG88</f>
        <v>10784130</v>
      </c>
      <c r="AH89" s="28">
        <f>AH87+AH88</f>
        <v>2764472</v>
      </c>
      <c r="AI89" s="28">
        <f>AI87+AI88</f>
        <v>0</v>
      </c>
      <c r="AJ89" s="28">
        <f>AJ87+AJ88</f>
        <v>1882005</v>
      </c>
      <c r="AK89" s="28">
        <f>AK87+AK88</f>
        <v>157047</v>
      </c>
      <c r="AL89" s="28">
        <f>AL87+AL88</f>
        <v>0</v>
      </c>
      <c r="AM89" s="28">
        <f>AM87+AM88</f>
        <v>0</v>
      </c>
      <c r="AN89" s="28">
        <f>AN87+AN88</f>
        <v>17609</v>
      </c>
      <c r="AO89" s="28">
        <f>AO87+AO88</f>
        <v>548818</v>
      </c>
      <c r="AP89" s="28">
        <f>AP87+AP88</f>
        <v>0</v>
      </c>
      <c r="AQ89" s="28">
        <f>AQ87+AQ88</f>
        <v>0</v>
      </c>
      <c r="AR89" s="28">
        <f>AR87+AR88</f>
        <v>0</v>
      </c>
      <c r="AS89" s="28">
        <f>AS87+AS88</f>
        <v>0</v>
      </c>
      <c r="AT89" s="28">
        <f>AT87+AT88</f>
        <v>0</v>
      </c>
      <c r="AU89" s="28">
        <f>AU87+AU88</f>
        <v>0</v>
      </c>
      <c r="AV89" s="28">
        <f>AV87+AV88</f>
        <v>7166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>SUM(C89:CD89)</f>
        <v>40801752</v>
      </c>
    </row>
    <row r="90">
      <c r="A90" s="35" t="s">
        <v>290</v>
      </c>
      <c r="B90" s="28"/>
      <c r="C90" s="20">
        <v>0</v>
      </c>
      <c r="D90" s="20">
        <v>0</v>
      </c>
      <c r="E90" s="20">
        <v>2604</v>
      </c>
      <c r="F90" s="20">
        <v>0</v>
      </c>
      <c r="G90" s="20">
        <v>0</v>
      </c>
      <c r="H90" s="20">
        <v>0</v>
      </c>
      <c r="I90" s="20">
        <v>1170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220</v>
      </c>
      <c r="P90" s="20">
        <v>1371</v>
      </c>
      <c r="Q90" s="20">
        <v>375</v>
      </c>
      <c r="R90" s="20">
        <v>0</v>
      </c>
      <c r="S90" s="20">
        <v>0</v>
      </c>
      <c r="T90" s="20">
        <v>0</v>
      </c>
      <c r="U90" s="20">
        <v>906</v>
      </c>
      <c r="V90" s="20">
        <v>0</v>
      </c>
      <c r="W90" s="20">
        <v>0</v>
      </c>
      <c r="X90" s="20">
        <v>0</v>
      </c>
      <c r="Y90" s="20">
        <v>1285</v>
      </c>
      <c r="Z90" s="20">
        <v>0</v>
      </c>
      <c r="AA90" s="20">
        <v>0</v>
      </c>
      <c r="AB90" s="20">
        <v>302</v>
      </c>
      <c r="AC90" s="20">
        <v>0</v>
      </c>
      <c r="AD90" s="20">
        <v>0</v>
      </c>
      <c r="AE90" s="20">
        <v>1656</v>
      </c>
      <c r="AF90" s="20">
        <v>0</v>
      </c>
      <c r="AG90" s="20">
        <v>2082</v>
      </c>
      <c r="AH90" s="20">
        <v>2050</v>
      </c>
      <c r="AI90" s="20">
        <v>0</v>
      </c>
      <c r="AJ90" s="20">
        <v>1520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583</v>
      </c>
      <c r="AZ90" s="20">
        <v>0</v>
      </c>
      <c r="BA90" s="20">
        <v>1307</v>
      </c>
      <c r="BB90" s="20">
        <v>1255</v>
      </c>
      <c r="BC90" s="20">
        <v>0</v>
      </c>
      <c r="BD90" s="20">
        <v>0</v>
      </c>
      <c r="BE90" s="20">
        <v>201</v>
      </c>
      <c r="BF90" s="20">
        <v>3296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3820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1236</v>
      </c>
      <c r="BW90" s="20">
        <v>0</v>
      </c>
      <c r="BX90" s="20">
        <v>0</v>
      </c>
      <c r="BY90" s="20">
        <v>48</v>
      </c>
      <c r="BZ90" s="20">
        <v>0</v>
      </c>
      <c r="CA90" s="20">
        <v>0</v>
      </c>
      <c r="CB90" s="20">
        <v>0</v>
      </c>
      <c r="CC90" s="20">
        <v>0</v>
      </c>
      <c r="CD90" s="236" t="s">
        <v>248</v>
      </c>
      <c r="CE90" s="28">
        <f>SUM(C90:CD90)</f>
        <v>27287</v>
      </c>
      <c r="CF90" s="28">
        <f>BE59-CE90</f>
        <v>0</v>
      </c>
    </row>
    <row r="91">
      <c r="A91" s="22" t="s">
        <v>291</v>
      </c>
      <c r="B91" s="16"/>
      <c r="C91" s="20">
        <v>0</v>
      </c>
      <c r="D91" s="20">
        <v>0</v>
      </c>
      <c r="E91" s="20">
        <v>2100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4460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>
        <f>AZ59</f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>SUM(C91:CD91)</f>
        <v>6560</v>
      </c>
      <c r="CF91" s="28">
        <f>AY59-CE91</f>
        <v>0</v>
      </c>
    </row>
    <row r="92">
      <c r="A92" s="22" t="s">
        <v>292</v>
      </c>
      <c r="B92" s="16"/>
      <c r="C92" s="20">
        <v>0</v>
      </c>
      <c r="D92" s="20">
        <v>0</v>
      </c>
      <c r="E92" s="20">
        <v>1157</v>
      </c>
      <c r="F92" s="20">
        <v>0</v>
      </c>
      <c r="G92" s="20">
        <v>0</v>
      </c>
      <c r="H92" s="20">
        <v>519.7751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97.73549</v>
      </c>
      <c r="O92" s="20">
        <v>609.0698</v>
      </c>
      <c r="P92" s="20">
        <v>166.5946</v>
      </c>
      <c r="Q92" s="20">
        <v>0</v>
      </c>
      <c r="R92" s="20">
        <v>0</v>
      </c>
      <c r="S92" s="20">
        <v>0</v>
      </c>
      <c r="T92" s="20">
        <v>402.4925</v>
      </c>
      <c r="U92" s="20">
        <v>0</v>
      </c>
      <c r="V92" s="20">
        <v>0</v>
      </c>
      <c r="W92" s="20">
        <v>0</v>
      </c>
      <c r="X92" s="20">
        <v>570.8641</v>
      </c>
      <c r="Y92" s="20">
        <v>0</v>
      </c>
      <c r="Z92" s="20">
        <v>0</v>
      </c>
      <c r="AA92" s="20">
        <v>134.1642</v>
      </c>
      <c r="AB92" s="20">
        <v>0</v>
      </c>
      <c r="AC92" s="20">
        <v>0</v>
      </c>
      <c r="AD92" s="20">
        <v>735.6817</v>
      </c>
      <c r="AE92" s="20">
        <v>0</v>
      </c>
      <c r="AF92" s="20">
        <v>924.9331</v>
      </c>
      <c r="AG92" s="20">
        <v>910.717</v>
      </c>
      <c r="AH92" s="20">
        <v>0</v>
      </c>
      <c r="AI92" s="20">
        <v>675.2634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>
        <v>0</v>
      </c>
      <c r="AY92" s="286">
        <v>0</v>
      </c>
      <c r="AZ92" s="25">
        <v>0</v>
      </c>
      <c r="BA92" s="20">
        <v>557.5365</v>
      </c>
      <c r="BB92" s="20">
        <v>0</v>
      </c>
      <c r="BC92" s="20">
        <v>0</v>
      </c>
      <c r="BD92" s="25">
        <v>0</v>
      </c>
      <c r="BE92" s="25">
        <v>0</v>
      </c>
      <c r="BF92" s="25">
        <v>0</v>
      </c>
      <c r="BG92" s="25">
        <v>0</v>
      </c>
      <c r="BH92" s="20">
        <v>0</v>
      </c>
      <c r="BI92" s="20">
        <v>0</v>
      </c>
      <c r="BJ92" s="25">
        <v>0</v>
      </c>
      <c r="BK92" s="20">
        <v>0</v>
      </c>
      <c r="BL92" s="20">
        <v>0</v>
      </c>
      <c r="BM92" s="20">
        <v>1697.043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0">
        <v>0</v>
      </c>
      <c r="BT92" s="20">
        <v>0</v>
      </c>
      <c r="BU92" s="20">
        <v>549.0957</v>
      </c>
      <c r="BV92" s="20">
        <v>0</v>
      </c>
      <c r="BW92" s="20">
        <v>0</v>
      </c>
      <c r="BX92" s="20">
        <v>21.32411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>SUM(C92:CD92)</f>
        <v>9729.2902999999988</v>
      </c>
      <c r="CF92" s="16"/>
    </row>
    <row r="93">
      <c r="A93" s="22" t="s">
        <v>293</v>
      </c>
      <c r="B93" s="16"/>
      <c r="C93" s="20">
        <v>0</v>
      </c>
      <c r="D93" s="20">
        <v>0</v>
      </c>
      <c r="E93" s="20">
        <v>7635</v>
      </c>
      <c r="F93" s="20">
        <v>0</v>
      </c>
      <c r="G93" s="20">
        <v>0</v>
      </c>
      <c r="H93" s="20">
        <v>0</v>
      </c>
      <c r="I93" s="20">
        <v>0</v>
      </c>
      <c r="J93" s="20">
        <v>362</v>
      </c>
      <c r="K93" s="20">
        <v>0</v>
      </c>
      <c r="L93" s="20">
        <v>17812</v>
      </c>
      <c r="M93" s="20">
        <v>0</v>
      </c>
      <c r="N93" s="20">
        <v>0</v>
      </c>
      <c r="O93" s="20">
        <v>1518</v>
      </c>
      <c r="P93" s="20">
        <v>9645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17521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12402</v>
      </c>
      <c r="AH93" s="20">
        <v>6198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>SUM(C93:CD93)</f>
        <v>73093</v>
      </c>
      <c r="CF93" s="28">
        <f>BA59</f>
        <v>0</v>
      </c>
    </row>
    <row r="94">
      <c r="A94" s="22" t="s">
        <v>294</v>
      </c>
      <c r="B94" s="16"/>
      <c r="C94" s="280">
        <v>0</v>
      </c>
      <c r="D94" s="280">
        <v>0</v>
      </c>
      <c r="E94" s="280">
        <v>5.9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13.75</v>
      </c>
      <c r="M94" s="280">
        <v>0</v>
      </c>
      <c r="N94" s="280">
        <v>0</v>
      </c>
      <c r="O94" s="280">
        <v>5.65</v>
      </c>
      <c r="P94" s="281">
        <v>8.24</v>
      </c>
      <c r="Q94" s="281">
        <v>1.41</v>
      </c>
      <c r="R94" s="281">
        <v>0.16</v>
      </c>
      <c r="S94" s="282">
        <v>0</v>
      </c>
      <c r="T94" s="282">
        <v>0</v>
      </c>
      <c r="U94" s="283">
        <v>7.44</v>
      </c>
      <c r="V94" s="281">
        <v>0</v>
      </c>
      <c r="W94" s="281">
        <v>0</v>
      </c>
      <c r="X94" s="281">
        <v>0</v>
      </c>
      <c r="Y94" s="281">
        <v>9.01</v>
      </c>
      <c r="Z94" s="281">
        <v>0</v>
      </c>
      <c r="AA94" s="281">
        <v>0</v>
      </c>
      <c r="AB94" s="282">
        <v>2.4</v>
      </c>
      <c r="AC94" s="281">
        <v>0</v>
      </c>
      <c r="AD94" s="281">
        <v>0</v>
      </c>
      <c r="AE94" s="281">
        <v>7.89</v>
      </c>
      <c r="AF94" s="281">
        <v>0</v>
      </c>
      <c r="AG94" s="281">
        <v>7.89</v>
      </c>
      <c r="AH94" s="281">
        <v>0</v>
      </c>
      <c r="AI94" s="281">
        <v>0</v>
      </c>
      <c r="AJ94" s="281">
        <v>0</v>
      </c>
      <c r="AK94" s="281">
        <v>0</v>
      </c>
      <c r="AL94" s="281">
        <v>0</v>
      </c>
      <c r="AM94" s="281">
        <v>3.39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0.48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>SUM(C94:CD94)</f>
        <v>73.609999999999985</v>
      </c>
      <c r="CF94" s="33"/>
    </row>
    <row r="95">
      <c r="A95" s="34" t="s">
        <v>295</v>
      </c>
      <c r="B95" s="34"/>
      <c r="C95" s="34"/>
      <c r="D95" s="34"/>
      <c r="E95" s="34"/>
    </row>
    <row r="96">
      <c r="A96" s="35" t="s">
        <v>296</v>
      </c>
      <c r="B96" s="36"/>
      <c r="C96" s="288" t="s">
        <v>297</v>
      </c>
      <c r="D96" s="38"/>
      <c r="E96" s="39"/>
      <c r="F96" s="12"/>
    </row>
    <row r="97">
      <c r="A97" s="28" t="s">
        <v>298</v>
      </c>
      <c r="B97" s="36" t="s">
        <v>299</v>
      </c>
      <c r="C97" s="289">
        <v>165</v>
      </c>
      <c r="D97" s="38"/>
      <c r="E97" s="39"/>
      <c r="F97" s="12"/>
    </row>
    <row r="98">
      <c r="A98" s="28" t="s">
        <v>300</v>
      </c>
      <c r="B98" s="36" t="s">
        <v>299</v>
      </c>
      <c r="C98" s="37" t="s">
        <v>301</v>
      </c>
      <c r="D98" s="38"/>
      <c r="E98" s="39"/>
      <c r="F98" s="12"/>
    </row>
    <row r="99">
      <c r="A99" s="28" t="s">
        <v>302</v>
      </c>
      <c r="B99" s="36" t="s">
        <v>299</v>
      </c>
      <c r="C99" s="37" t="s">
        <v>303</v>
      </c>
      <c r="D99" s="38"/>
      <c r="E99" s="39"/>
      <c r="F99" s="12"/>
    </row>
    <row r="100">
      <c r="A100" s="28" t="s">
        <v>304</v>
      </c>
      <c r="B100" s="36" t="s">
        <v>299</v>
      </c>
      <c r="C100" s="37" t="s">
        <v>305</v>
      </c>
      <c r="D100" s="38"/>
      <c r="E100" s="39"/>
      <c r="F100" s="12"/>
    </row>
    <row r="101">
      <c r="A101" s="28" t="s">
        <v>306</v>
      </c>
      <c r="B101" s="36" t="s">
        <v>299</v>
      </c>
      <c r="C101" s="37" t="s">
        <v>307</v>
      </c>
      <c r="D101" s="38"/>
      <c r="E101" s="39"/>
      <c r="F101" s="12"/>
    </row>
    <row r="102">
      <c r="A102" s="28" t="s">
        <v>308</v>
      </c>
      <c r="B102" s="36" t="s">
        <v>299</v>
      </c>
      <c r="C102" s="290">
        <v>98816</v>
      </c>
      <c r="D102" s="38"/>
      <c r="E102" s="39"/>
      <c r="F102" s="12"/>
    </row>
    <row r="103">
      <c r="A103" s="28" t="s">
        <v>309</v>
      </c>
      <c r="B103" s="36" t="s">
        <v>299</v>
      </c>
      <c r="C103" s="37" t="s">
        <v>305</v>
      </c>
      <c r="D103" s="38"/>
      <c r="E103" s="39"/>
      <c r="F103" s="12"/>
    </row>
    <row r="104">
      <c r="A104" s="28" t="s">
        <v>310</v>
      </c>
      <c r="B104" s="36" t="s">
        <v>299</v>
      </c>
      <c r="C104" s="291" t="s">
        <v>311</v>
      </c>
      <c r="D104" s="38"/>
      <c r="E104" s="39"/>
      <c r="F104" s="12"/>
    </row>
    <row r="105">
      <c r="A105" s="28" t="s">
        <v>312</v>
      </c>
      <c r="B105" s="36" t="s">
        <v>299</v>
      </c>
      <c r="C105" s="291" t="s">
        <v>313</v>
      </c>
      <c r="D105" s="38"/>
      <c r="E105" s="39"/>
      <c r="F105" s="12"/>
    </row>
    <row r="106">
      <c r="A106" s="28" t="s">
        <v>314</v>
      </c>
      <c r="B106" s="36" t="s">
        <v>299</v>
      </c>
      <c r="C106" s="37" t="s">
        <v>315</v>
      </c>
      <c r="D106" s="38"/>
      <c r="E106" s="39"/>
      <c r="F106" s="12"/>
    </row>
    <row r="107">
      <c r="A107" s="28" t="s">
        <v>316</v>
      </c>
      <c r="B107" s="36" t="s">
        <v>299</v>
      </c>
      <c r="C107" s="294">
        <v>5096823300</v>
      </c>
      <c r="D107" s="38"/>
      <c r="E107" s="39"/>
      <c r="F107" s="12"/>
    </row>
    <row r="108">
      <c r="A108" s="28" t="s">
        <v>317</v>
      </c>
      <c r="B108" s="36" t="s">
        <v>299</v>
      </c>
      <c r="C108" s="294">
        <v>5096823475</v>
      </c>
      <c r="D108" s="38"/>
      <c r="E108" s="39"/>
      <c r="F108" s="12"/>
    </row>
    <row r="109">
      <c r="A109" s="40" t="s">
        <v>318</v>
      </c>
      <c r="B109" s="36" t="s">
        <v>299</v>
      </c>
      <c r="C109" s="37" t="s">
        <v>319</v>
      </c>
      <c r="D109" s="38"/>
      <c r="E109" s="39"/>
      <c r="F109" s="12"/>
    </row>
    <row r="110">
      <c r="A110" s="40" t="s">
        <v>320</v>
      </c>
      <c r="B110" s="36" t="s">
        <v>299</v>
      </c>
      <c r="C110" s="37" t="s">
        <v>321</v>
      </c>
      <c r="D110" s="38"/>
      <c r="E110" s="39"/>
      <c r="F110" s="12"/>
    </row>
    <row r="111">
      <c r="A111" s="34" t="s">
        <v>322</v>
      </c>
      <c r="B111" s="34"/>
      <c r="C111" s="34"/>
      <c r="D111" s="34"/>
      <c r="E111" s="34"/>
    </row>
    <row r="112">
      <c r="A112" s="41" t="s">
        <v>323</v>
      </c>
      <c r="B112" s="41"/>
      <c r="C112" s="41"/>
      <c r="D112" s="41"/>
      <c r="E112" s="41"/>
    </row>
    <row r="113">
      <c r="A113" s="16" t="s">
        <v>306</v>
      </c>
      <c r="B113" s="42" t="s">
        <v>299</v>
      </c>
      <c r="C113" s="43">
        <v>0</v>
      </c>
      <c r="D113" s="16"/>
      <c r="E113" s="16"/>
    </row>
    <row r="114">
      <c r="A114" s="16" t="s">
        <v>309</v>
      </c>
      <c r="B114" s="42" t="s">
        <v>299</v>
      </c>
      <c r="C114" s="43">
        <v>0</v>
      </c>
      <c r="D114" s="16"/>
      <c r="E114" s="16"/>
    </row>
    <row r="115">
      <c r="A115" s="16" t="s">
        <v>324</v>
      </c>
      <c r="B115" s="42" t="s">
        <v>299</v>
      </c>
      <c r="C115" s="43">
        <v>1</v>
      </c>
      <c r="D115" s="16"/>
      <c r="E115" s="16"/>
    </row>
    <row r="116">
      <c r="A116" s="41" t="s">
        <v>325</v>
      </c>
      <c r="B116" s="41"/>
      <c r="C116" s="41"/>
      <c r="D116" s="41"/>
      <c r="E116" s="41"/>
    </row>
    <row r="117">
      <c r="A117" s="16" t="s">
        <v>326</v>
      </c>
      <c r="B117" s="42" t="s">
        <v>299</v>
      </c>
      <c r="C117" s="207">
        <v>0</v>
      </c>
      <c r="D117" s="16"/>
      <c r="E117" s="16"/>
    </row>
    <row r="118">
      <c r="A118" s="16" t="s">
        <v>159</v>
      </c>
      <c r="B118" s="42" t="s">
        <v>299</v>
      </c>
      <c r="C118" s="215">
        <v>0</v>
      </c>
      <c r="D118" s="16"/>
      <c r="E118" s="16"/>
    </row>
    <row r="119">
      <c r="A119" s="41" t="s">
        <v>327</v>
      </c>
      <c r="B119" s="41"/>
      <c r="C119" s="41"/>
      <c r="D119" s="41"/>
      <c r="E119" s="41"/>
    </row>
    <row r="120">
      <c r="A120" s="16" t="s">
        <v>328</v>
      </c>
      <c r="B120" s="42" t="s">
        <v>299</v>
      </c>
      <c r="C120" s="43">
        <v>0</v>
      </c>
      <c r="D120" s="16"/>
      <c r="E120" s="16"/>
    </row>
    <row r="121">
      <c r="A121" s="16" t="s">
        <v>329</v>
      </c>
      <c r="B121" s="42" t="s">
        <v>299</v>
      </c>
      <c r="C121" s="43">
        <v>0</v>
      </c>
      <c r="D121" s="16"/>
      <c r="E121" s="16"/>
    </row>
    <row r="122">
      <c r="A122" s="16" t="s">
        <v>330</v>
      </c>
      <c r="B122" s="42" t="s">
        <v>299</v>
      </c>
      <c r="C122" s="43">
        <v>0</v>
      </c>
      <c r="D122" s="16"/>
      <c r="E122" s="16"/>
    </row>
    <row r="123">
      <c r="A123" s="16"/>
      <c r="B123" s="42"/>
      <c r="C123" s="44"/>
      <c r="D123" s="16"/>
      <c r="E123" s="16"/>
    </row>
    <row r="124">
      <c r="A124" s="45" t="s">
        <v>331</v>
      </c>
      <c r="B124" s="34"/>
      <c r="C124" s="34"/>
      <c r="D124" s="34"/>
      <c r="E124" s="34"/>
    </row>
    <row r="125">
      <c r="A125" s="16"/>
      <c r="B125" s="42"/>
      <c r="C125" s="44"/>
      <c r="D125" s="16"/>
      <c r="E125" s="16"/>
    </row>
    <row r="126">
      <c r="A126" s="22" t="s">
        <v>332</v>
      </c>
      <c r="B126" s="16"/>
      <c r="C126" s="17" t="s">
        <v>333</v>
      </c>
      <c r="D126" s="18" t="s">
        <v>242</v>
      </c>
      <c r="E126" s="16"/>
    </row>
    <row r="127">
      <c r="A127" s="16" t="s">
        <v>334</v>
      </c>
      <c r="B127" s="42" t="s">
        <v>299</v>
      </c>
      <c r="C127" s="43">
        <v>191</v>
      </c>
      <c r="D127" s="46">
        <v>680</v>
      </c>
      <c r="E127" s="16"/>
    </row>
    <row r="128">
      <c r="A128" s="16" t="s">
        <v>335</v>
      </c>
      <c r="B128" s="42" t="s">
        <v>299</v>
      </c>
      <c r="C128" s="43">
        <v>61</v>
      </c>
      <c r="D128" s="46">
        <v>992</v>
      </c>
      <c r="E128" s="16"/>
    </row>
    <row r="129">
      <c r="A129" s="16" t="s">
        <v>336</v>
      </c>
      <c r="B129" s="42" t="s">
        <v>299</v>
      </c>
      <c r="C129" s="43">
        <v>0</v>
      </c>
      <c r="D129" s="46">
        <v>0</v>
      </c>
      <c r="E129" s="16"/>
    </row>
    <row r="130">
      <c r="A130" s="16" t="s">
        <v>337</v>
      </c>
      <c r="B130" s="42" t="s">
        <v>299</v>
      </c>
      <c r="C130" s="43">
        <v>89</v>
      </c>
      <c r="D130" s="46">
        <v>132</v>
      </c>
      <c r="E130" s="16"/>
    </row>
    <row r="131">
      <c r="A131" s="22" t="s">
        <v>338</v>
      </c>
      <c r="B131" s="16"/>
      <c r="C131" s="17" t="s">
        <v>194</v>
      </c>
      <c r="D131" s="16"/>
      <c r="E131" s="16"/>
    </row>
    <row r="132">
      <c r="A132" s="16" t="s">
        <v>339</v>
      </c>
      <c r="B132" s="42" t="s">
        <v>299</v>
      </c>
      <c r="C132" s="43">
        <v>0</v>
      </c>
      <c r="D132" s="16"/>
      <c r="E132" s="16"/>
    </row>
    <row r="133">
      <c r="A133" s="16" t="s">
        <v>340</v>
      </c>
      <c r="B133" s="42" t="s">
        <v>299</v>
      </c>
      <c r="C133" s="43">
        <v>0</v>
      </c>
      <c r="D133" s="16"/>
      <c r="E133" s="16"/>
    </row>
    <row r="134">
      <c r="A134" s="16" t="s">
        <v>341</v>
      </c>
      <c r="B134" s="42" t="s">
        <v>299</v>
      </c>
      <c r="C134" s="43">
        <v>10</v>
      </c>
      <c r="D134" s="16"/>
      <c r="E134" s="16"/>
    </row>
    <row r="135">
      <c r="A135" s="16" t="s">
        <v>342</v>
      </c>
      <c r="B135" s="42" t="s">
        <v>299</v>
      </c>
      <c r="C135" s="43">
        <v>0</v>
      </c>
      <c r="D135" s="16"/>
      <c r="E135" s="16"/>
    </row>
    <row r="136">
      <c r="A136" s="16" t="s">
        <v>343</v>
      </c>
      <c r="B136" s="42" t="s">
        <v>299</v>
      </c>
      <c r="C136" s="43">
        <v>4</v>
      </c>
      <c r="D136" s="16"/>
      <c r="E136" s="16"/>
    </row>
    <row r="137">
      <c r="A137" s="16" t="s">
        <v>344</v>
      </c>
      <c r="B137" s="42" t="s">
        <v>299</v>
      </c>
      <c r="C137" s="43">
        <v>0</v>
      </c>
      <c r="D137" s="16"/>
      <c r="E137" s="16"/>
    </row>
    <row r="138">
      <c r="A138" s="16" t="s">
        <v>123</v>
      </c>
      <c r="B138" s="42" t="s">
        <v>299</v>
      </c>
      <c r="C138" s="43">
        <v>0</v>
      </c>
      <c r="D138" s="16"/>
      <c r="E138" s="16"/>
    </row>
    <row r="139">
      <c r="A139" s="16" t="s">
        <v>345</v>
      </c>
      <c r="B139" s="42" t="s">
        <v>299</v>
      </c>
      <c r="C139" s="43">
        <v>0</v>
      </c>
      <c r="D139" s="16"/>
      <c r="E139" s="16"/>
    </row>
    <row r="140">
      <c r="A140" s="16" t="s">
        <v>346</v>
      </c>
      <c r="B140" s="42"/>
      <c r="C140" s="207">
        <v>8</v>
      </c>
      <c r="D140" s="16"/>
      <c r="E140" s="16"/>
    </row>
    <row r="141">
      <c r="A141" s="16" t="s">
        <v>336</v>
      </c>
      <c r="B141" s="42" t="s">
        <v>299</v>
      </c>
      <c r="C141" s="207">
        <v>0</v>
      </c>
      <c r="D141" s="16"/>
      <c r="E141" s="16"/>
    </row>
    <row r="142">
      <c r="A142" s="16" t="s">
        <v>347</v>
      </c>
      <c r="B142" s="42" t="s">
        <v>299</v>
      </c>
      <c r="C142" s="207">
        <v>0</v>
      </c>
      <c r="D142" s="16"/>
      <c r="E142" s="16"/>
    </row>
    <row r="143">
      <c r="A143" s="16" t="s">
        <v>348</v>
      </c>
      <c r="B143" s="16"/>
      <c r="C143" s="23"/>
      <c r="D143" s="16"/>
      <c r="E143" s="28">
        <f>SUM(C132:C142)</f>
        <v>22</v>
      </c>
    </row>
    <row r="144">
      <c r="A144" s="16" t="s">
        <v>349</v>
      </c>
      <c r="B144" s="42" t="s">
        <v>299</v>
      </c>
      <c r="C144" s="43">
        <v>22</v>
      </c>
      <c r="D144" s="16"/>
      <c r="E144" s="16"/>
    </row>
    <row r="145">
      <c r="A145" s="16" t="s">
        <v>350</v>
      </c>
      <c r="B145" s="42" t="s">
        <v>299</v>
      </c>
      <c r="C145" s="43">
        <v>4</v>
      </c>
      <c r="D145" s="16"/>
      <c r="E145" s="16"/>
    </row>
    <row r="146">
      <c r="A146" s="16"/>
      <c r="B146" s="16"/>
      <c r="C146" s="23"/>
      <c r="D146" s="16"/>
      <c r="E146" s="16"/>
    </row>
    <row r="147">
      <c r="A147" s="16" t="s">
        <v>351</v>
      </c>
      <c r="B147" s="42" t="s">
        <v>299</v>
      </c>
      <c r="C147" s="43">
        <v>0</v>
      </c>
      <c r="D147" s="16"/>
      <c r="E147" s="16"/>
    </row>
    <row r="148">
      <c r="A148" s="16"/>
      <c r="B148" s="16"/>
      <c r="C148" s="23"/>
      <c r="D148" s="16"/>
      <c r="E148" s="16"/>
    </row>
    <row r="149">
      <c r="A149" s="16"/>
      <c r="B149" s="16"/>
      <c r="C149" s="23"/>
      <c r="D149" s="16"/>
      <c r="E149" s="16"/>
    </row>
    <row r="150">
      <c r="A150" s="16"/>
      <c r="B150" s="16"/>
      <c r="C150" s="23"/>
      <c r="D150" s="16"/>
      <c r="E150" s="16"/>
    </row>
    <row r="151">
      <c r="A151" s="16"/>
      <c r="B151" s="16"/>
      <c r="C151" s="23"/>
      <c r="D151" s="16"/>
      <c r="E151" s="16"/>
    </row>
    <row r="152">
      <c r="A152" s="34" t="s">
        <v>352</v>
      </c>
      <c r="B152" s="45"/>
      <c r="C152" s="45"/>
      <c r="D152" s="45"/>
      <c r="E152" s="45"/>
    </row>
    <row r="153">
      <c r="A153" s="47" t="s">
        <v>353</v>
      </c>
      <c r="B153" s="48" t="s">
        <v>354</v>
      </c>
      <c r="C153" s="49" t="s">
        <v>355</v>
      </c>
      <c r="D153" s="48" t="s">
        <v>159</v>
      </c>
      <c r="E153" s="48" t="s">
        <v>230</v>
      </c>
    </row>
    <row r="154">
      <c r="A154" s="16" t="s">
        <v>333</v>
      </c>
      <c r="B154" s="46">
        <v>84</v>
      </c>
      <c r="C154" s="46">
        <v>4</v>
      </c>
      <c r="D154" s="46">
        <v>103</v>
      </c>
      <c r="E154" s="28">
        <f>SUM(B154:D154)</f>
        <v>191</v>
      </c>
    </row>
    <row r="155">
      <c r="A155" s="16" t="s">
        <v>242</v>
      </c>
      <c r="B155" s="46">
        <v>477</v>
      </c>
      <c r="C155" s="46">
        <v>98</v>
      </c>
      <c r="D155" s="46">
        <v>105</v>
      </c>
      <c r="E155" s="28">
        <f>SUM(B155:D155)</f>
        <v>680</v>
      </c>
    </row>
    <row r="156">
      <c r="A156" s="16" t="s">
        <v>356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>
      <c r="A157" s="16" t="s">
        <v>287</v>
      </c>
      <c r="B157" s="46">
        <v>0</v>
      </c>
      <c r="C157" s="46">
        <v>0</v>
      </c>
      <c r="D157" s="46">
        <v>0</v>
      </c>
      <c r="E157" s="28">
        <f>SUM(B157:D157)</f>
        <v>0</v>
      </c>
      <c r="F157" s="14"/>
    </row>
    <row r="158">
      <c r="A158" s="16" t="s">
        <v>288</v>
      </c>
      <c r="B158" s="46">
        <v>0</v>
      </c>
      <c r="C158" s="46">
        <v>0</v>
      </c>
      <c r="D158" s="46">
        <v>0</v>
      </c>
      <c r="E158" s="28">
        <f>SUM(B158:D158)</f>
        <v>0</v>
      </c>
      <c r="F158" s="14"/>
    </row>
    <row r="159">
      <c r="A159" s="47" t="s">
        <v>357</v>
      </c>
      <c r="B159" s="48" t="s">
        <v>354</v>
      </c>
      <c r="C159" s="49" t="s">
        <v>355</v>
      </c>
      <c r="D159" s="48" t="s">
        <v>159</v>
      </c>
      <c r="E159" s="48" t="s">
        <v>230</v>
      </c>
    </row>
    <row r="160">
      <c r="A160" s="16" t="s">
        <v>333</v>
      </c>
      <c r="B160" s="46">
        <v>44</v>
      </c>
      <c r="C160" s="46">
        <v>0</v>
      </c>
      <c r="D160" s="46">
        <v>17</v>
      </c>
      <c r="E160" s="28">
        <f>SUM(B160:D160)</f>
        <v>61</v>
      </c>
    </row>
    <row r="161">
      <c r="A161" s="16" t="s">
        <v>242</v>
      </c>
      <c r="B161" s="46">
        <v>970</v>
      </c>
      <c r="C161" s="46">
        <v>22</v>
      </c>
      <c r="D161" s="46">
        <v>0</v>
      </c>
      <c r="E161" s="28">
        <f>SUM(B161:D161)</f>
        <v>992</v>
      </c>
    </row>
    <row r="162">
      <c r="A162" s="16" t="s">
        <v>356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>
      <c r="A165" s="47" t="s">
        <v>358</v>
      </c>
      <c r="B165" s="48" t="s">
        <v>354</v>
      </c>
      <c r="C165" s="49" t="s">
        <v>355</v>
      </c>
      <c r="D165" s="48" t="s">
        <v>159</v>
      </c>
      <c r="E165" s="48" t="s">
        <v>230</v>
      </c>
    </row>
    <row r="166">
      <c r="A166" s="16" t="s">
        <v>333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>
      <c r="A168" s="16" t="s">
        <v>356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>
      <c r="A171" s="21"/>
      <c r="B171" s="21"/>
      <c r="C171" s="50"/>
      <c r="D171" s="51"/>
      <c r="E171" s="16"/>
    </row>
    <row r="172">
      <c r="A172" s="47" t="s">
        <v>359</v>
      </c>
      <c r="B172" s="48" t="s">
        <v>360</v>
      </c>
      <c r="C172" s="49" t="s">
        <v>361</v>
      </c>
      <c r="D172" s="16"/>
      <c r="E172" s="16"/>
    </row>
    <row r="173">
      <c r="A173" s="21" t="s">
        <v>362</v>
      </c>
      <c r="B173" s="46">
        <v>0</v>
      </c>
      <c r="C173" s="46">
        <v>0</v>
      </c>
      <c r="D173" s="16"/>
      <c r="E173" s="16"/>
    </row>
    <row r="174">
      <c r="A174" s="21"/>
      <c r="B174" s="51"/>
      <c r="C174" s="50"/>
      <c r="D174" s="16"/>
      <c r="E174" s="16"/>
    </row>
    <row r="175">
      <c r="A175" s="21"/>
      <c r="B175" s="21"/>
      <c r="C175" s="50"/>
      <c r="D175" s="51"/>
      <c r="E175" s="16"/>
    </row>
    <row r="176">
      <c r="A176" s="21"/>
      <c r="B176" s="21"/>
      <c r="C176" s="50"/>
      <c r="D176" s="51"/>
      <c r="E176" s="16"/>
    </row>
    <row r="177">
      <c r="A177" s="21"/>
      <c r="B177" s="21"/>
      <c r="C177" s="50"/>
      <c r="D177" s="51"/>
      <c r="E177" s="16"/>
    </row>
    <row r="178">
      <c r="A178" s="21"/>
      <c r="B178" s="21"/>
      <c r="C178" s="50"/>
      <c r="D178" s="51"/>
      <c r="E178" s="16"/>
    </row>
    <row r="179">
      <c r="A179" s="45" t="s">
        <v>363</v>
      </c>
      <c r="B179" s="34"/>
      <c r="C179" s="34"/>
      <c r="D179" s="34"/>
      <c r="E179" s="34"/>
    </row>
    <row r="180">
      <c r="A180" s="41" t="s">
        <v>364</v>
      </c>
      <c r="B180" s="41"/>
      <c r="C180" s="41"/>
      <c r="D180" s="41"/>
      <c r="E180" s="41"/>
    </row>
    <row r="181">
      <c r="A181" s="16" t="s">
        <v>365</v>
      </c>
      <c r="B181" s="42" t="s">
        <v>299</v>
      </c>
      <c r="C181" s="43">
        <v>1078142</v>
      </c>
      <c r="D181" s="16"/>
      <c r="E181" s="16"/>
    </row>
    <row r="182">
      <c r="A182" s="16" t="s">
        <v>366</v>
      </c>
      <c r="B182" s="42" t="s">
        <v>299</v>
      </c>
      <c r="C182" s="43">
        <v>74202</v>
      </c>
      <c r="D182" s="16"/>
      <c r="E182" s="16"/>
    </row>
    <row r="183">
      <c r="A183" s="21" t="s">
        <v>367</v>
      </c>
      <c r="B183" s="42" t="s">
        <v>299</v>
      </c>
      <c r="C183" s="43">
        <v>68600</v>
      </c>
      <c r="D183" s="16"/>
      <c r="E183" s="16"/>
    </row>
    <row r="184">
      <c r="A184" s="16" t="s">
        <v>368</v>
      </c>
      <c r="B184" s="42" t="s">
        <v>299</v>
      </c>
      <c r="C184" s="43">
        <v>1450453</v>
      </c>
      <c r="D184" s="16"/>
      <c r="E184" s="16"/>
    </row>
    <row r="185">
      <c r="A185" s="16" t="s">
        <v>369</v>
      </c>
      <c r="B185" s="42" t="s">
        <v>299</v>
      </c>
      <c r="C185" s="43">
        <v>0</v>
      </c>
      <c r="D185" s="16"/>
      <c r="E185" s="16"/>
    </row>
    <row r="186">
      <c r="A186" s="16" t="s">
        <v>370</v>
      </c>
      <c r="B186" s="42" t="s">
        <v>299</v>
      </c>
      <c r="C186" s="43">
        <v>792943</v>
      </c>
      <c r="D186" s="16"/>
      <c r="E186" s="16"/>
    </row>
    <row r="187">
      <c r="A187" s="16" t="s">
        <v>371</v>
      </c>
      <c r="B187" s="42" t="s">
        <v>299</v>
      </c>
      <c r="C187" s="43">
        <v>100235</v>
      </c>
      <c r="D187" s="16"/>
      <c r="E187" s="16"/>
    </row>
    <row r="188">
      <c r="A188" s="16" t="s">
        <v>371</v>
      </c>
      <c r="B188" s="42" t="s">
        <v>299</v>
      </c>
      <c r="C188" s="43">
        <v>0</v>
      </c>
      <c r="D188" s="16"/>
      <c r="E188" s="16"/>
    </row>
    <row r="189">
      <c r="A189" s="16" t="s">
        <v>230</v>
      </c>
      <c r="B189" s="16"/>
      <c r="C189" s="23"/>
      <c r="D189" s="28">
        <f>SUM(C181:C188)</f>
        <v>3564575</v>
      </c>
      <c r="E189" s="16"/>
    </row>
    <row r="190">
      <c r="A190" s="41" t="s">
        <v>372</v>
      </c>
      <c r="B190" s="41"/>
      <c r="C190" s="41"/>
      <c r="D190" s="41"/>
      <c r="E190" s="41"/>
    </row>
    <row r="191">
      <c r="A191" s="16" t="s">
        <v>373</v>
      </c>
      <c r="B191" s="42" t="s">
        <v>299</v>
      </c>
      <c r="C191" s="43">
        <v>0</v>
      </c>
      <c r="D191" s="16"/>
      <c r="E191" s="16"/>
    </row>
    <row r="192">
      <c r="A192" s="16" t="s">
        <v>374</v>
      </c>
      <c r="B192" s="42" t="s">
        <v>299</v>
      </c>
      <c r="C192" s="43">
        <v>82156</v>
      </c>
      <c r="D192" s="16"/>
      <c r="E192" s="16"/>
    </row>
    <row r="193">
      <c r="A193" s="16" t="s">
        <v>230</v>
      </c>
      <c r="B193" s="16"/>
      <c r="C193" s="23"/>
      <c r="D193" s="28">
        <f>SUM(C191:C192)</f>
        <v>82156</v>
      </c>
      <c r="E193" s="16"/>
    </row>
    <row r="194">
      <c r="A194" s="41" t="s">
        <v>375</v>
      </c>
      <c r="B194" s="41"/>
      <c r="C194" s="41"/>
      <c r="D194" s="41"/>
      <c r="E194" s="41"/>
    </row>
    <row r="195">
      <c r="A195" s="16" t="s">
        <v>376</v>
      </c>
      <c r="B195" s="42" t="s">
        <v>299</v>
      </c>
      <c r="C195" s="43">
        <v>253227</v>
      </c>
      <c r="D195" s="16"/>
      <c r="E195" s="16"/>
    </row>
    <row r="196">
      <c r="A196" s="16" t="s">
        <v>377</v>
      </c>
      <c r="B196" s="42" t="s">
        <v>299</v>
      </c>
      <c r="C196" s="43">
        <f>80737+9971</f>
        <v>90708</v>
      </c>
      <c r="D196" s="16"/>
      <c r="E196" s="16"/>
    </row>
    <row r="197">
      <c r="A197" s="16" t="s">
        <v>230</v>
      </c>
      <c r="B197" s="16"/>
      <c r="C197" s="23"/>
      <c r="D197" s="28">
        <f>SUM(C195:C196)</f>
        <v>343935</v>
      </c>
      <c r="E197" s="16"/>
    </row>
    <row r="198">
      <c r="A198" s="41" t="s">
        <v>378</v>
      </c>
      <c r="B198" s="41"/>
      <c r="C198" s="41"/>
      <c r="D198" s="41"/>
      <c r="E198" s="41"/>
    </row>
    <row r="199">
      <c r="A199" s="16" t="s">
        <v>379</v>
      </c>
      <c r="B199" s="42" t="s">
        <v>299</v>
      </c>
      <c r="C199" s="43">
        <v>0</v>
      </c>
      <c r="D199" s="16"/>
      <c r="E199" s="16"/>
    </row>
    <row r="200">
      <c r="A200" s="16" t="s">
        <v>380</v>
      </c>
      <c r="B200" s="42" t="s">
        <v>299</v>
      </c>
      <c r="C200" s="43">
        <v>0</v>
      </c>
      <c r="D200" s="16"/>
      <c r="E200" s="16"/>
    </row>
    <row r="201">
      <c r="A201" s="16" t="s">
        <v>159</v>
      </c>
      <c r="B201" s="42" t="s">
        <v>299</v>
      </c>
      <c r="C201" s="43">
        <v>0</v>
      </c>
      <c r="D201" s="16"/>
      <c r="E201" s="16"/>
    </row>
    <row r="202">
      <c r="A202" s="16" t="s">
        <v>230</v>
      </c>
      <c r="B202" s="16"/>
      <c r="C202" s="23"/>
      <c r="D202" s="28">
        <f>SUM(C199:C201)</f>
        <v>0</v>
      </c>
      <c r="E202" s="16"/>
    </row>
    <row r="203">
      <c r="A203" s="41" t="s">
        <v>381</v>
      </c>
      <c r="B203" s="41"/>
      <c r="C203" s="41"/>
      <c r="D203" s="41"/>
      <c r="E203" s="41"/>
    </row>
    <row r="204">
      <c r="A204" s="16" t="s">
        <v>382</v>
      </c>
      <c r="B204" s="42" t="s">
        <v>299</v>
      </c>
      <c r="C204" s="43">
        <v>1394852</v>
      </c>
      <c r="D204" s="16"/>
      <c r="E204" s="16"/>
    </row>
    <row r="205">
      <c r="A205" s="16" t="s">
        <v>383</v>
      </c>
      <c r="B205" s="42" t="s">
        <v>299</v>
      </c>
      <c r="C205" s="43">
        <v>0</v>
      </c>
      <c r="D205" s="16"/>
      <c r="E205" s="16"/>
    </row>
    <row r="206">
      <c r="A206" s="16" t="s">
        <v>230</v>
      </c>
      <c r="B206" s="16"/>
      <c r="C206" s="23"/>
      <c r="D206" s="28">
        <f>SUM(C204:C205)</f>
        <v>1394852</v>
      </c>
      <c r="E206" s="16"/>
    </row>
    <row r="207">
      <c r="A207" s="16"/>
      <c r="B207" s="16"/>
      <c r="C207" s="23"/>
      <c r="D207" s="16"/>
      <c r="E207" s="16"/>
    </row>
    <row r="208">
      <c r="A208" s="34" t="s">
        <v>384</v>
      </c>
      <c r="B208" s="34"/>
      <c r="C208" s="34"/>
      <c r="D208" s="34"/>
      <c r="E208" s="34"/>
    </row>
    <row r="209">
      <c r="A209" s="45" t="s">
        <v>385</v>
      </c>
      <c r="B209" s="34"/>
      <c r="C209" s="34"/>
      <c r="D209" s="34"/>
      <c r="E209" s="34"/>
    </row>
    <row r="210">
      <c r="A210" s="22"/>
      <c r="B210" s="18" t="s">
        <v>386</v>
      </c>
      <c r="C210" s="17" t="s">
        <v>387</v>
      </c>
      <c r="D210" s="18" t="s">
        <v>388</v>
      </c>
      <c r="E210" s="18" t="s">
        <v>389</v>
      </c>
    </row>
    <row r="211">
      <c r="A211" s="16" t="s">
        <v>390</v>
      </c>
      <c r="B211" s="208">
        <v>4168630</v>
      </c>
      <c r="C211" s="43">
        <v>0</v>
      </c>
      <c r="D211" s="46">
        <v>0</v>
      </c>
      <c r="E211" s="28">
        <f>SUM(B211:C211)-D211</f>
        <v>4168630</v>
      </c>
    </row>
    <row r="212">
      <c r="A212" s="16" t="s">
        <v>391</v>
      </c>
      <c r="B212" s="208">
        <v>619271</v>
      </c>
      <c r="C212" s="43">
        <v>0</v>
      </c>
      <c r="D212" s="46">
        <v>0</v>
      </c>
      <c r="E212" s="28">
        <f>SUM(B212:C212)-D212</f>
        <v>619271</v>
      </c>
    </row>
    <row r="213">
      <c r="A213" s="16" t="s">
        <v>392</v>
      </c>
      <c r="B213" s="46">
        <v>0</v>
      </c>
      <c r="C213" s="43">
        <f>238207+G213</f>
        <v>238207</v>
      </c>
      <c r="D213" s="46">
        <v>0</v>
      </c>
      <c r="E213" s="28">
        <f>SUM(B213:C213)-D213</f>
        <v>238207</v>
      </c>
    </row>
    <row r="214">
      <c r="A214" s="16" t="s">
        <v>393</v>
      </c>
      <c r="B214" s="46">
        <f>6127592</f>
        <v>6127592</v>
      </c>
      <c r="C214" s="43">
        <v>0</v>
      </c>
      <c r="D214" s="46">
        <v>0</v>
      </c>
      <c r="E214" s="28">
        <f>SUM(B214:C214)-D214</f>
        <v>6127592</v>
      </c>
    </row>
    <row r="215">
      <c r="A215" s="16" t="s">
        <v>394</v>
      </c>
      <c r="B215" s="46">
        <v>421596</v>
      </c>
      <c r="C215" s="43">
        <v>353926</v>
      </c>
      <c r="D215" s="46">
        <v>0</v>
      </c>
      <c r="E215" s="28">
        <f>SUM(B215:C215)-D215</f>
        <v>775522</v>
      </c>
    </row>
    <row r="216">
      <c r="A216" s="16" t="s">
        <v>395</v>
      </c>
      <c r="B216" s="46">
        <v>7281293</v>
      </c>
      <c r="C216" s="43">
        <f>1127344+435791</f>
        <v>1563135</v>
      </c>
      <c r="D216" s="46">
        <v>0</v>
      </c>
      <c r="E216" s="28">
        <f>SUM(B216:C216)-D216</f>
        <v>8844428</v>
      </c>
    </row>
    <row r="217">
      <c r="A217" s="16" t="s">
        <v>396</v>
      </c>
      <c r="B217" s="46">
        <v>2129457</v>
      </c>
      <c r="C217" s="43">
        <v>29576</v>
      </c>
      <c r="D217" s="46">
        <v>0</v>
      </c>
      <c r="E217" s="28">
        <f>SUM(B217:C217)-D217</f>
        <v>2159033</v>
      </c>
    </row>
    <row r="218">
      <c r="A218" s="16" t="s">
        <v>397</v>
      </c>
      <c r="B218" s="11">
        <v>0</v>
      </c>
      <c r="C218" s="43">
        <v>0</v>
      </c>
      <c r="D218" s="46">
        <v>0</v>
      </c>
      <c r="E218" s="28">
        <f>SUM(B218:C218)-D218</f>
        <v>0</v>
      </c>
    </row>
    <row r="219">
      <c r="A219" s="16" t="s">
        <v>398</v>
      </c>
      <c r="B219" s="46">
        <v>20382158</v>
      </c>
      <c r="C219" s="43">
        <f>8516318</f>
        <v>8516318</v>
      </c>
      <c r="D219" s="46">
        <f>2783220</f>
        <v>2783220</v>
      </c>
      <c r="E219" s="28">
        <f>SUM(B219:C219)-D219</f>
        <v>26115256</v>
      </c>
    </row>
    <row r="220">
      <c r="A220" s="16" t="s">
        <v>230</v>
      </c>
      <c r="B220" s="28">
        <f>SUM(B211:B219)</f>
        <v>41129997</v>
      </c>
      <c r="C220" s="237">
        <f>SUM(C211:C219)</f>
        <v>10701162</v>
      </c>
      <c r="D220" s="28">
        <f>SUM(D211:D219)</f>
        <v>2783220</v>
      </c>
      <c r="E220" s="28">
        <f>SUM(E211:E219)</f>
        <v>49047939</v>
      </c>
    </row>
    <row r="221">
      <c r="A221" s="16"/>
      <c r="B221" s="16"/>
      <c r="C221" s="23"/>
      <c r="D221" s="16"/>
      <c r="E221" s="16"/>
    </row>
    <row r="222">
      <c r="A222" s="45" t="s">
        <v>399</v>
      </c>
      <c r="B222" s="45"/>
      <c r="C222" s="45"/>
      <c r="D222" s="45"/>
      <c r="E222" s="45"/>
    </row>
    <row r="223">
      <c r="A223" s="22"/>
      <c r="B223" s="18" t="s">
        <v>386</v>
      </c>
      <c r="C223" s="17" t="s">
        <v>387</v>
      </c>
      <c r="D223" s="18" t="s">
        <v>388</v>
      </c>
      <c r="E223" s="18" t="s">
        <v>389</v>
      </c>
    </row>
    <row r="224">
      <c r="A224" s="16" t="s">
        <v>390</v>
      </c>
      <c r="B224" s="51"/>
      <c r="C224" s="50"/>
      <c r="D224" s="51"/>
      <c r="E224" s="16"/>
    </row>
    <row r="225">
      <c r="A225" s="16" t="s">
        <v>391</v>
      </c>
      <c r="B225" s="208">
        <v>498164</v>
      </c>
      <c r="C225" s="43">
        <v>9706</v>
      </c>
      <c r="D225" s="46">
        <v>0</v>
      </c>
      <c r="E225" s="28">
        <f>SUM(B225:C225)-D225</f>
        <v>507870</v>
      </c>
    </row>
    <row r="226">
      <c r="A226" s="16" t="s">
        <v>392</v>
      </c>
      <c r="B226" s="208">
        <v>4601268</v>
      </c>
      <c r="C226" s="43">
        <v>135908</v>
      </c>
      <c r="D226" s="46">
        <v>0</v>
      </c>
      <c r="E226" s="28">
        <f>SUM(B226:C226)-D226</f>
        <v>4737176</v>
      </c>
    </row>
    <row r="227">
      <c r="A227" s="16" t="s">
        <v>393</v>
      </c>
      <c r="B227" s="46">
        <v>906780</v>
      </c>
      <c r="C227" s="43">
        <v>16259.32</v>
      </c>
      <c r="D227" s="46">
        <v>0</v>
      </c>
      <c r="E227" s="28">
        <f>SUM(B227:C227)-D227</f>
        <v>923039.32</v>
      </c>
    </row>
    <row r="228">
      <c r="A228" s="16" t="s">
        <v>394</v>
      </c>
      <c r="B228" s="46">
        <v>0</v>
      </c>
      <c r="C228" s="43">
        <v>0</v>
      </c>
      <c r="D228" s="46">
        <v>0</v>
      </c>
      <c r="E228" s="28">
        <f>SUM(B228:C228)-D228</f>
        <v>0</v>
      </c>
    </row>
    <row r="229">
      <c r="A229" s="16" t="s">
        <v>395</v>
      </c>
      <c r="B229" s="46">
        <v>5694373</v>
      </c>
      <c r="C229" s="43">
        <v>470348</v>
      </c>
      <c r="D229" s="46">
        <v>0</v>
      </c>
      <c r="E229" s="28">
        <f>SUM(B229:C229)-D229</f>
        <v>6164721</v>
      </c>
    </row>
    <row r="230">
      <c r="A230" s="16" t="s">
        <v>396</v>
      </c>
      <c r="B230" s="46">
        <v>2014597</v>
      </c>
      <c r="C230" s="43">
        <v>74208</v>
      </c>
      <c r="D230" s="46">
        <v>0</v>
      </c>
      <c r="E230" s="28">
        <f>SUM(B230:C230)-D230</f>
        <v>2088805</v>
      </c>
    </row>
    <row r="231">
      <c r="A231" s="16" t="s">
        <v>397</v>
      </c>
      <c r="B231" s="46">
        <v>0</v>
      </c>
      <c r="C231" s="43">
        <v>0</v>
      </c>
      <c r="D231" s="46">
        <v>0</v>
      </c>
      <c r="E231" s="28">
        <f>SUM(B231:C231)-D231</f>
        <v>0</v>
      </c>
    </row>
    <row r="232">
      <c r="A232" s="16" t="s">
        <v>398</v>
      </c>
      <c r="B232" s="46">
        <v>0</v>
      </c>
      <c r="C232" s="43">
        <v>0</v>
      </c>
      <c r="D232" s="46">
        <v>0</v>
      </c>
      <c r="E232" s="28">
        <f>SUM(B232:C232)-D232</f>
        <v>0</v>
      </c>
    </row>
    <row r="233">
      <c r="A233" s="16" t="s">
        <v>230</v>
      </c>
      <c r="B233" s="28">
        <f>SUM(B224:B232)</f>
        <v>13715182</v>
      </c>
      <c r="C233" s="237">
        <f>SUM(C224:C232)</f>
        <v>706429.32000000007</v>
      </c>
      <c r="D233" s="28">
        <f>SUM(D224:D232)</f>
        <v>0</v>
      </c>
      <c r="E233" s="28">
        <f>SUM(E224:E232)</f>
        <v>14421611.32</v>
      </c>
    </row>
    <row r="234">
      <c r="A234" s="16"/>
      <c r="B234" s="16"/>
      <c r="C234" s="23"/>
      <c r="D234" s="16"/>
      <c r="E234" s="16"/>
      <c r="F234" s="11">
        <f>E220-E233</f>
        <v>34626327.68</v>
      </c>
    </row>
    <row r="235">
      <c r="A235" s="34" t="s">
        <v>400</v>
      </c>
      <c r="B235" s="34"/>
      <c r="C235" s="34"/>
      <c r="D235" s="34"/>
      <c r="E235" s="34"/>
    </row>
    <row r="236">
      <c r="A236" s="34"/>
      <c r="B236" s="299" t="s">
        <v>401</v>
      </c>
      <c r="C236" s="299"/>
      <c r="D236" s="34"/>
      <c r="E236" s="34"/>
    </row>
    <row r="237">
      <c r="A237" s="52" t="s">
        <v>401</v>
      </c>
      <c r="B237" s="34"/>
      <c r="C237" s="43">
        <v>1600435</v>
      </c>
      <c r="D237" s="36">
        <f>C237</f>
        <v>1600435</v>
      </c>
      <c r="E237" s="34"/>
    </row>
    <row r="238">
      <c r="A238" s="41" t="s">
        <v>402</v>
      </c>
      <c r="B238" s="41"/>
      <c r="C238" s="41"/>
      <c r="D238" s="41"/>
      <c r="E238" s="41"/>
    </row>
    <row r="239">
      <c r="A239" s="16" t="s">
        <v>403</v>
      </c>
      <c r="B239" s="42" t="s">
        <v>299</v>
      </c>
      <c r="C239" s="43">
        <v>4024671</v>
      </c>
      <c r="D239" s="16"/>
      <c r="E239" s="16"/>
    </row>
    <row r="240">
      <c r="A240" s="16" t="s">
        <v>404</v>
      </c>
      <c r="B240" s="42" t="s">
        <v>299</v>
      </c>
      <c r="C240" s="43">
        <v>5335686</v>
      </c>
      <c r="D240" s="16"/>
      <c r="E240" s="16"/>
    </row>
    <row r="241">
      <c r="A241" s="16" t="s">
        <v>405</v>
      </c>
      <c r="B241" s="42" t="s">
        <v>299</v>
      </c>
      <c r="C241" s="43">
        <v>0</v>
      </c>
      <c r="D241" s="16"/>
      <c r="E241" s="16"/>
    </row>
    <row r="242">
      <c r="A242" s="16" t="s">
        <v>406</v>
      </c>
      <c r="B242" s="42" t="s">
        <v>299</v>
      </c>
      <c r="C242" s="43">
        <v>0</v>
      </c>
      <c r="D242" s="16"/>
      <c r="E242" s="16"/>
    </row>
    <row r="243">
      <c r="A243" s="16" t="s">
        <v>407</v>
      </c>
      <c r="B243" s="42" t="s">
        <v>299</v>
      </c>
      <c r="C243" s="43">
        <v>4377473</v>
      </c>
      <c r="D243" s="16"/>
      <c r="E243" s="16"/>
    </row>
    <row r="244">
      <c r="A244" s="16" t="s">
        <v>408</v>
      </c>
      <c r="B244" s="42" t="s">
        <v>299</v>
      </c>
      <c r="C244" s="43">
        <v>0</v>
      </c>
      <c r="D244" s="16"/>
      <c r="E244" s="16"/>
    </row>
    <row r="245">
      <c r="A245" s="16" t="s">
        <v>409</v>
      </c>
      <c r="B245" s="16"/>
      <c r="C245" s="23"/>
      <c r="D245" s="28">
        <f>SUM(C239:C244)</f>
        <v>13737830</v>
      </c>
      <c r="E245" s="16"/>
    </row>
    <row r="246">
      <c r="A246" s="41" t="s">
        <v>410</v>
      </c>
      <c r="B246" s="41"/>
      <c r="C246" s="41"/>
      <c r="D246" s="41"/>
      <c r="E246" s="41"/>
    </row>
    <row r="247">
      <c r="A247" s="22" t="s">
        <v>411</v>
      </c>
      <c r="B247" s="42" t="s">
        <v>299</v>
      </c>
      <c r="C247" s="43">
        <v>0</v>
      </c>
      <c r="D247" s="16"/>
      <c r="E247" s="16"/>
    </row>
    <row r="248">
      <c r="A248" s="22"/>
      <c r="B248" s="42"/>
      <c r="C248" s="23"/>
      <c r="D248" s="16"/>
      <c r="E248" s="16"/>
    </row>
    <row r="249">
      <c r="A249" s="22" t="s">
        <v>412</v>
      </c>
      <c r="B249" s="42" t="s">
        <v>299</v>
      </c>
      <c r="C249" s="43">
        <v>89250</v>
      </c>
      <c r="D249" s="16"/>
      <c r="E249" s="16"/>
    </row>
    <row r="250">
      <c r="A250" s="22" t="s">
        <v>413</v>
      </c>
      <c r="B250" s="42" t="s">
        <v>299</v>
      </c>
      <c r="C250" s="43">
        <v>298793</v>
      </c>
      <c r="D250" s="16"/>
      <c r="E250" s="16"/>
    </row>
    <row r="251">
      <c r="A251" s="16"/>
      <c r="B251" s="16"/>
      <c r="C251" s="23"/>
      <c r="D251" s="16"/>
      <c r="E251" s="16"/>
    </row>
    <row r="252">
      <c r="A252" s="22" t="s">
        <v>414</v>
      </c>
      <c r="B252" s="16"/>
      <c r="C252" s="23"/>
      <c r="D252" s="28">
        <f>SUM(C249:C251)</f>
        <v>388043</v>
      </c>
      <c r="E252" s="16"/>
    </row>
    <row r="253">
      <c r="A253" s="41" t="s">
        <v>415</v>
      </c>
      <c r="B253" s="41"/>
      <c r="C253" s="41"/>
      <c r="D253" s="41"/>
      <c r="E253" s="41"/>
    </row>
    <row r="254">
      <c r="A254" s="16" t="s">
        <v>416</v>
      </c>
      <c r="B254" s="42" t="s">
        <v>299</v>
      </c>
      <c r="C254" s="43">
        <v>0</v>
      </c>
      <c r="D254" s="16"/>
      <c r="E254" s="16"/>
    </row>
    <row r="255">
      <c r="A255" s="16" t="s">
        <v>415</v>
      </c>
      <c r="B255" s="42" t="s">
        <v>299</v>
      </c>
      <c r="C255" s="43">
        <v>0</v>
      </c>
      <c r="D255" s="16"/>
      <c r="E255" s="16"/>
    </row>
    <row r="256">
      <c r="A256" s="16" t="s">
        <v>417</v>
      </c>
      <c r="B256" s="16"/>
      <c r="C256" s="23"/>
      <c r="D256" s="28">
        <f>SUM(C254:C255)</f>
        <v>0</v>
      </c>
      <c r="E256" s="16"/>
    </row>
    <row r="257">
      <c r="A257" s="16"/>
      <c r="B257" s="16"/>
      <c r="C257" s="23"/>
      <c r="D257" s="16"/>
      <c r="E257" s="16"/>
    </row>
    <row r="258">
      <c r="A258" s="16" t="s">
        <v>418</v>
      </c>
      <c r="B258" s="16"/>
      <c r="C258" s="23"/>
      <c r="D258" s="28">
        <f>D237+D245+D252+D256</f>
        <v>15726308</v>
      </c>
      <c r="E258" s="16"/>
    </row>
    <row r="259">
      <c r="A259" s="16"/>
      <c r="B259" s="16"/>
      <c r="C259" s="23"/>
      <c r="D259" s="16"/>
      <c r="E259" s="16"/>
    </row>
    <row r="260">
      <c r="A260" s="16"/>
      <c r="B260" s="16"/>
      <c r="C260" s="23"/>
      <c r="D260" s="16"/>
      <c r="E260" s="16"/>
    </row>
    <row r="261">
      <c r="A261" s="16"/>
      <c r="B261" s="16"/>
      <c r="C261" s="23"/>
      <c r="D261" s="16"/>
      <c r="E261" s="16"/>
    </row>
    <row r="262">
      <c r="A262" s="16"/>
      <c r="B262" s="16"/>
      <c r="C262" s="23"/>
      <c r="D262" s="16"/>
      <c r="E262" s="16"/>
    </row>
    <row r="263">
      <c r="A263" s="16"/>
      <c r="B263" s="16"/>
      <c r="C263" s="23"/>
      <c r="D263" s="16"/>
      <c r="E263" s="16"/>
    </row>
    <row r="264">
      <c r="A264" s="34" t="s">
        <v>419</v>
      </c>
      <c r="B264" s="34"/>
      <c r="C264" s="34"/>
      <c r="D264" s="34"/>
      <c r="E264" s="34"/>
    </row>
    <row r="265">
      <c r="A265" s="41" t="s">
        <v>420</v>
      </c>
      <c r="B265" s="41"/>
      <c r="C265" s="41"/>
      <c r="D265" s="41"/>
      <c r="E265" s="41"/>
    </row>
    <row r="266">
      <c r="A266" s="16" t="s">
        <v>421</v>
      </c>
      <c r="B266" s="42" t="s">
        <v>299</v>
      </c>
      <c r="C266" s="43">
        <v>444782</v>
      </c>
      <c r="D266" s="16"/>
      <c r="E266" s="16"/>
    </row>
    <row r="267">
      <c r="A267" s="16" t="s">
        <v>422</v>
      </c>
      <c r="B267" s="42" t="s">
        <v>299</v>
      </c>
      <c r="C267" s="43">
        <v>0</v>
      </c>
      <c r="D267" s="16"/>
      <c r="E267" s="16"/>
    </row>
    <row r="268">
      <c r="A268" s="16" t="s">
        <v>423</v>
      </c>
      <c r="B268" s="42" t="s">
        <v>299</v>
      </c>
      <c r="C268" s="43">
        <v>7739790</v>
      </c>
      <c r="D268" s="16"/>
      <c r="E268" s="16"/>
    </row>
    <row r="269">
      <c r="A269" s="16" t="s">
        <v>424</v>
      </c>
      <c r="B269" s="42" t="s">
        <v>299</v>
      </c>
      <c r="C269" s="43">
        <v>4019724</v>
      </c>
      <c r="D269" s="16"/>
      <c r="E269" s="16"/>
    </row>
    <row r="270">
      <c r="A270" s="16" t="s">
        <v>425</v>
      </c>
      <c r="B270" s="42" t="s">
        <v>299</v>
      </c>
      <c r="C270" s="43">
        <v>833978</v>
      </c>
      <c r="D270" s="16"/>
      <c r="E270" s="16"/>
    </row>
    <row r="271">
      <c r="A271" s="16" t="s">
        <v>426</v>
      </c>
      <c r="B271" s="42" t="s">
        <v>299</v>
      </c>
      <c r="C271" s="43">
        <v>71026</v>
      </c>
      <c r="D271" s="16"/>
      <c r="E271" s="16"/>
    </row>
    <row r="272">
      <c r="A272" s="16" t="s">
        <v>427</v>
      </c>
      <c r="B272" s="42" t="s">
        <v>299</v>
      </c>
      <c r="C272" s="43">
        <v>0</v>
      </c>
      <c r="D272" s="16"/>
      <c r="E272" s="16"/>
    </row>
    <row r="273">
      <c r="A273" s="16" t="s">
        <v>428</v>
      </c>
      <c r="B273" s="42" t="s">
        <v>299</v>
      </c>
      <c r="C273" s="43">
        <v>230103</v>
      </c>
      <c r="D273" s="16"/>
      <c r="E273" s="16"/>
    </row>
    <row r="274">
      <c r="A274" s="16" t="s">
        <v>429</v>
      </c>
      <c r="B274" s="42" t="s">
        <v>299</v>
      </c>
      <c r="C274" s="43">
        <v>231742</v>
      </c>
      <c r="D274" s="16"/>
      <c r="E274" s="16"/>
    </row>
    <row r="275">
      <c r="A275" s="16" t="s">
        <v>430</v>
      </c>
      <c r="B275" s="42" t="s">
        <v>299</v>
      </c>
      <c r="C275" s="43">
        <v>0</v>
      </c>
      <c r="D275" s="16"/>
      <c r="E275" s="16"/>
    </row>
    <row r="276">
      <c r="A276" s="16" t="s">
        <v>431</v>
      </c>
      <c r="B276" s="16"/>
      <c r="C276" s="23"/>
      <c r="D276" s="28">
        <f>SUM(C266:C268)-C269+SUM(C270:C275)</f>
        <v>5531697</v>
      </c>
      <c r="E276" s="16"/>
    </row>
    <row r="277">
      <c r="A277" s="41" t="s">
        <v>432</v>
      </c>
      <c r="B277" s="41"/>
      <c r="C277" s="41"/>
      <c r="D277" s="41"/>
      <c r="E277" s="41"/>
    </row>
    <row r="278">
      <c r="A278" s="16" t="s">
        <v>421</v>
      </c>
      <c r="B278" s="42" t="s">
        <v>299</v>
      </c>
      <c r="C278" s="43">
        <v>9994554</v>
      </c>
      <c r="D278" s="16"/>
      <c r="E278" s="16"/>
    </row>
    <row r="279">
      <c r="A279" s="16" t="s">
        <v>422</v>
      </c>
      <c r="B279" s="42" t="s">
        <v>299</v>
      </c>
      <c r="C279" s="43">
        <v>0</v>
      </c>
      <c r="D279" s="16"/>
      <c r="E279" s="16"/>
    </row>
    <row r="280">
      <c r="A280" s="16" t="s">
        <v>433</v>
      </c>
      <c r="B280" s="42" t="s">
        <v>299</v>
      </c>
      <c r="C280" s="43">
        <v>0</v>
      </c>
      <c r="D280" s="16"/>
      <c r="E280" s="16"/>
    </row>
    <row r="281">
      <c r="A281" s="16" t="s">
        <v>434</v>
      </c>
      <c r="B281" s="16"/>
      <c r="C281" s="23"/>
      <c r="D281" s="28">
        <f>SUM(C278:C280)</f>
        <v>9994554</v>
      </c>
      <c r="E281" s="16"/>
    </row>
    <row r="282">
      <c r="A282" s="41" t="s">
        <v>435</v>
      </c>
      <c r="B282" s="41"/>
      <c r="C282" s="41"/>
      <c r="D282" s="41"/>
      <c r="E282" s="41"/>
    </row>
    <row r="283">
      <c r="A283" s="16" t="s">
        <v>390</v>
      </c>
      <c r="B283" s="42" t="s">
        <v>299</v>
      </c>
      <c r="C283" s="43">
        <v>4168630</v>
      </c>
      <c r="D283" s="16"/>
      <c r="E283" s="16"/>
    </row>
    <row r="284">
      <c r="A284" s="16" t="s">
        <v>391</v>
      </c>
      <c r="B284" s="42" t="s">
        <v>299</v>
      </c>
      <c r="C284" s="43">
        <v>619271</v>
      </c>
      <c r="D284" s="16"/>
      <c r="E284" s="16"/>
    </row>
    <row r="285">
      <c r="A285" s="16" t="s">
        <v>392</v>
      </c>
      <c r="B285" s="42" t="s">
        <v>299</v>
      </c>
      <c r="C285" s="43">
        <v>5141340</v>
      </c>
      <c r="D285" s="16"/>
      <c r="E285" s="16"/>
    </row>
    <row r="286">
      <c r="A286" s="16" t="s">
        <v>436</v>
      </c>
      <c r="B286" s="42" t="s">
        <v>299</v>
      </c>
      <c r="C286" s="43">
        <v>0</v>
      </c>
      <c r="D286" s="16"/>
      <c r="E286" s="16"/>
    </row>
    <row r="287">
      <c r="A287" s="16" t="s">
        <v>437</v>
      </c>
      <c r="B287" s="42" t="s">
        <v>299</v>
      </c>
      <c r="C287" s="43">
        <v>0</v>
      </c>
      <c r="D287" s="16"/>
      <c r="E287" s="16"/>
    </row>
    <row r="288">
      <c r="A288" s="16" t="s">
        <v>438</v>
      </c>
      <c r="B288" s="42" t="s">
        <v>299</v>
      </c>
      <c r="C288" s="43">
        <v>8844428</v>
      </c>
      <c r="D288" s="16"/>
      <c r="E288" s="16"/>
    </row>
    <row r="289">
      <c r="A289" s="16" t="s">
        <v>397</v>
      </c>
      <c r="B289" s="42" t="s">
        <v>299</v>
      </c>
      <c r="C289" s="43">
        <v>0</v>
      </c>
      <c r="D289" s="16"/>
      <c r="E289" s="16"/>
    </row>
    <row r="290">
      <c r="A290" s="16" t="s">
        <v>398</v>
      </c>
      <c r="B290" s="42" t="s">
        <v>299</v>
      </c>
      <c r="C290" s="43">
        <v>43920151</v>
      </c>
      <c r="D290" s="16"/>
      <c r="E290" s="16"/>
    </row>
    <row r="291">
      <c r="A291" s="16" t="s">
        <v>439</v>
      </c>
      <c r="B291" s="16"/>
      <c r="C291" s="23"/>
      <c r="D291" s="28">
        <f>SUM(C283:C290)</f>
        <v>62693820</v>
      </c>
      <c r="E291" s="16"/>
    </row>
    <row r="292">
      <c r="A292" s="16" t="s">
        <v>440</v>
      </c>
      <c r="B292" s="42" t="s">
        <v>299</v>
      </c>
      <c r="C292" s="43">
        <v>9340565</v>
      </c>
      <c r="D292" s="16"/>
      <c r="E292" s="16"/>
    </row>
    <row r="293">
      <c r="A293" s="16" t="s">
        <v>441</v>
      </c>
      <c r="B293" s="16"/>
      <c r="C293" s="23"/>
      <c r="D293" s="28">
        <f>D291-C292</f>
        <v>53353255</v>
      </c>
      <c r="E293" s="16"/>
    </row>
    <row r="294">
      <c r="A294" s="41" t="s">
        <v>442</v>
      </c>
      <c r="B294" s="41"/>
      <c r="C294" s="41"/>
      <c r="D294" s="41"/>
      <c r="E294" s="41"/>
    </row>
    <row r="295">
      <c r="A295" s="16" t="s">
        <v>443</v>
      </c>
      <c r="B295" s="42" t="s">
        <v>299</v>
      </c>
      <c r="C295" s="207">
        <v>0</v>
      </c>
      <c r="D295" s="16"/>
      <c r="E295" s="16"/>
    </row>
    <row r="296">
      <c r="A296" s="16" t="s">
        <v>444</v>
      </c>
      <c r="B296" s="42" t="s">
        <v>299</v>
      </c>
      <c r="C296" s="207">
        <v>0</v>
      </c>
      <c r="D296" s="16"/>
      <c r="E296" s="16"/>
    </row>
    <row r="297">
      <c r="A297" s="16" t="s">
        <v>445</v>
      </c>
      <c r="B297" s="42" t="s">
        <v>299</v>
      </c>
      <c r="C297" s="207">
        <v>0</v>
      </c>
      <c r="D297" s="16"/>
      <c r="E297" s="16"/>
    </row>
    <row r="298">
      <c r="A298" s="16" t="s">
        <v>433</v>
      </c>
      <c r="B298" s="42" t="s">
        <v>299</v>
      </c>
      <c r="C298" s="207">
        <v>0</v>
      </c>
      <c r="D298" s="16"/>
      <c r="E298" s="16"/>
    </row>
    <row r="299">
      <c r="A299" s="16" t="s">
        <v>446</v>
      </c>
      <c r="B299" s="16"/>
      <c r="C299" s="23"/>
      <c r="D299" s="28">
        <f>C295-C296+C297+C298</f>
        <v>0</v>
      </c>
      <c r="E299" s="16"/>
    </row>
    <row r="300">
      <c r="A300" s="16"/>
      <c r="B300" s="16"/>
      <c r="C300" s="23"/>
      <c r="D300" s="16"/>
      <c r="E300" s="16"/>
    </row>
    <row r="301">
      <c r="A301" s="41" t="s">
        <v>447</v>
      </c>
      <c r="B301" s="41"/>
      <c r="C301" s="41"/>
      <c r="D301" s="41"/>
      <c r="E301" s="41"/>
    </row>
    <row r="302">
      <c r="A302" s="16" t="s">
        <v>448</v>
      </c>
      <c r="B302" s="42" t="s">
        <v>299</v>
      </c>
      <c r="C302" s="43">
        <v>0</v>
      </c>
      <c r="D302" s="16"/>
      <c r="E302" s="16"/>
    </row>
    <row r="303">
      <c r="A303" s="16" t="s">
        <v>449</v>
      </c>
      <c r="B303" s="42" t="s">
        <v>299</v>
      </c>
      <c r="C303" s="43">
        <v>0</v>
      </c>
      <c r="D303" s="16"/>
      <c r="E303" s="16"/>
    </row>
    <row r="304">
      <c r="A304" s="16" t="s">
        <v>450</v>
      </c>
      <c r="B304" s="42" t="s">
        <v>299</v>
      </c>
      <c r="C304" s="43">
        <v>0</v>
      </c>
      <c r="D304" s="16"/>
      <c r="E304" s="16"/>
    </row>
    <row r="305">
      <c r="A305" s="16" t="s">
        <v>451</v>
      </c>
      <c r="B305" s="42" t="s">
        <v>299</v>
      </c>
      <c r="C305" s="43">
        <v>649351</v>
      </c>
      <c r="D305" s="16"/>
      <c r="E305" s="16"/>
    </row>
    <row r="306">
      <c r="A306" s="16" t="s">
        <v>452</v>
      </c>
      <c r="B306" s="16"/>
      <c r="C306" s="23"/>
      <c r="D306" s="28">
        <f>SUM(C302:C305)</f>
        <v>649351</v>
      </c>
      <c r="E306" s="16"/>
    </row>
    <row r="307">
      <c r="A307" s="16"/>
      <c r="B307" s="16"/>
      <c r="C307" s="23"/>
      <c r="D307" s="16"/>
      <c r="E307" s="16"/>
    </row>
    <row r="308">
      <c r="A308" s="16" t="s">
        <v>453</v>
      </c>
      <c r="B308" s="16"/>
      <c r="C308" s="23"/>
      <c r="D308" s="28">
        <f>D276+D281+D293+D299+D306</f>
        <v>69528857</v>
      </c>
      <c r="E308" s="16"/>
    </row>
    <row r="309">
      <c r="A309" s="16"/>
      <c r="B309" s="16"/>
      <c r="C309" s="23"/>
      <c r="D309" s="16"/>
      <c r="E309" s="16"/>
      <c r="F309" s="11">
        <f>D308-F308</f>
        <v>69528857</v>
      </c>
    </row>
    <row r="310">
      <c r="A310" s="16"/>
      <c r="B310" s="16"/>
      <c r="C310" s="23"/>
      <c r="D310" s="16"/>
      <c r="E310" s="16"/>
    </row>
    <row r="311">
      <c r="A311" s="16"/>
      <c r="B311" s="16"/>
      <c r="C311" s="23"/>
      <c r="D311" s="16"/>
      <c r="E311" s="16"/>
    </row>
    <row r="312">
      <c r="A312" s="34" t="s">
        <v>454</v>
      </c>
      <c r="B312" s="34"/>
      <c r="C312" s="34"/>
      <c r="D312" s="34"/>
      <c r="E312" s="34"/>
    </row>
    <row r="313">
      <c r="A313" s="41" t="s">
        <v>455</v>
      </c>
      <c r="B313" s="41"/>
      <c r="C313" s="41"/>
      <c r="D313" s="41"/>
      <c r="E313" s="41"/>
    </row>
    <row r="314">
      <c r="A314" s="16" t="s">
        <v>456</v>
      </c>
      <c r="B314" s="42" t="s">
        <v>299</v>
      </c>
      <c r="C314" s="43">
        <v>381831</v>
      </c>
      <c r="D314" s="16"/>
      <c r="E314" s="16"/>
    </row>
    <row r="315">
      <c r="A315" s="16" t="s">
        <v>457</v>
      </c>
      <c r="B315" s="42" t="s">
        <v>299</v>
      </c>
      <c r="C315" s="43">
        <v>2045407</v>
      </c>
      <c r="D315" s="16"/>
      <c r="E315" s="16"/>
    </row>
    <row r="316">
      <c r="A316" s="16" t="s">
        <v>458</v>
      </c>
      <c r="B316" s="42" t="s">
        <v>299</v>
      </c>
      <c r="C316" s="43">
        <f>1407984</f>
        <v>1407984</v>
      </c>
      <c r="D316" s="16"/>
      <c r="E316" s="16"/>
    </row>
    <row r="317">
      <c r="A317" s="16" t="s">
        <v>459</v>
      </c>
      <c r="B317" s="42" t="s">
        <v>299</v>
      </c>
      <c r="C317" s="43">
        <f>3567803+29231</f>
        <v>3597034</v>
      </c>
      <c r="D317" s="16"/>
      <c r="E317" s="16"/>
    </row>
    <row r="318">
      <c r="A318" s="16" t="s">
        <v>460</v>
      </c>
      <c r="B318" s="42" t="s">
        <v>299</v>
      </c>
      <c r="C318" s="43">
        <f>0</f>
        <v>0</v>
      </c>
      <c r="D318" s="16"/>
      <c r="E318" s="16"/>
    </row>
    <row r="319">
      <c r="A319" s="16" t="s">
        <v>461</v>
      </c>
      <c r="B319" s="42" t="s">
        <v>299</v>
      </c>
      <c r="C319" s="43">
        <f>344669</f>
        <v>344669</v>
      </c>
      <c r="D319" s="16"/>
      <c r="E319" s="16"/>
    </row>
    <row r="320">
      <c r="A320" s="16" t="s">
        <v>462</v>
      </c>
      <c r="B320" s="42" t="s">
        <v>299</v>
      </c>
      <c r="C320" s="43">
        <v>0</v>
      </c>
      <c r="D320" s="16"/>
      <c r="E320" s="16"/>
    </row>
    <row r="321">
      <c r="A321" s="16" t="s">
        <v>463</v>
      </c>
      <c r="B321" s="42" t="s">
        <v>299</v>
      </c>
      <c r="C321" s="43">
        <v>0</v>
      </c>
      <c r="D321" s="16"/>
      <c r="E321" s="16"/>
    </row>
    <row r="322">
      <c r="A322" s="16" t="s">
        <v>464</v>
      </c>
      <c r="B322" s="42" t="s">
        <v>299</v>
      </c>
      <c r="C322" s="43">
        <v>0</v>
      </c>
      <c r="D322" s="16"/>
      <c r="E322" s="16"/>
    </row>
    <row r="323">
      <c r="A323" s="16" t="s">
        <v>465</v>
      </c>
      <c r="B323" s="42" t="s">
        <v>299</v>
      </c>
      <c r="C323" s="43">
        <v>1309054</v>
      </c>
      <c r="D323" s="16"/>
      <c r="E323" s="16"/>
    </row>
    <row r="324">
      <c r="A324" s="16" t="s">
        <v>466</v>
      </c>
      <c r="B324" s="16"/>
      <c r="C324" s="23"/>
      <c r="D324" s="28">
        <f>SUM(C314:C323)</f>
        <v>9085979</v>
      </c>
      <c r="E324" s="16"/>
    </row>
    <row r="325">
      <c r="A325" s="41" t="s">
        <v>467</v>
      </c>
      <c r="B325" s="41"/>
      <c r="C325" s="41"/>
      <c r="D325" s="41"/>
      <c r="E325" s="41"/>
    </row>
    <row r="326">
      <c r="A326" s="16" t="s">
        <v>468</v>
      </c>
      <c r="B326" s="42" t="s">
        <v>299</v>
      </c>
      <c r="C326" s="43">
        <v>0</v>
      </c>
      <c r="D326" s="16"/>
      <c r="E326" s="16"/>
    </row>
    <row r="327">
      <c r="A327" s="16" t="s">
        <v>469</v>
      </c>
      <c r="B327" s="42" t="s">
        <v>299</v>
      </c>
      <c r="C327" s="43">
        <v>11583</v>
      </c>
      <c r="D327" s="16"/>
      <c r="E327" s="16"/>
    </row>
    <row r="328">
      <c r="A328" s="16" t="s">
        <v>470</v>
      </c>
      <c r="B328" s="42" t="s">
        <v>299</v>
      </c>
      <c r="C328" s="43">
        <v>0</v>
      </c>
      <c r="D328" s="16"/>
      <c r="E328" s="16"/>
    </row>
    <row r="329">
      <c r="A329" s="16" t="s">
        <v>471</v>
      </c>
      <c r="B329" s="16"/>
      <c r="C329" s="23"/>
      <c r="D329" s="28">
        <f>SUM(C326:C328)</f>
        <v>11583</v>
      </c>
      <c r="E329" s="16"/>
    </row>
    <row r="330">
      <c r="A330" s="41" t="s">
        <v>472</v>
      </c>
      <c r="B330" s="41"/>
      <c r="C330" s="41"/>
      <c r="D330" s="41"/>
      <c r="E330" s="41"/>
    </row>
    <row r="331">
      <c r="A331" s="16" t="s">
        <v>473</v>
      </c>
      <c r="B331" s="42" t="s">
        <v>299</v>
      </c>
      <c r="C331" s="43">
        <v>0</v>
      </c>
      <c r="D331" s="16"/>
      <c r="E331" s="16"/>
    </row>
    <row r="332">
      <c r="A332" s="16" t="s">
        <v>474</v>
      </c>
      <c r="B332" s="42" t="s">
        <v>299</v>
      </c>
      <c r="C332" s="43">
        <v>0</v>
      </c>
      <c r="D332" s="16"/>
      <c r="E332" s="16"/>
    </row>
    <row r="333">
      <c r="A333" s="16" t="s">
        <v>475</v>
      </c>
      <c r="B333" s="42" t="s">
        <v>299</v>
      </c>
      <c r="C333" s="43">
        <v>18305976</v>
      </c>
      <c r="D333" s="16"/>
      <c r="E333" s="16"/>
    </row>
    <row r="334">
      <c r="A334" s="22" t="s">
        <v>476</v>
      </c>
      <c r="B334" s="42" t="s">
        <v>299</v>
      </c>
      <c r="C334" s="43">
        <f>3559333+1179757</f>
        <v>4739090</v>
      </c>
      <c r="D334" s="16"/>
      <c r="E334" s="16"/>
    </row>
    <row r="335">
      <c r="A335" s="16" t="s">
        <v>477</v>
      </c>
      <c r="B335" s="42" t="s">
        <v>299</v>
      </c>
      <c r="C335" s="43">
        <f>100926+1143353</f>
        <v>1244279</v>
      </c>
      <c r="D335" s="16"/>
      <c r="E335" s="16"/>
    </row>
    <row r="336">
      <c r="A336" s="22" t="s">
        <v>478</v>
      </c>
      <c r="B336" s="42" t="s">
        <v>299</v>
      </c>
      <c r="C336" s="11">
        <v>0</v>
      </c>
      <c r="D336" s="16"/>
      <c r="E336" s="16"/>
    </row>
    <row r="337">
      <c r="A337" s="22" t="s">
        <v>479</v>
      </c>
      <c r="B337" s="42" t="s">
        <v>299</v>
      </c>
      <c r="C337" s="43">
        <v>0</v>
      </c>
      <c r="D337" s="16"/>
      <c r="E337" s="16"/>
    </row>
    <row r="338">
      <c r="A338" s="16" t="s">
        <v>480</v>
      </c>
      <c r="B338" s="42" t="s">
        <v>299</v>
      </c>
      <c r="C338" s="43">
        <f>1340361+469328</f>
        <v>1809689</v>
      </c>
      <c r="D338" s="16"/>
      <c r="E338" s="16"/>
    </row>
    <row r="339">
      <c r="A339" s="16" t="s">
        <v>230</v>
      </c>
      <c r="B339" s="16"/>
      <c r="C339" s="23"/>
      <c r="D339" s="28">
        <f>SUM(C331:C338)</f>
        <v>26099034</v>
      </c>
      <c r="E339" s="16"/>
    </row>
    <row r="340">
      <c r="A340" s="16" t="s">
        <v>481</v>
      </c>
      <c r="B340" s="16"/>
      <c r="C340" s="23"/>
      <c r="D340" s="28">
        <f>C323</f>
        <v>1309054</v>
      </c>
      <c r="E340" s="16"/>
    </row>
    <row r="341">
      <c r="A341" s="16" t="s">
        <v>482</v>
      </c>
      <c r="B341" s="16"/>
      <c r="C341" s="23"/>
      <c r="D341" s="28">
        <f>D339-D340</f>
        <v>24789980</v>
      </c>
      <c r="E341" s="16"/>
    </row>
    <row r="342">
      <c r="A342" s="16"/>
      <c r="B342" s="16"/>
      <c r="C342" s="23"/>
      <c r="D342" s="16"/>
      <c r="E342" s="16"/>
    </row>
    <row r="343">
      <c r="A343" s="16" t="s">
        <v>483</v>
      </c>
      <c r="B343" s="42" t="s">
        <v>299</v>
      </c>
      <c r="C343" s="292">
        <v>13145044</v>
      </c>
      <c r="D343" s="16"/>
      <c r="E343" s="16"/>
    </row>
    <row r="344">
      <c r="A344" s="16"/>
      <c r="B344" s="42"/>
      <c r="C344" s="53"/>
      <c r="D344" s="16"/>
      <c r="E344" s="16"/>
    </row>
    <row r="345">
      <c r="A345" s="16" t="s">
        <v>484</v>
      </c>
      <c r="B345" s="42" t="s">
        <v>299</v>
      </c>
      <c r="C345" s="215">
        <v>0</v>
      </c>
      <c r="D345" s="16"/>
      <c r="E345" s="16"/>
    </row>
    <row r="346">
      <c r="A346" s="16" t="s">
        <v>485</v>
      </c>
      <c r="B346" s="42" t="s">
        <v>299</v>
      </c>
      <c r="C346" s="215">
        <v>0</v>
      </c>
      <c r="D346" s="16"/>
      <c r="E346" s="16"/>
    </row>
    <row r="347">
      <c r="A347" s="16" t="s">
        <v>486</v>
      </c>
      <c r="B347" s="42" t="s">
        <v>299</v>
      </c>
      <c r="C347" s="215">
        <v>2064205</v>
      </c>
      <c r="D347" s="16"/>
      <c r="E347" s="16"/>
    </row>
    <row r="348">
      <c r="A348" s="16" t="s">
        <v>487</v>
      </c>
      <c r="B348" s="42" t="s">
        <v>299</v>
      </c>
      <c r="C348" s="215">
        <v>0</v>
      </c>
      <c r="D348" s="16"/>
      <c r="E348" s="16"/>
    </row>
    <row r="349">
      <c r="A349" s="16" t="s">
        <v>488</v>
      </c>
      <c r="B349" s="42" t="s">
        <v>299</v>
      </c>
      <c r="C349" s="215">
        <v>0</v>
      </c>
      <c r="D349" s="16"/>
      <c r="E349" s="16"/>
    </row>
    <row r="350">
      <c r="A350" s="16" t="s">
        <v>489</v>
      </c>
      <c r="B350" s="16"/>
      <c r="C350" s="23"/>
      <c r="D350" s="28">
        <f>D324+D329+D341+C343+C347+C348</f>
        <v>49096791</v>
      </c>
      <c r="E350" s="16"/>
    </row>
    <row r="351">
      <c r="A351" s="16"/>
      <c r="B351" s="16"/>
      <c r="C351" s="23"/>
      <c r="D351" s="16"/>
      <c r="E351" s="16"/>
      <c r="F351" s="11">
        <f>28785061+1394852</f>
        <v>30179913</v>
      </c>
    </row>
    <row r="352">
      <c r="A352" s="16" t="s">
        <v>490</v>
      </c>
      <c r="B352" s="16"/>
      <c r="C352" s="23"/>
      <c r="D352" s="28">
        <f>D308</f>
        <v>69528857</v>
      </c>
      <c r="E352" s="16"/>
    </row>
    <row r="353">
      <c r="A353" s="16"/>
      <c r="B353" s="16"/>
      <c r="C353" s="23"/>
      <c r="D353" s="16"/>
      <c r="E353" s="16"/>
    </row>
    <row r="354">
      <c r="A354" s="16"/>
      <c r="B354" s="16"/>
      <c r="C354" s="23"/>
      <c r="D354" s="16"/>
      <c r="E354" s="16"/>
    </row>
    <row r="355">
      <c r="A355" s="16"/>
      <c r="B355" s="16"/>
      <c r="C355" s="23"/>
      <c r="D355" s="16"/>
      <c r="E355" s="16"/>
    </row>
    <row r="356">
      <c r="A356" s="34" t="s">
        <v>491</v>
      </c>
      <c r="B356" s="34"/>
      <c r="C356" s="34"/>
      <c r="D356" s="34"/>
      <c r="E356" s="34"/>
    </row>
    <row r="357">
      <c r="A357" s="41" t="s">
        <v>492</v>
      </c>
      <c r="B357" s="41"/>
      <c r="C357" s="41"/>
      <c r="D357" s="41"/>
      <c r="E357" s="41"/>
    </row>
    <row r="358">
      <c r="A358" s="16" t="s">
        <v>493</v>
      </c>
      <c r="B358" s="42" t="s">
        <v>299</v>
      </c>
      <c r="C358" s="215">
        <v>7681656</v>
      </c>
      <c r="D358" s="16"/>
      <c r="E358" s="16"/>
    </row>
    <row r="359">
      <c r="A359" s="16" t="s">
        <v>494</v>
      </c>
      <c r="B359" s="42" t="s">
        <v>299</v>
      </c>
      <c r="C359" s="215">
        <v>33258257</v>
      </c>
      <c r="D359" s="16"/>
      <c r="E359" s="16"/>
    </row>
    <row r="360">
      <c r="A360" s="16" t="s">
        <v>495</v>
      </c>
      <c r="B360" s="16"/>
      <c r="C360" s="23"/>
      <c r="D360" s="28">
        <f>SUM(C358:C359)</f>
        <v>40939913</v>
      </c>
      <c r="E360" s="16"/>
    </row>
    <row r="361">
      <c r="A361" s="41" t="s">
        <v>496</v>
      </c>
      <c r="B361" s="41"/>
      <c r="C361" s="41"/>
      <c r="D361" s="41"/>
      <c r="E361" s="41"/>
    </row>
    <row r="362">
      <c r="A362" s="16" t="s">
        <v>401</v>
      </c>
      <c r="B362" s="41"/>
      <c r="C362" s="43">
        <v>1600435</v>
      </c>
      <c r="D362" s="16"/>
      <c r="E362" s="41"/>
    </row>
    <row r="363">
      <c r="A363" s="16" t="s">
        <v>497</v>
      </c>
      <c r="B363" s="42" t="s">
        <v>299</v>
      </c>
      <c r="C363" s="43">
        <f>D245</f>
        <v>13737830</v>
      </c>
      <c r="D363" s="16"/>
      <c r="E363" s="16"/>
    </row>
    <row r="364">
      <c r="A364" s="16" t="s">
        <v>498</v>
      </c>
      <c r="B364" s="42" t="s">
        <v>299</v>
      </c>
      <c r="C364" s="43">
        <v>388043</v>
      </c>
      <c r="D364" s="16"/>
      <c r="E364" s="16"/>
    </row>
    <row r="365">
      <c r="A365" s="16" t="s">
        <v>499</v>
      </c>
      <c r="B365" s="42" t="s">
        <v>299</v>
      </c>
      <c r="C365" s="43">
        <f>D256</f>
        <v>0</v>
      </c>
      <c r="D365" s="16"/>
      <c r="E365" s="16"/>
    </row>
    <row r="366">
      <c r="A366" s="16" t="s">
        <v>418</v>
      </c>
      <c r="B366" s="16"/>
      <c r="C366" s="23"/>
      <c r="D366" s="28">
        <f>SUM(C362:C365)</f>
        <v>15726308</v>
      </c>
      <c r="E366" s="16"/>
    </row>
    <row r="367">
      <c r="A367" s="16" t="s">
        <v>500</v>
      </c>
      <c r="B367" s="16"/>
      <c r="C367" s="23"/>
      <c r="D367" s="28">
        <f>D360-D366</f>
        <v>25213605</v>
      </c>
      <c r="E367" s="16"/>
    </row>
    <row r="368">
      <c r="A368" s="54" t="s">
        <v>501</v>
      </c>
      <c r="B368" s="41"/>
      <c r="C368" s="41"/>
      <c r="D368" s="41"/>
      <c r="E368" s="41"/>
    </row>
    <row r="369">
      <c r="A369" s="28" t="s">
        <v>502</v>
      </c>
      <c r="B369" s="16"/>
      <c r="C369" s="16"/>
      <c r="D369" s="16"/>
      <c r="E369" s="16"/>
    </row>
    <row r="370">
      <c r="A370" s="55" t="s">
        <v>503</v>
      </c>
      <c r="B370" s="36" t="s">
        <v>299</v>
      </c>
      <c r="C370" s="240">
        <v>0</v>
      </c>
      <c r="D370" s="28">
        <v>0</v>
      </c>
      <c r="E370" s="28"/>
    </row>
    <row r="371">
      <c r="A371" s="55" t="s">
        <v>504</v>
      </c>
      <c r="B371" s="36" t="s">
        <v>299</v>
      </c>
      <c r="C371" s="240">
        <v>4779798</v>
      </c>
      <c r="D371" s="28">
        <v>0</v>
      </c>
      <c r="E371" s="28"/>
    </row>
    <row r="372">
      <c r="A372" s="55" t="s">
        <v>505</v>
      </c>
      <c r="B372" s="36" t="s">
        <v>299</v>
      </c>
      <c r="C372" s="240">
        <v>0</v>
      </c>
      <c r="D372" s="28">
        <v>0</v>
      </c>
      <c r="E372" s="28"/>
    </row>
    <row r="373">
      <c r="A373" s="55" t="s">
        <v>506</v>
      </c>
      <c r="B373" s="36" t="s">
        <v>299</v>
      </c>
      <c r="C373" s="240">
        <v>0</v>
      </c>
      <c r="D373" s="28">
        <v>0</v>
      </c>
      <c r="E373" s="28"/>
    </row>
    <row r="374">
      <c r="A374" s="55" t="s">
        <v>507</v>
      </c>
      <c r="B374" s="36" t="s">
        <v>299</v>
      </c>
      <c r="C374" s="240">
        <v>0</v>
      </c>
      <c r="D374" s="28">
        <v>0</v>
      </c>
      <c r="E374" s="28"/>
    </row>
    <row r="375">
      <c r="A375" s="55" t="s">
        <v>508</v>
      </c>
      <c r="B375" s="36" t="s">
        <v>299</v>
      </c>
      <c r="C375" s="240">
        <v>0</v>
      </c>
      <c r="D375" s="28">
        <v>0</v>
      </c>
      <c r="E375" s="28"/>
    </row>
    <row r="376">
      <c r="A376" s="55" t="s">
        <v>509</v>
      </c>
      <c r="B376" s="36" t="s">
        <v>299</v>
      </c>
      <c r="C376" s="240">
        <v>0</v>
      </c>
      <c r="D376" s="28">
        <v>0</v>
      </c>
      <c r="E376" s="28"/>
    </row>
    <row r="377">
      <c r="A377" s="55" t="s">
        <v>510</v>
      </c>
      <c r="B377" s="36" t="s">
        <v>299</v>
      </c>
      <c r="C377" s="240">
        <v>0</v>
      </c>
      <c r="D377" s="28">
        <v>0</v>
      </c>
      <c r="E377" s="28"/>
    </row>
    <row r="378">
      <c r="A378" s="55" t="s">
        <v>511</v>
      </c>
      <c r="B378" s="36" t="s">
        <v>299</v>
      </c>
      <c r="C378" s="240">
        <v>363382</v>
      </c>
      <c r="D378" s="28">
        <v>0</v>
      </c>
      <c r="E378" s="28"/>
    </row>
    <row r="379">
      <c r="A379" s="55" t="s">
        <v>512</v>
      </c>
      <c r="B379" s="36" t="s">
        <v>299</v>
      </c>
      <c r="C379" s="240">
        <v>0</v>
      </c>
      <c r="D379" s="28">
        <v>0</v>
      </c>
      <c r="E379" s="28"/>
    </row>
    <row r="380">
      <c r="A380" s="55" t="s">
        <v>513</v>
      </c>
      <c r="B380" s="36" t="s">
        <v>299</v>
      </c>
      <c r="C380" s="216">
        <v>265120</v>
      </c>
      <c r="D380" s="28">
        <v>0</v>
      </c>
      <c r="E380" s="217">
        <f>IF(OR(C380&gt;999999,C380/(D360+D383)&gt;0.01),"Additional Classification Necessary - See Responses-2 Tab","")</f>
      </c>
      <c r="F380" s="56"/>
    </row>
    <row r="381">
      <c r="A381" s="57" t="s">
        <v>514</v>
      </c>
      <c r="B381" s="42"/>
      <c r="C381" s="42"/>
      <c r="D381" s="28">
        <f>SUM(C370:C380)</f>
        <v>5408300</v>
      </c>
      <c r="E381" s="28"/>
      <c r="F381" s="56"/>
    </row>
    <row r="382">
      <c r="A382" s="52" t="s">
        <v>515</v>
      </c>
      <c r="B382" s="42" t="s">
        <v>299</v>
      </c>
      <c r="C382" s="43">
        <v>3739044</v>
      </c>
      <c r="D382" s="28">
        <v>0</v>
      </c>
      <c r="E382" s="16"/>
    </row>
    <row r="383">
      <c r="A383" s="16" t="s">
        <v>516</v>
      </c>
      <c r="B383" s="16"/>
      <c r="C383" s="23"/>
      <c r="D383" s="28">
        <f>D381+C382</f>
        <v>9147344</v>
      </c>
      <c r="E383" s="16"/>
    </row>
    <row r="384">
      <c r="A384" s="16" t="s">
        <v>517</v>
      </c>
      <c r="B384" s="16"/>
      <c r="C384" s="23"/>
      <c r="D384" s="28">
        <f>D367+D383</f>
        <v>34360949</v>
      </c>
      <c r="E384" s="16"/>
    </row>
    <row r="385">
      <c r="A385" s="16"/>
      <c r="B385" s="16"/>
      <c r="C385" s="23"/>
      <c r="D385" s="16"/>
      <c r="E385" s="16"/>
    </row>
    <row r="386">
      <c r="A386" s="16"/>
      <c r="B386" s="16"/>
      <c r="C386" s="23"/>
      <c r="D386" s="16"/>
      <c r="E386" s="16"/>
    </row>
    <row r="387">
      <c r="A387" s="16"/>
      <c r="B387" s="16"/>
      <c r="C387" s="23"/>
      <c r="D387" s="16"/>
      <c r="E387" s="16"/>
    </row>
    <row r="388">
      <c r="A388" s="41" t="s">
        <v>518</v>
      </c>
      <c r="B388" s="41"/>
      <c r="C388" s="41"/>
      <c r="D388" s="41"/>
      <c r="E388" s="41"/>
    </row>
    <row r="389">
      <c r="A389" s="16" t="s">
        <v>519</v>
      </c>
      <c r="B389" s="42" t="s">
        <v>299</v>
      </c>
      <c r="C389" s="43">
        <v>15077520</v>
      </c>
      <c r="D389" s="16"/>
      <c r="E389" s="16"/>
    </row>
    <row r="390">
      <c r="A390" s="16" t="s">
        <v>11</v>
      </c>
      <c r="B390" s="42" t="s">
        <v>299</v>
      </c>
      <c r="C390" s="43">
        <v>3564574</v>
      </c>
      <c r="D390" s="16"/>
      <c r="E390" s="16"/>
    </row>
    <row r="391">
      <c r="A391" s="16" t="s">
        <v>264</v>
      </c>
      <c r="B391" s="42" t="s">
        <v>299</v>
      </c>
      <c r="C391" s="43">
        <v>1290036</v>
      </c>
      <c r="D391" s="16"/>
      <c r="E391" s="16"/>
    </row>
    <row r="392">
      <c r="A392" s="16" t="s">
        <v>520</v>
      </c>
      <c r="B392" s="42" t="s">
        <v>299</v>
      </c>
      <c r="C392" s="43">
        <v>2003062</v>
      </c>
      <c r="D392" s="16"/>
      <c r="E392" s="16"/>
    </row>
    <row r="393">
      <c r="A393" s="16" t="s">
        <v>521</v>
      </c>
      <c r="B393" s="42" t="s">
        <v>299</v>
      </c>
      <c r="C393" s="43">
        <v>281447</v>
      </c>
      <c r="D393" s="16"/>
      <c r="E393" s="16"/>
    </row>
    <row r="394">
      <c r="A394" s="16" t="s">
        <v>522</v>
      </c>
      <c r="B394" s="42" t="s">
        <v>299</v>
      </c>
      <c r="C394" s="43">
        <v>141442</v>
      </c>
      <c r="D394" s="16"/>
      <c r="E394" s="16"/>
    </row>
    <row r="395">
      <c r="A395" s="16" t="s">
        <v>16</v>
      </c>
      <c r="B395" s="42" t="s">
        <v>299</v>
      </c>
      <c r="C395" s="43">
        <v>1184526</v>
      </c>
      <c r="D395" s="16"/>
      <c r="E395" s="16"/>
    </row>
    <row r="396">
      <c r="A396" s="16" t="s">
        <v>523</v>
      </c>
      <c r="B396" s="42" t="s">
        <v>299</v>
      </c>
      <c r="C396" s="43">
        <v>82156</v>
      </c>
      <c r="D396" s="16"/>
      <c r="E396" s="16"/>
    </row>
    <row r="397">
      <c r="A397" s="16" t="s">
        <v>524</v>
      </c>
      <c r="B397" s="42" t="s">
        <v>299</v>
      </c>
      <c r="C397" s="43">
        <v>0</v>
      </c>
      <c r="D397" s="16"/>
      <c r="E397" s="16"/>
    </row>
    <row r="398">
      <c r="A398" s="16" t="s">
        <v>525</v>
      </c>
      <c r="B398" s="42" t="s">
        <v>299</v>
      </c>
      <c r="C398" s="43">
        <v>0</v>
      </c>
      <c r="D398" s="16"/>
      <c r="E398" s="16"/>
    </row>
    <row r="399">
      <c r="A399" s="16" t="s">
        <v>526</v>
      </c>
      <c r="B399" s="42" t="s">
        <v>299</v>
      </c>
      <c r="C399" s="43">
        <v>1394852</v>
      </c>
      <c r="D399" s="16"/>
      <c r="E399" s="16"/>
    </row>
    <row r="400">
      <c r="A400" s="28" t="s">
        <v>527</v>
      </c>
      <c r="B400" s="16"/>
      <c r="C400" s="16"/>
      <c r="D400" s="16"/>
      <c r="E400" s="16"/>
    </row>
    <row r="401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>
      <c r="A402" s="29" t="s">
        <v>271</v>
      </c>
      <c r="B402" s="36" t="s">
        <v>299</v>
      </c>
      <c r="C402" s="240">
        <v>2528363</v>
      </c>
      <c r="D402" s="28">
        <v>0</v>
      </c>
      <c r="E402" s="28"/>
    </row>
    <row r="403">
      <c r="A403" s="29" t="s">
        <v>528</v>
      </c>
      <c r="B403" s="36" t="s">
        <v>299</v>
      </c>
      <c r="C403" s="240">
        <v>0</v>
      </c>
      <c r="D403" s="28">
        <v>0</v>
      </c>
      <c r="E403" s="28"/>
    </row>
    <row r="404">
      <c r="A404" s="29" t="s">
        <v>273</v>
      </c>
      <c r="B404" s="36" t="s">
        <v>299</v>
      </c>
      <c r="C404" s="240">
        <v>343935</v>
      </c>
      <c r="D404" s="28">
        <v>0</v>
      </c>
      <c r="E404" s="28"/>
    </row>
    <row r="405">
      <c r="A405" s="29" t="s">
        <v>274</v>
      </c>
      <c r="B405" s="36" t="s">
        <v>299</v>
      </c>
      <c r="C405" s="240">
        <v>111068</v>
      </c>
      <c r="D405" s="28">
        <v>0</v>
      </c>
      <c r="E405" s="28"/>
    </row>
    <row r="406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>
      <c r="A407" s="29" t="s">
        <v>276</v>
      </c>
      <c r="B407" s="36" t="s">
        <v>299</v>
      </c>
      <c r="C407" s="240">
        <v>488411</v>
      </c>
      <c r="D407" s="28">
        <v>0</v>
      </c>
      <c r="E407" s="28"/>
    </row>
    <row r="408">
      <c r="A408" s="29" t="s">
        <v>277</v>
      </c>
      <c r="B408" s="36" t="s">
        <v>299</v>
      </c>
      <c r="C408" s="240">
        <v>866210</v>
      </c>
      <c r="D408" s="28">
        <v>0</v>
      </c>
      <c r="E408" s="28"/>
    </row>
    <row r="409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>
      <c r="A410" s="29" t="s">
        <v>279</v>
      </c>
      <c r="B410" s="36" t="s">
        <v>299</v>
      </c>
      <c r="C410" s="240">
        <v>257522</v>
      </c>
      <c r="D410" s="28">
        <v>0</v>
      </c>
      <c r="E410" s="28"/>
    </row>
    <row r="411">
      <c r="A411" s="29" t="s">
        <v>280</v>
      </c>
      <c r="B411" s="36" t="s">
        <v>299</v>
      </c>
      <c r="C411" s="240">
        <v>62300</v>
      </c>
      <c r="D411" s="28">
        <v>0</v>
      </c>
      <c r="E411" s="28"/>
    </row>
    <row r="412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>
      <c r="A414" s="29" t="s">
        <v>283</v>
      </c>
      <c r="B414" s="36" t="s">
        <v>299</v>
      </c>
      <c r="C414" s="216">
        <v>502489</v>
      </c>
      <c r="D414" s="28">
        <v>0</v>
      </c>
      <c r="E414" s="217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>
      <c r="A415" s="58" t="s">
        <v>529</v>
      </c>
      <c r="B415" s="42"/>
      <c r="C415" s="42"/>
      <c r="D415" s="28">
        <f>SUM(C401:C414)</f>
        <v>5160298</v>
      </c>
      <c r="E415" s="28"/>
      <c r="F415" s="56"/>
      <c r="G415" s="56"/>
      <c r="H415" s="56"/>
      <c r="I415" s="56"/>
    </row>
    <row r="416">
      <c r="A416" s="28" t="s">
        <v>530</v>
      </c>
      <c r="B416" s="16"/>
      <c r="C416" s="23"/>
      <c r="D416" s="28">
        <f>SUM(C389:C399,D415)</f>
        <v>30179913</v>
      </c>
      <c r="E416" s="28"/>
    </row>
    <row r="417">
      <c r="A417" s="28" t="s">
        <v>531</v>
      </c>
      <c r="B417" s="16"/>
      <c r="C417" s="23"/>
      <c r="D417" s="28">
        <f>D384-D416</f>
        <v>4181036</v>
      </c>
      <c r="E417" s="28"/>
    </row>
    <row r="418">
      <c r="A418" s="28" t="s">
        <v>532</v>
      </c>
      <c r="B418" s="16"/>
      <c r="C418" s="216">
        <v>123611</v>
      </c>
      <c r="D418" s="28">
        <v>0</v>
      </c>
      <c r="E418" s="28"/>
    </row>
    <row r="419">
      <c r="A419" s="55" t="s">
        <v>533</v>
      </c>
      <c r="B419" s="42" t="s">
        <v>299</v>
      </c>
      <c r="C419" s="240">
        <v>0</v>
      </c>
      <c r="D419" s="28">
        <v>0</v>
      </c>
      <c r="E419" s="28"/>
    </row>
    <row r="420">
      <c r="A420" s="57" t="s">
        <v>534</v>
      </c>
      <c r="B420" s="16"/>
      <c r="C420" s="16"/>
      <c r="D420" s="28">
        <f>SUM(C418:C419)</f>
        <v>123611</v>
      </c>
      <c r="E420" s="28"/>
      <c r="F420" s="11">
        <f>D420-C399</f>
        <v>-1271241</v>
      </c>
    </row>
    <row r="421">
      <c r="A421" s="28" t="s">
        <v>535</v>
      </c>
      <c r="B421" s="16"/>
      <c r="C421" s="23"/>
      <c r="D421" s="28">
        <f>D417+D420</f>
        <v>4304647</v>
      </c>
      <c r="E421" s="28"/>
      <c r="F421" s="59"/>
    </row>
    <row r="422">
      <c r="A422" s="28" t="s">
        <v>536</v>
      </c>
      <c r="B422" s="42" t="s">
        <v>299</v>
      </c>
      <c r="C422" s="43">
        <v>0</v>
      </c>
      <c r="D422" s="28">
        <v>0</v>
      </c>
      <c r="E422" s="16"/>
    </row>
    <row r="423">
      <c r="A423" s="16" t="s">
        <v>537</v>
      </c>
      <c r="B423" s="42" t="s">
        <v>299</v>
      </c>
      <c r="C423" s="43">
        <v>0</v>
      </c>
      <c r="D423" s="28">
        <v>0</v>
      </c>
      <c r="E423" s="16"/>
    </row>
    <row r="424">
      <c r="A424" s="16" t="s">
        <v>538</v>
      </c>
      <c r="B424" s="16"/>
      <c r="C424" s="23"/>
      <c r="D424" s="28">
        <f>D421+C422-C423</f>
        <v>4304647</v>
      </c>
      <c r="E424" s="16"/>
    </row>
    <row r="427">
      <c r="M427" s="60"/>
    </row>
    <row r="428">
      <c r="M428" s="60"/>
    </row>
    <row r="429">
      <c r="M429" s="60"/>
    </row>
    <row r="433">
      <c r="B433" s="61"/>
      <c r="C433" s="61"/>
      <c r="D433" s="61"/>
      <c r="E433" s="61"/>
      <c r="F433" s="61"/>
      <c r="G433" s="61"/>
    </row>
    <row r="574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ht="12.6" customHeight="1" s="213" customFormat="1">
      <c r="A612" s="224"/>
      <c r="C612" s="222" t="s">
        <v>539</v>
      </c>
      <c r="D612" s="229">
        <f>CE90-(BE90+CD90)</f>
        <v>27086</v>
      </c>
      <c r="E612" s="231">
        <f>SUM(C624:D647)+SUM(C668:D713)</f>
        <v>25103602.286115427</v>
      </c>
      <c r="F612" s="231">
        <f>CE64-(AX64+BD64+BE64+BG64+BJ64+BN64+BP64+BQ64+CB64+CC64+CD64)</f>
        <v>1907674</v>
      </c>
      <c r="G612" s="229">
        <f>CE91-(AX91+AY91+BD91+BE91+BG91+BJ91+BN91+BP91+BQ91+CB91+CC91+CD91)</f>
        <v>6560</v>
      </c>
      <c r="H612" s="234">
        <f>CE60-(AX60+AY60+AZ60+BD60+BE60+BG60+BJ60+BN60+BO60+BP60+BQ60+BR60+CB60+CC60+CD60)</f>
        <v>98.339999999999975</v>
      </c>
      <c r="I612" s="229">
        <f>CE92-(AX92+AY92+AZ92+BD92+BE92+BF92+BG92+BJ92+BN92+BO92+BP92+BQ92+BR92+CB92+CC92+CD92)</f>
        <v>9729.2902999999988</v>
      </c>
      <c r="J612" s="229">
        <f>CE93-(AX93+AY93+AZ93+BA93+BD93+BE93+BF93+BG93+BJ93+BN93+BO93+BP93+BQ93+BR93+CB93+CC93+CD93)</f>
        <v>73093</v>
      </c>
      <c r="K612" s="229">
        <f>CE89-(AW89+AX89+AY89+AZ89+BA89+BB89+BC89+BD89+BE89+BF89+BG89+BH89+BI89+BJ89+BK89+BL89+BM89+BN89+BO89+BP89+BQ89+BR89+BS89+BT89+BU89+BV89+BW89+BX89+CB89+CC89+CD89)</f>
        <v>40801752</v>
      </c>
      <c r="L612" s="235">
        <f>CE94-(AW94+AX94+AY94+AZ94+BA94+BB94+BC94+BD94+BE94+BF94+BG94+BH94+BI94+BJ94+BK94+BL94+BM94+BN94+BO94+BP94+BQ94+BR94+BS94+BT94+BU94+BV94+BW94+BX94+BY94+BZ94+CA94+CB94+CC94+CD94)</f>
        <v>73.609999999999985</v>
      </c>
    </row>
    <row r="613" ht="12.6" customHeight="1" s="213" customFormat="1">
      <c r="A613" s="224"/>
      <c r="C613" s="222" t="s">
        <v>540</v>
      </c>
      <c r="D613" s="230" t="s">
        <v>541</v>
      </c>
      <c r="E613" s="232" t="s">
        <v>542</v>
      </c>
      <c r="F613" s="233" t="s">
        <v>543</v>
      </c>
      <c r="G613" s="230" t="s">
        <v>544</v>
      </c>
      <c r="H613" s="233" t="s">
        <v>545</v>
      </c>
      <c r="I613" s="230" t="s">
        <v>546</v>
      </c>
      <c r="J613" s="230" t="s">
        <v>547</v>
      </c>
      <c r="K613" s="222" t="s">
        <v>548</v>
      </c>
      <c r="L613" s="223" t="s">
        <v>549</v>
      </c>
    </row>
    <row r="614" ht="12.6" customHeight="1" s="213" customFormat="1">
      <c r="A614" s="224">
        <v>8430</v>
      </c>
      <c r="B614" s="223" t="s">
        <v>167</v>
      </c>
      <c r="C614" s="229">
        <f>BE85</f>
        <v>696183</v>
      </c>
      <c r="D614" s="229"/>
      <c r="E614" s="231"/>
      <c r="F614" s="231"/>
      <c r="G614" s="229"/>
      <c r="H614" s="231"/>
      <c r="I614" s="229"/>
      <c r="J614" s="229"/>
      <c r="N614" s="225" t="s">
        <v>550</v>
      </c>
    </row>
    <row r="615" ht="12.6" customHeight="1" s="213" customFormat="1">
      <c r="A615" s="224"/>
      <c r="B615" s="223" t="s">
        <v>551</v>
      </c>
      <c r="C615" s="229">
        <f>CD69-CD84</f>
        <v>1394852</v>
      </c>
      <c r="D615" s="229">
        <f>SUM(C614:C615)</f>
        <v>2091035</v>
      </c>
      <c r="E615" s="231"/>
      <c r="F615" s="231"/>
      <c r="G615" s="229"/>
      <c r="H615" s="231"/>
      <c r="I615" s="229"/>
      <c r="J615" s="229"/>
      <c r="N615" s="225" t="s">
        <v>552</v>
      </c>
    </row>
    <row r="616" ht="12.6" customHeight="1" s="213" customFormat="1">
      <c r="A616" s="224">
        <v>8310</v>
      </c>
      <c r="B616" s="228" t="s">
        <v>553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554</v>
      </c>
    </row>
    <row r="617" ht="12.6" customHeight="1" s="213" customFormat="1">
      <c r="A617" s="224">
        <v>8510</v>
      </c>
      <c r="B617" s="228" t="s">
        <v>172</v>
      </c>
      <c r="C617" s="229">
        <f>BJ85</f>
        <v>941505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555</v>
      </c>
    </row>
    <row r="618" ht="12.6" customHeight="1" s="213" customFormat="1">
      <c r="A618" s="224">
        <v>8470</v>
      </c>
      <c r="B618" s="228" t="s">
        <v>556</v>
      </c>
      <c r="C618" s="229">
        <f>BG85</f>
        <v>0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557</v>
      </c>
    </row>
    <row r="619" ht="12.6" customHeight="1" s="213" customFormat="1">
      <c r="A619" s="224">
        <v>8610</v>
      </c>
      <c r="B619" s="228" t="s">
        <v>558</v>
      </c>
      <c r="C619" s="229">
        <f>BN85</f>
        <v>3474899</v>
      </c>
      <c r="D619" s="229">
        <f>(D615/D612)*BN90</f>
        <v>294903.40766447608</v>
      </c>
      <c r="E619" s="231"/>
      <c r="F619" s="231"/>
      <c r="G619" s="229"/>
      <c r="H619" s="231"/>
      <c r="I619" s="229"/>
      <c r="J619" s="229"/>
      <c r="N619" s="225" t="s">
        <v>559</v>
      </c>
    </row>
    <row r="620" ht="12.6" customHeight="1" s="213" customFormat="1">
      <c r="A620" s="224">
        <v>8790</v>
      </c>
      <c r="B620" s="228" t="s">
        <v>560</v>
      </c>
      <c r="C620" s="229">
        <f>CC85</f>
        <v>188759</v>
      </c>
      <c r="D620" s="229">
        <f>(D615/D612)*CC90</f>
        <v>0</v>
      </c>
      <c r="E620" s="231"/>
      <c r="F620" s="231"/>
      <c r="G620" s="229"/>
      <c r="H620" s="231"/>
      <c r="I620" s="229"/>
      <c r="J620" s="229"/>
      <c r="N620" s="225" t="s">
        <v>561</v>
      </c>
    </row>
    <row r="621" ht="12.6" customHeight="1" s="213" customFormat="1">
      <c r="A621" s="224">
        <v>8630</v>
      </c>
      <c r="B621" s="228" t="s">
        <v>562</v>
      </c>
      <c r="C621" s="229">
        <f>BP85</f>
        <v>0</v>
      </c>
      <c r="D621" s="229">
        <f>(D615/D612)*BP90</f>
        <v>0</v>
      </c>
      <c r="E621" s="231"/>
      <c r="F621" s="231"/>
      <c r="G621" s="229"/>
      <c r="H621" s="231"/>
      <c r="I621" s="229"/>
      <c r="J621" s="229"/>
      <c r="N621" s="225" t="s">
        <v>563</v>
      </c>
    </row>
    <row r="622" ht="12.6" customHeight="1" s="213" customFormat="1">
      <c r="A622" s="224">
        <v>8770</v>
      </c>
      <c r="B622" s="223" t="s">
        <v>564</v>
      </c>
      <c r="C622" s="229">
        <f>CB85</f>
        <v>154715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565</v>
      </c>
    </row>
    <row r="623" ht="12.6" customHeight="1" s="213" customFormat="1">
      <c r="A623" s="224">
        <v>8640</v>
      </c>
      <c r="B623" s="228" t="s">
        <v>566</v>
      </c>
      <c r="C623" s="229">
        <f>BQ85</f>
        <v>0</v>
      </c>
      <c r="D623" s="229">
        <f>(D615/D612)*BQ90</f>
        <v>0</v>
      </c>
      <c r="E623" s="231">
        <f>SUM(C616:D623)</f>
        <v>5054781.407664476</v>
      </c>
      <c r="F623" s="231"/>
      <c r="G623" s="229"/>
      <c r="H623" s="231"/>
      <c r="I623" s="229"/>
      <c r="J623" s="229"/>
      <c r="N623" s="225" t="s">
        <v>567</v>
      </c>
    </row>
    <row r="624" ht="12.6" customHeight="1" s="213" customFormat="1">
      <c r="A624" s="224">
        <v>8420</v>
      </c>
      <c r="B624" s="228" t="s">
        <v>166</v>
      </c>
      <c r="C624" s="229">
        <f>BD85</f>
        <v>0</v>
      </c>
      <c r="D624" s="229">
        <f>(D615/D612)*BD90</f>
        <v>0</v>
      </c>
      <c r="E624" s="231">
        <f>(E623/E612)*SUM(C624:D624)</f>
        <v>0</v>
      </c>
      <c r="F624" s="231">
        <f>SUM(C624:E624)</f>
        <v>0</v>
      </c>
      <c r="G624" s="229"/>
      <c r="H624" s="231"/>
      <c r="I624" s="229"/>
      <c r="J624" s="229"/>
      <c r="N624" s="225" t="s">
        <v>568</v>
      </c>
    </row>
    <row r="625" ht="12.6" customHeight="1" s="213" customFormat="1">
      <c r="A625" s="224">
        <v>8320</v>
      </c>
      <c r="B625" s="228" t="s">
        <v>162</v>
      </c>
      <c r="C625" s="229">
        <f>AY85</f>
        <v>752631</v>
      </c>
      <c r="D625" s="229">
        <f>(D615/D612)*AY90</f>
        <v>45007.509599054858</v>
      </c>
      <c r="E625" s="231">
        <f>(E623/E612)*SUM(C625:D625)</f>
        <v>160609.95001456447</v>
      </c>
      <c r="F625" s="231">
        <f>(F624/F612)*AY64</f>
        <v>0</v>
      </c>
      <c r="G625" s="229">
        <f>SUM(C625:F625)</f>
        <v>958248.45961361926</v>
      </c>
      <c r="H625" s="231"/>
      <c r="I625" s="229"/>
      <c r="J625" s="229"/>
      <c r="N625" s="225" t="s">
        <v>569</v>
      </c>
    </row>
    <row r="626" ht="12.6" customHeight="1" s="213" customFormat="1">
      <c r="A626" s="224">
        <v>8650</v>
      </c>
      <c r="B626" s="228" t="s">
        <v>179</v>
      </c>
      <c r="C626" s="229">
        <f>BR85</f>
        <v>586663</v>
      </c>
      <c r="D626" s="229">
        <f>(D615/D612)*BR90</f>
        <v>0</v>
      </c>
      <c r="E626" s="231">
        <f>(E623/E612)*SUM(C626:D626)</f>
        <v>118128.59330570378</v>
      </c>
      <c r="F626" s="231">
        <f>(F624/F612)*BR64</f>
        <v>0</v>
      </c>
      <c r="G626" s="229">
        <f>(G625/G612)*BR91</f>
        <v>0</v>
      </c>
      <c r="H626" s="231"/>
      <c r="I626" s="229"/>
      <c r="J626" s="229"/>
      <c r="N626" s="225" t="s">
        <v>570</v>
      </c>
    </row>
    <row r="627" ht="12.6" customHeight="1" s="213" customFormat="1">
      <c r="A627" s="224">
        <v>8620</v>
      </c>
      <c r="B627" s="223" t="s">
        <v>571</v>
      </c>
      <c r="C627" s="229">
        <f>BO85</f>
        <v>0</v>
      </c>
      <c r="D627" s="229">
        <f>(D615/D612)*BO90</f>
        <v>0</v>
      </c>
      <c r="E627" s="231">
        <f>(E623/E612)*SUM(C627:D627)</f>
        <v>0</v>
      </c>
      <c r="F627" s="231">
        <f>(F624/F612)*BO64</f>
        <v>0</v>
      </c>
      <c r="G627" s="229">
        <f>(G625/G612)*BO91</f>
        <v>0</v>
      </c>
      <c r="H627" s="231"/>
      <c r="I627" s="229"/>
      <c r="J627" s="229"/>
      <c r="N627" s="225" t="s">
        <v>572</v>
      </c>
    </row>
    <row r="628" ht="12.6" customHeight="1" s="213" customForma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704791.59330570372</v>
      </c>
      <c r="I628" s="229"/>
      <c r="J628" s="229"/>
      <c r="N628" s="225" t="s">
        <v>573</v>
      </c>
    </row>
    <row r="629" ht="12.6" customHeight="1" s="213" customFormat="1">
      <c r="A629" s="224">
        <v>8460</v>
      </c>
      <c r="B629" s="228" t="s">
        <v>168</v>
      </c>
      <c r="C629" s="229">
        <f>BF85</f>
        <v>492560</v>
      </c>
      <c r="D629" s="229">
        <f>(D615/D612)*BF90</f>
        <v>254450.68891678355</v>
      </c>
      <c r="E629" s="231">
        <f>(E623/E612)*SUM(C629:D629)</f>
        <v>150415.69327887445</v>
      </c>
      <c r="F629" s="231">
        <f>(F624/F612)*BF64</f>
        <v>0</v>
      </c>
      <c r="G629" s="229">
        <f>(G625/G612)*BF91</f>
        <v>0</v>
      </c>
      <c r="H629" s="231">
        <f>(H628/H612)*BF60</f>
        <v>40277.900695322918</v>
      </c>
      <c r="I629" s="229">
        <f>SUM(C629:H629)</f>
        <v>937704.282890981</v>
      </c>
      <c r="J629" s="229"/>
      <c r="N629" s="225" t="s">
        <v>574</v>
      </c>
    </row>
    <row r="630" ht="12.6" customHeight="1" s="213" customFormat="1">
      <c r="A630" s="224">
        <v>8350</v>
      </c>
      <c r="B630" s="228" t="s">
        <v>575</v>
      </c>
      <c r="C630" s="229">
        <f>BA85</f>
        <v>166618</v>
      </c>
      <c r="D630" s="229">
        <f>(D615/D612)*BA90</f>
        <v>100900.1973344163</v>
      </c>
      <c r="E630" s="231">
        <f>(E623/E612)*SUM(C630:D630)</f>
        <v>53866.612236995126</v>
      </c>
      <c r="F630" s="231">
        <f>(F624/F612)*BA64</f>
        <v>0</v>
      </c>
      <c r="G630" s="229">
        <f>(G625/G612)*BA91</f>
        <v>0</v>
      </c>
      <c r="H630" s="231">
        <f>(H628/H612)*BA60</f>
        <v>7023.5485198249926</v>
      </c>
      <c r="I630" s="229">
        <f>(I629/I612)*BA92</f>
        <v>53735.097607072894</v>
      </c>
      <c r="J630" s="229">
        <f>SUM(C630:I630)</f>
        <v>382143.45569830935</v>
      </c>
      <c r="N630" s="225" t="s">
        <v>576</v>
      </c>
    </row>
    <row r="631" ht="12.6" customHeight="1" s="213" customFormat="1">
      <c r="A631" s="224">
        <v>8200</v>
      </c>
      <c r="B631" s="228" t="s">
        <v>577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578</v>
      </c>
    </row>
    <row r="632" ht="12.6" customHeight="1" s="213" customFormat="1">
      <c r="A632" s="224">
        <v>8360</v>
      </c>
      <c r="B632" s="228" t="s">
        <v>579</v>
      </c>
      <c r="C632" s="229">
        <f>BB85</f>
        <v>720243</v>
      </c>
      <c r="D632" s="229">
        <f>(D615/D612)*BB90</f>
        <v>96885.805397622375</v>
      </c>
      <c r="E632" s="231">
        <f>(E623/E612)*SUM(C632:D632)</f>
        <v>164534.45390486752</v>
      </c>
      <c r="F632" s="231">
        <f>(F624/F612)*BB64</f>
        <v>0</v>
      </c>
      <c r="G632" s="229">
        <f>(G625/G612)*BB91</f>
        <v>0</v>
      </c>
      <c r="H632" s="231">
        <f>(H628/H612)*BB60</f>
        <v>2508.4101856517832</v>
      </c>
      <c r="I632" s="229">
        <f>(I629/I612)*BB92</f>
        <v>0</v>
      </c>
      <c r="J632" s="229">
        <f>(J630/J612)*BB93</f>
        <v>0</v>
      </c>
      <c r="N632" s="225" t="s">
        <v>580</v>
      </c>
    </row>
    <row r="633" ht="12.6" customHeight="1" s="213" customFormat="1">
      <c r="A633" s="224">
        <v>8370</v>
      </c>
      <c r="B633" s="228" t="s">
        <v>581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582</v>
      </c>
    </row>
    <row r="634" ht="12.6" customHeight="1" s="213" customFormat="1">
      <c r="A634" s="224">
        <v>8490</v>
      </c>
      <c r="B634" s="228" t="s">
        <v>583</v>
      </c>
      <c r="C634" s="229">
        <f>BI85</f>
        <v>333964</v>
      </c>
      <c r="D634" s="229">
        <f>(D615/D612)*BI90</f>
        <v>0</v>
      </c>
      <c r="E634" s="231">
        <f>(E623/E612)*SUM(C634:D634)</f>
        <v>67245.92744854551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0</v>
      </c>
      <c r="J634" s="229">
        <f>(J630/J612)*BI93</f>
        <v>0</v>
      </c>
      <c r="N634" s="225" t="s">
        <v>584</v>
      </c>
    </row>
    <row r="635" ht="12.6" customHeight="1" s="213" customFormat="1">
      <c r="A635" s="224">
        <v>8530</v>
      </c>
      <c r="B635" s="228" t="s">
        <v>585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586</v>
      </c>
    </row>
    <row r="636" ht="12.6" customHeight="1" s="213" customFormat="1">
      <c r="A636" s="224">
        <v>8480</v>
      </c>
      <c r="B636" s="228" t="s">
        <v>587</v>
      </c>
      <c r="C636" s="229">
        <f>BH85</f>
        <v>0</v>
      </c>
      <c r="D636" s="229">
        <f>(D615/D612)*BH90</f>
        <v>0</v>
      </c>
      <c r="E636" s="231">
        <f>(E623/E612)*SUM(C636:D636)</f>
        <v>0</v>
      </c>
      <c r="F636" s="231">
        <f>(F624/F612)*BH64</f>
        <v>0</v>
      </c>
      <c r="G636" s="229">
        <f>(G625/G612)*BH91</f>
        <v>0</v>
      </c>
      <c r="H636" s="231">
        <f>(H628/H612)*BH60</f>
        <v>0</v>
      </c>
      <c r="I636" s="229">
        <f>(I629/I612)*BH92</f>
        <v>0</v>
      </c>
      <c r="J636" s="229">
        <f>(J630/J612)*BH93</f>
        <v>0</v>
      </c>
      <c r="N636" s="225" t="s">
        <v>588</v>
      </c>
    </row>
    <row r="637" ht="12.6" customHeight="1" s="213" customFormat="1">
      <c r="A637" s="224">
        <v>8560</v>
      </c>
      <c r="B637" s="228" t="s">
        <v>174</v>
      </c>
      <c r="C637" s="229">
        <f>BL85</f>
        <v>469477</v>
      </c>
      <c r="D637" s="229">
        <f>(D615/D612)*BL90</f>
        <v>0</v>
      </c>
      <c r="E637" s="231">
        <f>(E623/E612)*SUM(C637:D637)</f>
        <v>94532.393553678834</v>
      </c>
      <c r="F637" s="231">
        <f>(F624/F612)*BL64</f>
        <v>0</v>
      </c>
      <c r="G637" s="229">
        <f>(G625/G612)*BL91</f>
        <v>0</v>
      </c>
      <c r="H637" s="231">
        <f>(H628/H612)*BL60</f>
        <v>59628.493556065245</v>
      </c>
      <c r="I637" s="229">
        <f>(I629/I612)*BL92</f>
        <v>0</v>
      </c>
      <c r="J637" s="229">
        <f>(J630/J612)*BL93</f>
        <v>0</v>
      </c>
      <c r="N637" s="225" t="s">
        <v>589</v>
      </c>
    </row>
    <row r="638" ht="12.6" customHeight="1" s="213" customFormat="1">
      <c r="A638" s="224">
        <v>8590</v>
      </c>
      <c r="B638" s="228" t="s">
        <v>590</v>
      </c>
      <c r="C638" s="229">
        <f>BM85</f>
        <v>0</v>
      </c>
      <c r="D638" s="229">
        <f>(D615/D612)*BM90</f>
        <v>0</v>
      </c>
      <c r="E638" s="231">
        <f>(E623/E612)*SUM(C638:D638)</f>
        <v>0</v>
      </c>
      <c r="F638" s="231">
        <f>(F624/F612)*BM64</f>
        <v>0</v>
      </c>
      <c r="G638" s="229">
        <f>(G625/G612)*BM91</f>
        <v>0</v>
      </c>
      <c r="H638" s="231">
        <f>(H628/H612)*BM60</f>
        <v>0</v>
      </c>
      <c r="I638" s="229">
        <f>(I629/I612)*BM92</f>
        <v>163560.18170720624</v>
      </c>
      <c r="J638" s="229">
        <f>(J630/J612)*BM93</f>
        <v>0</v>
      </c>
      <c r="N638" s="225" t="s">
        <v>591</v>
      </c>
    </row>
    <row r="639" ht="12.6" customHeight="1" s="213" customFormat="1">
      <c r="A639" s="224">
        <v>8660</v>
      </c>
      <c r="B639" s="228" t="s">
        <v>592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593</v>
      </c>
    </row>
    <row r="640" ht="12.6" customHeight="1" s="213" customFormat="1">
      <c r="A640" s="224">
        <v>8670</v>
      </c>
      <c r="B640" s="228" t="s">
        <v>594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595</v>
      </c>
    </row>
    <row r="641" ht="12.6" customHeight="1" s="213" customFormat="1">
      <c r="A641" s="224">
        <v>8680</v>
      </c>
      <c r="B641" s="228" t="s">
        <v>596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52921.57739470691</v>
      </c>
      <c r="J641" s="229">
        <f>(J630/J612)*BU93</f>
        <v>0</v>
      </c>
      <c r="N641" s="225" t="s">
        <v>597</v>
      </c>
    </row>
    <row r="642" ht="12.6" customHeight="1" s="213" customFormat="1">
      <c r="A642" s="224">
        <v>8690</v>
      </c>
      <c r="B642" s="228" t="s">
        <v>598</v>
      </c>
      <c r="C642" s="229">
        <f>BV85</f>
        <v>451462</v>
      </c>
      <c r="D642" s="229">
        <f>(D615/D612)*BV90</f>
        <v>95419.00834379383</v>
      </c>
      <c r="E642" s="231">
        <f>(E623/E612)*SUM(C642:D642)</f>
        <v>110118.21816146102</v>
      </c>
      <c r="F642" s="231">
        <f>(F624/F612)*BV64</f>
        <v>0</v>
      </c>
      <c r="G642" s="229">
        <f>(G625/G612)*BV91</f>
        <v>0</v>
      </c>
      <c r="H642" s="231">
        <f>(H628/H612)*BV60</f>
        <v>0</v>
      </c>
      <c r="I642" s="229">
        <f>(I629/I612)*BV92</f>
        <v>0</v>
      </c>
      <c r="J642" s="229">
        <f>(J630/J612)*BV93</f>
        <v>0</v>
      </c>
      <c r="N642" s="225" t="s">
        <v>599</v>
      </c>
    </row>
    <row r="643" ht="12.6" customHeight="1" s="213" customFormat="1">
      <c r="A643" s="224">
        <v>8700</v>
      </c>
      <c r="B643" s="228" t="s">
        <v>600</v>
      </c>
      <c r="C643" s="229">
        <f>BW85</f>
        <v>0</v>
      </c>
      <c r="D643" s="229">
        <f>(D615/D612)*BW90</f>
        <v>0</v>
      </c>
      <c r="E643" s="231">
        <f>(E623/E612)*SUM(C643:D643)</f>
        <v>0</v>
      </c>
      <c r="F643" s="231">
        <f>(F624/F612)*BW64</f>
        <v>0</v>
      </c>
      <c r="G643" s="229">
        <f>(G625/G612)*BW91</f>
        <v>0</v>
      </c>
      <c r="H643" s="231">
        <f>(H628/H612)*BW60</f>
        <v>0</v>
      </c>
      <c r="I643" s="229">
        <f>(I629/I612)*BW92</f>
        <v>0</v>
      </c>
      <c r="J643" s="229">
        <f>(J630/J612)*BW93</f>
        <v>0</v>
      </c>
      <c r="N643" s="225" t="s">
        <v>601</v>
      </c>
    </row>
    <row r="644" ht="12.6" customHeight="1" s="213" customFormat="1">
      <c r="A644" s="224">
        <v>8710</v>
      </c>
      <c r="B644" s="228" t="s">
        <v>602</v>
      </c>
      <c r="C644" s="229">
        <f>BX85</f>
        <v>624962</v>
      </c>
      <c r="D644" s="229">
        <f>(D615/D612)*BX90</f>
        <v>0</v>
      </c>
      <c r="E644" s="231">
        <f>(E623/E612)*SUM(C644:D644)</f>
        <v>125840.35797300877</v>
      </c>
      <c r="F644" s="231">
        <f>(F624/F612)*BX64</f>
        <v>0</v>
      </c>
      <c r="G644" s="229">
        <f>(G625/G612)*BX91</f>
        <v>0</v>
      </c>
      <c r="H644" s="231">
        <f>(H628/H612)*BX60</f>
        <v>63856.956440449685</v>
      </c>
      <c r="I644" s="229">
        <f>(I629/I612)*BX92</f>
        <v>2055.2073850482598</v>
      </c>
      <c r="J644" s="229">
        <f>(J630/J612)*BX93</f>
        <v>0</v>
      </c>
      <c r="K644" s="231">
        <f>SUM(C631:J644)</f>
        <v>3699214.9914521067</v>
      </c>
      <c r="L644" s="231"/>
      <c r="N644" s="225" t="s">
        <v>603</v>
      </c>
    </row>
    <row r="645" ht="12.6" customHeight="1" s="213" customFormat="1">
      <c r="A645" s="224">
        <v>8720</v>
      </c>
      <c r="B645" s="228" t="s">
        <v>604</v>
      </c>
      <c r="C645" s="229">
        <f>BY85</f>
        <v>144940</v>
      </c>
      <c r="D645" s="229">
        <f>(D615/D612)*BY90</f>
        <v>3705.592557040537</v>
      </c>
      <c r="E645" s="231">
        <f>(E623/E612)*SUM(C645:D645)</f>
        <v>29930.803118410382</v>
      </c>
      <c r="F645" s="231">
        <f>(F624/F612)*BY64</f>
        <v>0</v>
      </c>
      <c r="G645" s="229">
        <f>(G625/G612)*BY91</f>
        <v>0</v>
      </c>
      <c r="H645" s="231">
        <f>(H628/H612)*BY60</f>
        <v>3941.7874345956598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605</v>
      </c>
    </row>
    <row r="646" ht="12.6" customHeight="1" s="213" customFormat="1">
      <c r="A646" s="224">
        <v>8730</v>
      </c>
      <c r="B646" s="228" t="s">
        <v>606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607</v>
      </c>
    </row>
    <row r="647" ht="12.6" customHeight="1" s="213" customFormat="1">
      <c r="A647" s="224">
        <v>8740</v>
      </c>
      <c r="B647" s="228" t="s">
        <v>608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182518.18311004658</v>
      </c>
      <c r="N647" s="225" t="s">
        <v>609</v>
      </c>
    </row>
    <row r="648" ht="12.6" customHeight="1" s="213" customFormat="1">
      <c r="A648" s="224"/>
      <c r="B648" s="224"/>
      <c r="C648" s="213">
        <f>SUM(C614:C647)</f>
        <v>11594433</v>
      </c>
      <c r="L648" s="227"/>
    </row>
    <row r="666" ht="12.6" customHeight="1" s="213" customFormat="1">
      <c r="C666" s="222" t="s">
        <v>610</v>
      </c>
      <c r="M666" s="222" t="s">
        <v>611</v>
      </c>
    </row>
    <row r="667" ht="12.6" customHeight="1" s="213" customFormat="1">
      <c r="C667" s="222" t="s">
        <v>540</v>
      </c>
      <c r="D667" s="222" t="s">
        <v>541</v>
      </c>
      <c r="E667" s="223" t="s">
        <v>542</v>
      </c>
      <c r="F667" s="222" t="s">
        <v>543</v>
      </c>
      <c r="G667" s="222" t="s">
        <v>544</v>
      </c>
      <c r="H667" s="222" t="s">
        <v>545</v>
      </c>
      <c r="I667" s="222" t="s">
        <v>546</v>
      </c>
      <c r="J667" s="222" t="s">
        <v>547</v>
      </c>
      <c r="K667" s="222" t="s">
        <v>548</v>
      </c>
      <c r="L667" s="223" t="s">
        <v>549</v>
      </c>
      <c r="M667" s="222" t="s">
        <v>612</v>
      </c>
    </row>
    <row r="668" ht="12.6" customHeight="1" s="213" customFormat="1">
      <c r="A668" s="224">
        <v>6010</v>
      </c>
      <c r="B668" s="223" t="s">
        <v>339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3">
        <f ref="M668:M713" t="shared" si="18">ROUND(SUM(D668:L668),0)</f>
        <v>0</v>
      </c>
      <c r="N668" s="223" t="s">
        <v>613</v>
      </c>
    </row>
    <row r="669" ht="12.6" customHeight="1" s="213" customFormat="1">
      <c r="A669" s="224">
        <v>6030</v>
      </c>
      <c r="B669" s="223" t="s">
        <v>340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3">
        <f t="shared" si="18"/>
        <v>0</v>
      </c>
      <c r="N669" s="223" t="s">
        <v>614</v>
      </c>
    </row>
    <row r="670" ht="12.6" customHeight="1" s="213" customFormat="1">
      <c r="A670" s="224">
        <v>6070</v>
      </c>
      <c r="B670" s="223" t="s">
        <v>615</v>
      </c>
      <c r="C670" s="229">
        <f>E85</f>
        <v>1038437.6124401912</v>
      </c>
      <c r="D670" s="229">
        <f>(D615/D612)*E90</f>
        <v>201028.39621944915</v>
      </c>
      <c r="E670" s="231">
        <f>(E623/E612)*SUM(C670:D670)</f>
        <v>249574.92811579828</v>
      </c>
      <c r="F670" s="231">
        <f>(F624/F612)*E64</f>
        <v>0</v>
      </c>
      <c r="G670" s="229">
        <f>(G625/G612)*E91</f>
        <v>306756.36664460372</v>
      </c>
      <c r="H670" s="231">
        <f>(H628/H612)*E60</f>
        <v>42284.628843844344</v>
      </c>
      <c r="I670" s="229">
        <f>(I629/I612)*E92</f>
        <v>111511.09915024995</v>
      </c>
      <c r="J670" s="229">
        <f>(J630/J612)*E93</f>
        <v>39917.164218962032</v>
      </c>
      <c r="K670" s="229">
        <f>(K644/K612)*E89</f>
        <v>182761.02604966433</v>
      </c>
      <c r="L670" s="229">
        <f>(L647/L612)*E94</f>
        <v>14629.225381731763</v>
      </c>
      <c r="M670" s="213">
        <f t="shared" si="18"/>
        <v>1148463</v>
      </c>
      <c r="N670" s="223" t="s">
        <v>616</v>
      </c>
    </row>
    <row r="671" ht="12.6" customHeight="1" s="213" customFormat="1">
      <c r="A671" s="224">
        <v>6100</v>
      </c>
      <c r="B671" s="223" t="s">
        <v>617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3">
        <f t="shared" si="18"/>
        <v>0</v>
      </c>
      <c r="N671" s="223" t="s">
        <v>618</v>
      </c>
    </row>
    <row r="672" ht="12.6" customHeight="1" s="213" customFormat="1">
      <c r="A672" s="224">
        <v>6120</v>
      </c>
      <c r="B672" s="223" t="s">
        <v>619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3">
        <f t="shared" si="18"/>
        <v>0</v>
      </c>
      <c r="N672" s="223" t="s">
        <v>620</v>
      </c>
    </row>
    <row r="673" ht="12.6" customHeight="1" s="213" customFormat="1">
      <c r="A673" s="224">
        <v>6140</v>
      </c>
      <c r="B673" s="223" t="s">
        <v>621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50095.672179715708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3">
        <f t="shared" si="18"/>
        <v>50096</v>
      </c>
      <c r="N673" s="223" t="s">
        <v>622</v>
      </c>
    </row>
    <row r="674" ht="12.6" customHeight="1" s="213" customFormat="1">
      <c r="A674" s="224">
        <v>6150</v>
      </c>
      <c r="B674" s="223" t="s">
        <v>623</v>
      </c>
      <c r="C674" s="229">
        <f>I85</f>
        <v>49727</v>
      </c>
      <c r="D674" s="229">
        <f>(D615/D612)*I90</f>
        <v>90323.8185778631</v>
      </c>
      <c r="E674" s="231">
        <f>(E623/E612)*SUM(C674:D674)</f>
        <v>28200.186802159489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3">
        <f t="shared" si="18"/>
        <v>118524</v>
      </c>
      <c r="N674" s="223" t="s">
        <v>624</v>
      </c>
    </row>
    <row r="675" ht="12.6" customHeight="1" s="213" customFormat="1">
      <c r="A675" s="224">
        <v>6170</v>
      </c>
      <c r="B675" s="223" t="s">
        <v>125</v>
      </c>
      <c r="C675" s="229">
        <f>J85</f>
        <v>8207</v>
      </c>
      <c r="D675" s="229">
        <f>(D615/D612)*J90</f>
        <v>0</v>
      </c>
      <c r="E675" s="231">
        <f>(E623/E612)*SUM(C675:D675)</f>
        <v>1652.5353827664449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1892.6016302900141</v>
      </c>
      <c r="K675" s="229">
        <f>(K644/K612)*J89</f>
        <v>20018.421515640435</v>
      </c>
      <c r="L675" s="229">
        <f>(L647/L612)*J94</f>
        <v>0</v>
      </c>
      <c r="M675" s="213">
        <f t="shared" si="18"/>
        <v>23564</v>
      </c>
      <c r="N675" s="223" t="s">
        <v>625</v>
      </c>
    </row>
    <row r="676" ht="12.6" customHeight="1" s="213" customFormat="1">
      <c r="A676" s="224">
        <v>6200</v>
      </c>
      <c r="B676" s="223" t="s">
        <v>345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3">
        <f t="shared" si="18"/>
        <v>0</v>
      </c>
      <c r="N676" s="223" t="s">
        <v>626</v>
      </c>
    </row>
    <row r="677" ht="12.6" customHeight="1" s="213" customFormat="1">
      <c r="A677" s="224">
        <v>6210</v>
      </c>
      <c r="B677" s="223" t="s">
        <v>346</v>
      </c>
      <c r="C677" s="229">
        <f>L85</f>
        <v>1348598.081339713</v>
      </c>
      <c r="D677" s="229">
        <f>(D615/D612)*L90</f>
        <v>0</v>
      </c>
      <c r="E677" s="231">
        <f>(E623/E612)*SUM(C677:D677)</f>
        <v>271549.41471241816</v>
      </c>
      <c r="F677" s="231">
        <f>(F624/F612)*L64</f>
        <v>0</v>
      </c>
      <c r="G677" s="229">
        <f>(G625/G612)*L91</f>
        <v>651492.09296901559</v>
      </c>
      <c r="H677" s="231">
        <f>(H628/H612)*L60</f>
        <v>98544.685864891479</v>
      </c>
      <c r="I677" s="229">
        <f>(I629/I612)*L92</f>
        <v>0</v>
      </c>
      <c r="J677" s="229">
        <f>(J630/J612)*L93</f>
        <v>93124.365300347316</v>
      </c>
      <c r="K677" s="229">
        <f>(K644/K612)*L89</f>
        <v>171614.17419955129</v>
      </c>
      <c r="L677" s="229">
        <f>(L647/L612)*L94</f>
        <v>34093.533728612158</v>
      </c>
      <c r="M677" s="213">
        <f t="shared" si="18"/>
        <v>1320418</v>
      </c>
      <c r="N677" s="223" t="s">
        <v>627</v>
      </c>
    </row>
    <row r="678" ht="12.6" customHeight="1" s="213" customFormat="1">
      <c r="A678" s="224">
        <v>6330</v>
      </c>
      <c r="B678" s="223" t="s">
        <v>628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3">
        <f t="shared" si="18"/>
        <v>0</v>
      </c>
      <c r="N678" s="223" t="s">
        <v>629</v>
      </c>
    </row>
    <row r="679" ht="12.6" customHeight="1" s="213" customFormat="1">
      <c r="A679" s="224">
        <v>6400</v>
      </c>
      <c r="B679" s="223" t="s">
        <v>630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9419.6991494280574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3">
        <f t="shared" si="18"/>
        <v>9420</v>
      </c>
      <c r="N679" s="223" t="s">
        <v>631</v>
      </c>
    </row>
    <row r="680" ht="12.6" customHeight="1" s="213" customFormat="1">
      <c r="A680" s="224">
        <v>7010</v>
      </c>
      <c r="B680" s="223" t="s">
        <v>632</v>
      </c>
      <c r="C680" s="229">
        <f>O85</f>
        <v>849863</v>
      </c>
      <c r="D680" s="229">
        <f>(D615/D612)*O90</f>
        <v>16983.965886435795</v>
      </c>
      <c r="E680" s="231">
        <f>(E623/E612)*SUM(C680:D680)</f>
        <v>174545.54436104212</v>
      </c>
      <c r="F680" s="231">
        <f>(F624/F612)*O64</f>
        <v>0</v>
      </c>
      <c r="G680" s="229">
        <f>(G625/G612)*O91</f>
        <v>0</v>
      </c>
      <c r="H680" s="231">
        <f>(H628/H612)*O60</f>
        <v>40492.907282664506</v>
      </c>
      <c r="I680" s="229">
        <f>(I629/I612)*O92</f>
        <v>58701.852080572949</v>
      </c>
      <c r="J680" s="229">
        <f>(J630/J612)*O93</f>
        <v>7936.3792121001143</v>
      </c>
      <c r="K680" s="229">
        <f>(K644/K612)*O89</f>
        <v>76993.496512868049</v>
      </c>
      <c r="L680" s="229">
        <f>(L647/L612)*O94</f>
        <v>14009.342950302451</v>
      </c>
      <c r="M680" s="213">
        <f t="shared" si="18"/>
        <v>389663</v>
      </c>
      <c r="N680" s="223" t="s">
        <v>633</v>
      </c>
    </row>
    <row r="681" ht="12.6" customHeight="1" s="213" customFormat="1">
      <c r="A681" s="224">
        <v>7020</v>
      </c>
      <c r="B681" s="223" t="s">
        <v>634</v>
      </c>
      <c r="C681" s="229">
        <f>P85</f>
        <v>893335</v>
      </c>
      <c r="D681" s="229">
        <f>(D615/D612)*P90</f>
        <v>105840.98741047035</v>
      </c>
      <c r="E681" s="231">
        <f>(E623/E612)*SUM(C681:D681)</f>
        <v>201190.89470042673</v>
      </c>
      <c r="F681" s="231">
        <f>(F624/F612)*P64</f>
        <v>0</v>
      </c>
      <c r="G681" s="229">
        <f>(G625/G612)*P91</f>
        <v>0</v>
      </c>
      <c r="H681" s="231">
        <f>(H628/H612)*P60</f>
        <v>59055.1426564877</v>
      </c>
      <c r="I681" s="229">
        <f>(I629/I612)*P92</f>
        <v>16056.306792131574</v>
      </c>
      <c r="J681" s="229">
        <f>(J630/J612)*P93</f>
        <v>50425.808630240841</v>
      </c>
      <c r="K681" s="229">
        <f>(K644/K612)*P89</f>
        <v>172785.08866456259</v>
      </c>
      <c r="L681" s="229">
        <f>(L647/L612)*P94</f>
        <v>20431.324939910122</v>
      </c>
      <c r="M681" s="213">
        <f t="shared" si="18"/>
        <v>625786</v>
      </c>
      <c r="N681" s="223" t="s">
        <v>635</v>
      </c>
    </row>
    <row r="682" ht="12.6" customHeight="1" s="213" customFormat="1">
      <c r="A682" s="224">
        <v>7030</v>
      </c>
      <c r="B682" s="223" t="s">
        <v>636</v>
      </c>
      <c r="C682" s="229">
        <f>Q85</f>
        <v>182496</v>
      </c>
      <c r="D682" s="229">
        <f>(D615/D612)*Q90</f>
        <v>28949.941851879197</v>
      </c>
      <c r="E682" s="231">
        <f>(E623/E612)*SUM(C682:D682)</f>
        <v>42576.081449080863</v>
      </c>
      <c r="F682" s="231">
        <f>(F624/F612)*Q64</f>
        <v>0</v>
      </c>
      <c r="G682" s="229">
        <f>(G625/G612)*Q91</f>
        <v>0</v>
      </c>
      <c r="H682" s="231">
        <f>(H628/H612)*Q60</f>
        <v>10105.309605054326</v>
      </c>
      <c r="I682" s="229">
        <f>(I629/I612)*Q92</f>
        <v>0</v>
      </c>
      <c r="J682" s="229">
        <f>(J630/J612)*Q93</f>
        <v>0</v>
      </c>
      <c r="K682" s="229">
        <f>(K644/K612)*Q89</f>
        <v>35404.137856433976</v>
      </c>
      <c r="L682" s="229">
        <f>(L647/L612)*Q94</f>
        <v>3496.1369132613195</v>
      </c>
      <c r="M682" s="213">
        <f t="shared" si="18"/>
        <v>120532</v>
      </c>
      <c r="N682" s="223" t="s">
        <v>637</v>
      </c>
    </row>
    <row r="683" ht="12.6" customHeight="1" s="213" customFormat="1">
      <c r="A683" s="224">
        <v>7040</v>
      </c>
      <c r="B683" s="223" t="s">
        <v>133</v>
      </c>
      <c r="C683" s="229">
        <f>R85</f>
        <v>717980</v>
      </c>
      <c r="D683" s="229">
        <f>(D615/D612)*R90</f>
        <v>0</v>
      </c>
      <c r="E683" s="231">
        <f>(E623/E612)*SUM(C683:D683)</f>
        <v>144570.16621404316</v>
      </c>
      <c r="F683" s="231">
        <f>(F624/F612)*R64</f>
        <v>0</v>
      </c>
      <c r="G683" s="229">
        <f>(G625/G612)*R91</f>
        <v>0</v>
      </c>
      <c r="H683" s="231">
        <f>(H628/H612)*R60</f>
        <v>1146.7017991551008</v>
      </c>
      <c r="I683" s="229">
        <f>(I629/I612)*R92</f>
        <v>0</v>
      </c>
      <c r="J683" s="229">
        <f>(J630/J612)*R93</f>
        <v>0</v>
      </c>
      <c r="K683" s="229">
        <f>(K644/K612)*R89</f>
        <v>52802.847915125</v>
      </c>
      <c r="L683" s="229">
        <f>(L647/L612)*R94</f>
        <v>396.72475611475966</v>
      </c>
      <c r="M683" s="213">
        <f t="shared" si="18"/>
        <v>198916</v>
      </c>
      <c r="N683" s="223" t="s">
        <v>638</v>
      </c>
    </row>
    <row r="684" ht="12.6" customHeight="1" s="213" customFormat="1">
      <c r="A684" s="224">
        <v>7050</v>
      </c>
      <c r="B684" s="223" t="s">
        <v>639</v>
      </c>
      <c r="C684" s="229">
        <f>S85</f>
        <v>714361</v>
      </c>
      <c r="D684" s="229">
        <f>(D615/D612)*S90</f>
        <v>0</v>
      </c>
      <c r="E684" s="231">
        <f>(E623/E612)*SUM(C684:D684)</f>
        <v>143841.45589964913</v>
      </c>
      <c r="F684" s="231">
        <f>(F624/F612)*S64</f>
        <v>0</v>
      </c>
      <c r="G684" s="229">
        <f>(G625/G612)*S91</f>
        <v>0</v>
      </c>
      <c r="H684" s="231">
        <f>(H628/H612)*S60</f>
        <v>0</v>
      </c>
      <c r="I684" s="229">
        <f>(I629/I612)*S92</f>
        <v>0</v>
      </c>
      <c r="J684" s="229">
        <f>(J630/J612)*S93</f>
        <v>0</v>
      </c>
      <c r="K684" s="229">
        <f>(K644/K612)*S89</f>
        <v>91378.56376730233</v>
      </c>
      <c r="L684" s="229">
        <f>(L647/L612)*S94</f>
        <v>0</v>
      </c>
      <c r="M684" s="213">
        <f t="shared" si="18"/>
        <v>235220</v>
      </c>
      <c r="N684" s="223" t="s">
        <v>640</v>
      </c>
    </row>
    <row r="685" ht="12.6" customHeight="1" s="213" customFormat="1">
      <c r="A685" s="224">
        <v>7060</v>
      </c>
      <c r="B685" s="223" t="s">
        <v>641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38792.032043847867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3">
        <f t="shared" si="18"/>
        <v>38792</v>
      </c>
      <c r="N685" s="223" t="s">
        <v>642</v>
      </c>
    </row>
    <row r="686" ht="12.6" customHeight="1" s="213" customFormat="1">
      <c r="A686" s="224">
        <v>7070</v>
      </c>
      <c r="B686" s="223" t="s">
        <v>136</v>
      </c>
      <c r="C686" s="229">
        <f>U85</f>
        <v>1793484</v>
      </c>
      <c r="D686" s="229">
        <f>(D615/D612)*U90</f>
        <v>69943.059514140143</v>
      </c>
      <c r="E686" s="231">
        <f>(E623/E612)*SUM(C686:D686)</f>
        <v>375213.73815664073</v>
      </c>
      <c r="F686" s="231">
        <f>(F624/F612)*U64</f>
        <v>0</v>
      </c>
      <c r="G686" s="229">
        <f>(G625/G612)*U91</f>
        <v>0</v>
      </c>
      <c r="H686" s="231">
        <f>(H628/H612)*U60</f>
        <v>53321.633660712192</v>
      </c>
      <c r="I686" s="229">
        <f>(I629/I612)*U92</f>
        <v>0</v>
      </c>
      <c r="J686" s="229">
        <f>(J630/J612)*U93</f>
        <v>0</v>
      </c>
      <c r="K686" s="229">
        <f>(K644/K612)*U89</f>
        <v>320567.18698871846</v>
      </c>
      <c r="L686" s="229">
        <f>(L647/L612)*U94</f>
        <v>18447.701159336324</v>
      </c>
      <c r="M686" s="213">
        <f t="shared" si="18"/>
        <v>837493</v>
      </c>
      <c r="N686" s="223" t="s">
        <v>643</v>
      </c>
    </row>
    <row r="687" ht="12.6" customHeight="1" s="213" customFormat="1">
      <c r="A687" s="224">
        <v>7110</v>
      </c>
      <c r="B687" s="223" t="s">
        <v>644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0</v>
      </c>
      <c r="L687" s="229">
        <f>(L647/L612)*V94</f>
        <v>0</v>
      </c>
      <c r="M687" s="213">
        <f t="shared" si="18"/>
        <v>0</v>
      </c>
      <c r="N687" s="223" t="s">
        <v>645</v>
      </c>
    </row>
    <row r="688" ht="12.6" customHeight="1" s="213" customFormat="1">
      <c r="A688" s="224">
        <v>7120</v>
      </c>
      <c r="B688" s="223" t="s">
        <v>646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0</v>
      </c>
      <c r="L688" s="229">
        <f>(L647/L612)*W94</f>
        <v>0</v>
      </c>
      <c r="M688" s="213">
        <f t="shared" si="18"/>
        <v>0</v>
      </c>
      <c r="N688" s="223" t="s">
        <v>647</v>
      </c>
    </row>
    <row r="689" ht="12.6" customHeight="1" s="213" customFormat="1">
      <c r="A689" s="224">
        <v>7130</v>
      </c>
      <c r="B689" s="223" t="s">
        <v>648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>
        <f>(I629/I612)*X92</f>
        <v>55019.6052345879</v>
      </c>
      <c r="J689" s="229">
        <f>(J630/J612)*X93</f>
        <v>0</v>
      </c>
      <c r="K689" s="229">
        <f>(K644/K612)*X89</f>
        <v>0</v>
      </c>
      <c r="L689" s="229">
        <f>(L647/L612)*X94</f>
        <v>0</v>
      </c>
      <c r="M689" s="213">
        <f t="shared" si="18"/>
        <v>55020</v>
      </c>
      <c r="N689" s="223" t="s">
        <v>649</v>
      </c>
    </row>
    <row r="690" ht="12.6" customHeight="1" s="213" customFormat="1">
      <c r="A690" s="224">
        <v>7140</v>
      </c>
      <c r="B690" s="223" t="s">
        <v>650</v>
      </c>
      <c r="C690" s="229">
        <f>Y85</f>
        <v>1784054</v>
      </c>
      <c r="D690" s="229">
        <f>(D615/D612)*Y90</f>
        <v>99201.800745772722</v>
      </c>
      <c r="E690" s="231">
        <f>(E623/E612)*SUM(C690:D690)</f>
        <v>379206.390341482</v>
      </c>
      <c r="F690" s="231">
        <f>(F624/F612)*Y64</f>
        <v>0</v>
      </c>
      <c r="G690" s="229">
        <f>(G625/G612)*Y91</f>
        <v>0</v>
      </c>
      <c r="H690" s="231">
        <f>(H628/H612)*Y60</f>
        <v>64573.64506492162</v>
      </c>
      <c r="I690" s="229">
        <f>(I629/I612)*Y92</f>
        <v>0</v>
      </c>
      <c r="J690" s="229">
        <f>(J630/J612)*Y93</f>
        <v>0</v>
      </c>
      <c r="K690" s="229">
        <f>(K644/K612)*Y89</f>
        <v>752753.66528192116</v>
      </c>
      <c r="L690" s="229">
        <f>(L647/L612)*Y94</f>
        <v>22340.562828712402</v>
      </c>
      <c r="M690" s="213">
        <f t="shared" si="18"/>
        <v>1318076</v>
      </c>
      <c r="N690" s="223" t="s">
        <v>651</v>
      </c>
    </row>
    <row r="691" ht="12.6" customHeight="1" s="213" customFormat="1">
      <c r="A691" s="224">
        <v>7150</v>
      </c>
      <c r="B691" s="223" t="s">
        <v>652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91602.964542296511</v>
      </c>
      <c r="K691" s="229">
        <f>(K644/K612)*Z89</f>
        <v>0</v>
      </c>
      <c r="L691" s="229">
        <f>(L647/L612)*Z94</f>
        <v>0</v>
      </c>
      <c r="M691" s="213">
        <f t="shared" si="18"/>
        <v>91603</v>
      </c>
      <c r="N691" s="223" t="s">
        <v>653</v>
      </c>
    </row>
    <row r="692" ht="12.6" customHeight="1" s="213" customFormat="1">
      <c r="A692" s="224">
        <v>7160</v>
      </c>
      <c r="B692" s="223" t="s">
        <v>654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12930.680560599796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3">
        <f t="shared" si="18"/>
        <v>12931</v>
      </c>
      <c r="N692" s="223" t="s">
        <v>655</v>
      </c>
    </row>
    <row r="693" ht="12.6" customHeight="1" s="213" customFormat="1">
      <c r="A693" s="224">
        <v>7170</v>
      </c>
      <c r="B693" s="223" t="s">
        <v>142</v>
      </c>
      <c r="C693" s="229">
        <f>AB85</f>
        <v>750628</v>
      </c>
      <c r="D693" s="229">
        <f>(D615/D612)*AB90</f>
        <v>23314.353171380048</v>
      </c>
      <c r="E693" s="231">
        <f>(E623/E612)*SUM(C693:D693)</f>
        <v>155838.56742259406</v>
      </c>
      <c r="F693" s="231">
        <f>(F624/F612)*AB64</f>
        <v>0</v>
      </c>
      <c r="G693" s="229">
        <f>(G625/G612)*AB91</f>
        <v>0</v>
      </c>
      <c r="H693" s="231">
        <f>(H628/H612)*AB60</f>
        <v>17200.526987326513</v>
      </c>
      <c r="I693" s="229">
        <f>(I629/I612)*AB92</f>
        <v>0</v>
      </c>
      <c r="J693" s="229">
        <f>(J630/J612)*AB93</f>
        <v>0</v>
      </c>
      <c r="K693" s="229">
        <f>(K644/K612)*AB89</f>
        <v>189552.05795730712</v>
      </c>
      <c r="L693" s="229">
        <f>(L647/L612)*AB94</f>
        <v>5950.8713417213949</v>
      </c>
      <c r="M693" s="213">
        <f t="shared" si="18"/>
        <v>391856</v>
      </c>
      <c r="N693" s="223" t="s">
        <v>656</v>
      </c>
    </row>
    <row r="694" ht="12.6" customHeight="1" s="213" customFormat="1">
      <c r="A694" s="224">
        <v>7180</v>
      </c>
      <c r="B694" s="223" t="s">
        <v>657</v>
      </c>
      <c r="C694" s="229">
        <f>AC85</f>
        <v>33385</v>
      </c>
      <c r="D694" s="229">
        <f>(D615/D612)*AC90</f>
        <v>0</v>
      </c>
      <c r="E694" s="231">
        <f>(E623/E612)*SUM(C694:D694)</f>
        <v>6722.2972771606874</v>
      </c>
      <c r="F694" s="231">
        <f>(F624/F612)*AC64</f>
        <v>0</v>
      </c>
      <c r="G694" s="229">
        <f>(G625/G612)*AC91</f>
        <v>0</v>
      </c>
      <c r="H694" s="231">
        <f>(H628/H612)*AC60</f>
        <v>0</v>
      </c>
      <c r="I694" s="229">
        <f>(I629/I612)*AC92</f>
        <v>0</v>
      </c>
      <c r="J694" s="229">
        <f>(J630/J612)*AC93</f>
        <v>0</v>
      </c>
      <c r="K694" s="229">
        <f>(K644/K612)*AC89</f>
        <v>18536.71380354754</v>
      </c>
      <c r="L694" s="229">
        <f>(L647/L612)*AC94</f>
        <v>0</v>
      </c>
      <c r="M694" s="213">
        <f t="shared" si="18"/>
        <v>25259</v>
      </c>
      <c r="N694" s="223" t="s">
        <v>658</v>
      </c>
    </row>
    <row r="695" ht="12.6" customHeight="1" s="213" customFormat="1">
      <c r="A695" s="224">
        <v>7190</v>
      </c>
      <c r="B695" s="223" t="s">
        <v>144</v>
      </c>
      <c r="C695" s="229">
        <f>AD85</f>
        <v>0</v>
      </c>
      <c r="D695" s="229">
        <f>(D615/D612)*AD90</f>
        <v>0</v>
      </c>
      <c r="E695" s="231">
        <f>(E623/E612)*SUM(C695:D695)</f>
        <v>0</v>
      </c>
      <c r="F695" s="231">
        <f>(F624/F612)*AD64</f>
        <v>0</v>
      </c>
      <c r="G695" s="229">
        <f>(G625/G612)*AD91</f>
        <v>0</v>
      </c>
      <c r="H695" s="231">
        <f>(H628/H612)*AD60</f>
        <v>0</v>
      </c>
      <c r="I695" s="229">
        <f>(I629/I612)*AD92</f>
        <v>70904.645628111</v>
      </c>
      <c r="J695" s="229">
        <f>(J630/J612)*AD93</f>
        <v>0</v>
      </c>
      <c r="K695" s="229">
        <f>(K644/K612)*AD89</f>
        <v>0</v>
      </c>
      <c r="L695" s="229">
        <f>(L647/L612)*AD94</f>
        <v>0</v>
      </c>
      <c r="M695" s="213">
        <f t="shared" si="18"/>
        <v>70905</v>
      </c>
      <c r="N695" s="223" t="s">
        <v>659</v>
      </c>
    </row>
    <row r="696" ht="12.6" customHeight="1" s="213" customFormat="1">
      <c r="A696" s="224">
        <v>7200</v>
      </c>
      <c r="B696" s="223" t="s">
        <v>660</v>
      </c>
      <c r="C696" s="229">
        <f>AE85</f>
        <v>1006669</v>
      </c>
      <c r="D696" s="229">
        <f>(D615/D612)*AE90</f>
        <v>127842.94321789853</v>
      </c>
      <c r="E696" s="231">
        <f>(E623/E612)*SUM(C696:D696)</f>
        <v>228441.71175078506</v>
      </c>
      <c r="F696" s="231">
        <f>(F624/F612)*AE64</f>
        <v>0</v>
      </c>
      <c r="G696" s="229">
        <f>(G625/G612)*AE91</f>
        <v>0</v>
      </c>
      <c r="H696" s="231">
        <f>(H628/H612)*AE60</f>
        <v>56546.732470835908</v>
      </c>
      <c r="I696" s="229">
        <f>(I629/I612)*AE92</f>
        <v>0</v>
      </c>
      <c r="J696" s="229">
        <f>(J630/J612)*AE93</f>
        <v>0</v>
      </c>
      <c r="K696" s="229">
        <f>(K644/K612)*AE89</f>
        <v>148818.19669861574</v>
      </c>
      <c r="L696" s="229">
        <f>(L647/L612)*AE94</f>
        <v>19563.489535909084</v>
      </c>
      <c r="M696" s="213">
        <f t="shared" si="18"/>
        <v>581213</v>
      </c>
      <c r="N696" s="223" t="s">
        <v>661</v>
      </c>
    </row>
    <row r="697" ht="12.6" customHeight="1" s="213" customFormat="1">
      <c r="A697" s="224">
        <v>7220</v>
      </c>
      <c r="B697" s="223" t="s">
        <v>662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89144.603821476267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3">
        <f t="shared" si="18"/>
        <v>89145</v>
      </c>
      <c r="N697" s="223" t="s">
        <v>663</v>
      </c>
    </row>
    <row r="698" ht="12.6" customHeight="1" s="213" customFormat="1">
      <c r="A698" s="224">
        <v>7230</v>
      </c>
      <c r="B698" s="223" t="s">
        <v>664</v>
      </c>
      <c r="C698" s="229">
        <f>AG85</f>
        <v>3109997</v>
      </c>
      <c r="D698" s="229">
        <f>(D615/D612)*AG90</f>
        <v>160730.07716163329</v>
      </c>
      <c r="E698" s="231">
        <f>(E623/E612)*SUM(C698:D698)</f>
        <v>658583.18781307118</v>
      </c>
      <c r="F698" s="231">
        <f>(F624/F612)*AG64</f>
        <v>0</v>
      </c>
      <c r="G698" s="229">
        <f>(G625/G612)*AG91</f>
        <v>0</v>
      </c>
      <c r="H698" s="231">
        <f>(H628/H612)*AG60</f>
        <v>56546.732470835908</v>
      </c>
      <c r="I698" s="229">
        <f>(I629/I612)*AG92</f>
        <v>87774.46299465702</v>
      </c>
      <c r="J698" s="229">
        <f>(J630/J612)*AG93</f>
        <v>64839.904471979986</v>
      </c>
      <c r="K698" s="229">
        <f>(K644/K612)*AG89</f>
        <v>977723.09791423683</v>
      </c>
      <c r="L698" s="229">
        <f>(L647/L612)*AG94</f>
        <v>19563.489535909084</v>
      </c>
      <c r="M698" s="213">
        <f t="shared" si="18"/>
        <v>2025761</v>
      </c>
      <c r="N698" s="223" t="s">
        <v>665</v>
      </c>
    </row>
    <row r="699" ht="12.6" customHeight="1" s="213" customFormat="1">
      <c r="A699" s="224">
        <v>7240</v>
      </c>
      <c r="B699" s="223" t="s">
        <v>146</v>
      </c>
      <c r="C699" s="229">
        <f>AH85</f>
        <v>1175625</v>
      </c>
      <c r="D699" s="229">
        <f>(D615/D612)*AH90</f>
        <v>158259.68212360627</v>
      </c>
      <c r="E699" s="231">
        <f>(E623/E612)*SUM(C699:D699)</f>
        <v>268586.77150474366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32404.267692092559</v>
      </c>
      <c r="K699" s="229">
        <f>(K644/K612)*AH89</f>
        <v>250635.7145117099</v>
      </c>
      <c r="L699" s="229">
        <f>(L647/L612)*AH94</f>
        <v>0</v>
      </c>
      <c r="M699" s="213">
        <f t="shared" si="18"/>
        <v>709886</v>
      </c>
      <c r="N699" s="223" t="s">
        <v>666</v>
      </c>
    </row>
    <row r="700" ht="12.6" customHeight="1" s="213" customFormat="1">
      <c r="A700" s="224">
        <v>7250</v>
      </c>
      <c r="B700" s="223" t="s">
        <v>667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65081.559161568621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3">
        <f t="shared" si="18"/>
        <v>65082</v>
      </c>
      <c r="N700" s="223" t="s">
        <v>668</v>
      </c>
    </row>
    <row r="701" ht="12.6" customHeight="1" s="213" customFormat="1">
      <c r="A701" s="224">
        <v>7260</v>
      </c>
      <c r="B701" s="223" t="s">
        <v>148</v>
      </c>
      <c r="C701" s="229">
        <f>AJ85</f>
        <v>3104724</v>
      </c>
      <c r="D701" s="229">
        <f>(D615/D612)*AJ90</f>
        <v>117343.76430628369</v>
      </c>
      <c r="E701" s="231">
        <f>(E623/E612)*SUM(C701:D701)</f>
        <v>648785.30354420713</v>
      </c>
      <c r="F701" s="231">
        <f>(F624/F612)*AJ64</f>
        <v>0</v>
      </c>
      <c r="G701" s="229">
        <f>(G625/G612)*AJ91</f>
        <v>0</v>
      </c>
      <c r="H701" s="231">
        <f>(H628/H612)*AJ60</f>
        <v>0</v>
      </c>
      <c r="I701" s="229">
        <f>(I629/I612)*AJ92</f>
        <v>0</v>
      </c>
      <c r="J701" s="229">
        <f>(J630/J612)*AJ93</f>
        <v>0</v>
      </c>
      <c r="K701" s="229">
        <f>(K644/K612)*AJ89</f>
        <v>170628.48453144421</v>
      </c>
      <c r="L701" s="229">
        <f>(L647/L612)*AJ94</f>
        <v>0</v>
      </c>
      <c r="M701" s="213">
        <f t="shared" si="18"/>
        <v>936758</v>
      </c>
      <c r="N701" s="223" t="s">
        <v>669</v>
      </c>
    </row>
    <row r="702" ht="12.6" customHeight="1" s="213" customFormat="1">
      <c r="A702" s="224">
        <v>7310</v>
      </c>
      <c r="B702" s="223" t="s">
        <v>670</v>
      </c>
      <c r="C702" s="229">
        <f>AK85</f>
        <v>79</v>
      </c>
      <c r="D702" s="229">
        <f>(D615/D612)*AK90</f>
        <v>0</v>
      </c>
      <c r="E702" s="231">
        <f>(E623/E612)*SUM(C702:D702)</f>
        <v>15.907188404843323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14238.374292422028</v>
      </c>
      <c r="L702" s="229">
        <f>(L647/L612)*AK94</f>
        <v>0</v>
      </c>
      <c r="M702" s="213">
        <f t="shared" si="18"/>
        <v>14254</v>
      </c>
      <c r="N702" s="223" t="s">
        <v>671</v>
      </c>
    </row>
    <row r="703" ht="12.6" customHeight="1" s="213" customFormat="1">
      <c r="A703" s="224">
        <v>7320</v>
      </c>
      <c r="B703" s="223" t="s">
        <v>672</v>
      </c>
      <c r="C703" s="229">
        <f>AL85</f>
        <v>43</v>
      </c>
      <c r="D703" s="229">
        <f>(D615/D612)*AL90</f>
        <v>0</v>
      </c>
      <c r="E703" s="231">
        <f>(E623/E612)*SUM(C703:D703)</f>
        <v>8.6583430558007954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0</v>
      </c>
      <c r="L703" s="229">
        <f>(L647/L612)*AL94</f>
        <v>0</v>
      </c>
      <c r="M703" s="213">
        <f t="shared" si="18"/>
        <v>9</v>
      </c>
      <c r="N703" s="223" t="s">
        <v>673</v>
      </c>
    </row>
    <row r="704" ht="12.6" customHeight="1" s="213" customFormat="1">
      <c r="A704" s="224">
        <v>7330</v>
      </c>
      <c r="B704" s="223" t="s">
        <v>674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24295.744369598702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8405.60577018147</v>
      </c>
      <c r="M704" s="213">
        <f t="shared" si="18"/>
        <v>32701</v>
      </c>
      <c r="N704" s="223" t="s">
        <v>675</v>
      </c>
    </row>
    <row r="705" ht="12.6" customHeight="1" s="213" customFormat="1">
      <c r="A705" s="224">
        <v>7340</v>
      </c>
      <c r="B705" s="223" t="s">
        <v>676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1596.4872485005092</v>
      </c>
      <c r="L705" s="229">
        <f>(L647/L612)*AN94</f>
        <v>0</v>
      </c>
      <c r="M705" s="213">
        <f t="shared" si="18"/>
        <v>1596</v>
      </c>
      <c r="N705" s="223" t="s">
        <v>677</v>
      </c>
    </row>
    <row r="706" ht="12.6" customHeight="1" s="213" customFormat="1">
      <c r="A706" s="224">
        <v>7350</v>
      </c>
      <c r="B706" s="223" t="s">
        <v>678</v>
      </c>
      <c r="C706" s="229">
        <f>AO85</f>
        <v>2258</v>
      </c>
      <c r="D706" s="229">
        <f>(D615/D612)*AO90</f>
        <v>0</v>
      </c>
      <c r="E706" s="231">
        <f>(E623/E612)*SUM(C706:D706)</f>
        <v>454.66368883716734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49757.563674686382</v>
      </c>
      <c r="L706" s="229">
        <f>(L647/L612)*AO94</f>
        <v>0</v>
      </c>
      <c r="M706" s="213">
        <f t="shared" si="18"/>
        <v>50212</v>
      </c>
      <c r="N706" s="223" t="s">
        <v>679</v>
      </c>
    </row>
    <row r="707" ht="12.6" customHeight="1" s="213" customFormat="1">
      <c r="A707" s="224">
        <v>7380</v>
      </c>
      <c r="B707" s="223" t="s">
        <v>680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3">
        <f t="shared" si="18"/>
        <v>0</v>
      </c>
      <c r="N707" s="223" t="s">
        <v>681</v>
      </c>
    </row>
    <row r="708" ht="12.6" customHeight="1" s="213" customFormat="1">
      <c r="A708" s="224">
        <v>7390</v>
      </c>
      <c r="B708" s="223" t="s">
        <v>682</v>
      </c>
      <c r="C708" s="229">
        <f>AQ85</f>
        <v>0</v>
      </c>
      <c r="D708" s="229">
        <f>(D615/D612)*AQ90</f>
        <v>0</v>
      </c>
      <c r="E708" s="231">
        <f>(E623/E612)*SUM(C708:D708)</f>
        <v>0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3">
        <f t="shared" si="18"/>
        <v>0</v>
      </c>
      <c r="N708" s="223" t="s">
        <v>683</v>
      </c>
    </row>
    <row r="709" ht="12.6" customHeight="1" s="213" customFormat="1">
      <c r="A709" s="224">
        <v>7400</v>
      </c>
      <c r="B709" s="223" t="s">
        <v>684</v>
      </c>
      <c r="C709" s="229">
        <f>AR85</f>
        <v>0</v>
      </c>
      <c r="D709" s="229">
        <f>(D615/D612)*AR90</f>
        <v>0</v>
      </c>
      <c r="E709" s="231">
        <f>(E623/E612)*SUM(C709:D709)</f>
        <v>0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3">
        <f t="shared" si="18"/>
        <v>0</v>
      </c>
      <c r="N709" s="223" t="s">
        <v>685</v>
      </c>
    </row>
    <row r="710" ht="12.6" customHeight="1" s="213" customForma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3">
        <f t="shared" si="18"/>
        <v>0</v>
      </c>
      <c r="N710" s="223" t="s">
        <v>686</v>
      </c>
    </row>
    <row r="711" ht="12.6" customHeight="1" s="213" customFormat="1">
      <c r="A711" s="224">
        <v>7420</v>
      </c>
      <c r="B711" s="223" t="s">
        <v>687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3">
        <f t="shared" si="18"/>
        <v>0</v>
      </c>
      <c r="N711" s="223" t="s">
        <v>688</v>
      </c>
    </row>
    <row r="712" ht="12.6" customHeight="1" s="213" customFormat="1">
      <c r="A712" s="224">
        <v>7430</v>
      </c>
      <c r="B712" s="223" t="s">
        <v>689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3">
        <f t="shared" si="18"/>
        <v>0</v>
      </c>
      <c r="N712" s="223" t="s">
        <v>690</v>
      </c>
    </row>
    <row r="713" ht="12.6" customHeight="1" s="213" customFormat="1">
      <c r="A713" s="224">
        <v>7490</v>
      </c>
      <c r="B713" s="223" t="s">
        <v>691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3440.1053974653028</v>
      </c>
      <c r="I713" s="229">
        <f>(I629/I612)*AV92</f>
        <v>0</v>
      </c>
      <c r="J713" s="229">
        <f>(J630/J612)*AV93</f>
        <v>0</v>
      </c>
      <c r="K713" s="229">
        <f>(K644/K612)*AV89</f>
        <v>649.69206784909136</v>
      </c>
      <c r="L713" s="229">
        <f>(L647/L612)*AV94</f>
        <v>1190.174268344279</v>
      </c>
      <c r="M713" s="213">
        <f t="shared" si="18"/>
        <v>5280</v>
      </c>
      <c r="N713" s="225" t="s">
        <v>692</v>
      </c>
    </row>
    <row r="714" ht="12.6" customHeight="1" s="213" customFormat="1"/>
    <row r="715" ht="12.6" customHeight="1" s="213" customFormat="1">
      <c r="C715" s="226">
        <f>SUM(C614:C647)+SUM(C668:C713)</f>
        <v>30158383.693779904</v>
      </c>
      <c r="D715" s="213">
        <f>SUM(D616:D647)+SUM(D668:D713)</f>
        <v>2091035</v>
      </c>
      <c r="E715" s="213">
        <f>SUM(E624:E647)+SUM(E668:E713)</f>
        <v>5054781.407664476</v>
      </c>
      <c r="F715" s="213">
        <f>SUM(F625:F648)+SUM(F668:F713)</f>
        <v>0</v>
      </c>
      <c r="G715" s="213">
        <f>SUM(G626:G647)+SUM(G668:G713)</f>
        <v>958248.45961361937</v>
      </c>
      <c r="H715" s="213">
        <f>SUM(H629:H647)+SUM(H668:H713)</f>
        <v>704791.593305704</v>
      </c>
      <c r="I715" s="213">
        <f>SUM(I630:I647)+SUM(I668:I713)</f>
        <v>937704.28289098106</v>
      </c>
      <c r="J715" s="213">
        <f>SUM(J631:J647)+SUM(J668:J713)</f>
        <v>382143.45569830941</v>
      </c>
      <c r="K715" s="213">
        <f>SUM(K668:K713)</f>
        <v>3699214.9914521063</v>
      </c>
      <c r="L715" s="213">
        <f>SUM(L668:L713)</f>
        <v>182518.18311004661</v>
      </c>
      <c r="M715" s="213">
        <f>SUM(M668:M713)</f>
        <v>11594434</v>
      </c>
      <c r="N715" s="223" t="s">
        <v>693</v>
      </c>
    </row>
    <row r="716" ht="12.6" customHeight="1" s="213" customFormat="1">
      <c r="C716" s="226">
        <f>CE85</f>
        <v>30158383.693779904</v>
      </c>
      <c r="D716" s="213">
        <f>D615</f>
        <v>2091035</v>
      </c>
      <c r="E716" s="213">
        <f>E623</f>
        <v>5054781.407664476</v>
      </c>
      <c r="F716" s="213">
        <f>F624</f>
        <v>0</v>
      </c>
      <c r="G716" s="213">
        <f>G625</f>
        <v>958248.45961361926</v>
      </c>
      <c r="H716" s="213">
        <f>H628</f>
        <v>704791.59330570372</v>
      </c>
      <c r="I716" s="213">
        <f>I629</f>
        <v>937704.282890981</v>
      </c>
      <c r="J716" s="213">
        <f>J630</f>
        <v>382143.45569830935</v>
      </c>
      <c r="K716" s="213">
        <f>K644</f>
        <v>3699214.9914521067</v>
      </c>
      <c r="L716" s="213">
        <f>L647</f>
        <v>182518.18311004658</v>
      </c>
      <c r="M716" s="213">
        <f>C648</f>
        <v>11594433</v>
      </c>
      <c r="N716" s="223" t="s">
        <v>694</v>
      </c>
    </row>
  </sheetData>
  <sheetProtection sheet="1" password="88b3"/>
  <mergeCells>
    <mergeCell ref="B236:C236"/>
  </mergeCells>
  <hyperlinks>
    <hyperlink ref="C30" r:id="rId1"/>
    <hyperlink ref="F42" r:id="rId2"/>
    <hyperlink ref="A43" r:id="rId3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2023-08-02T23:39:10Z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