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PastYearsForHOFIDAR\"/>
    </mc:Choice>
  </mc:AlternateContent>
  <xr:revisionPtr revIDLastSave="0" documentId="13_ncr:1_{38082C12-E8A2-4E5D-9015-49F552B3F762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2022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2021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data2022!$DR$772:$DR$817</definedName>
    <definedName name="_Fill" localSheetId="11">'Prior Year2021'!$DR$772:$DR$817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data2022!$A$433:$H$433</definedName>
    <definedName name="_xlnm.Extract" localSheetId="11">'Prior Year2021'!$A$433:$H$433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92" i="24" l="1"/>
  <c r="BH92" i="24"/>
  <c r="BN90" i="24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BY48" i="34" s="1"/>
  <c r="BY62" i="34" s="1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E47" i="24"/>
  <c r="AG48" i="34" l="1"/>
  <c r="AG62" i="34" s="1"/>
  <c r="E48" i="34"/>
  <c r="E62" i="34" s="1"/>
  <c r="E85" i="34" s="1"/>
  <c r="C670" i="34" s="1"/>
  <c r="AK48" i="34"/>
  <c r="AK62" i="34" s="1"/>
  <c r="AK85" i="34" s="1"/>
  <c r="C702" i="34" s="1"/>
  <c r="D341" i="34"/>
  <c r="D350" i="34" s="1"/>
  <c r="I48" i="34"/>
  <c r="I62" i="34" s="1"/>
  <c r="I85" i="34" s="1"/>
  <c r="C674" i="34" s="1"/>
  <c r="AO48" i="34"/>
  <c r="AO62" i="34" s="1"/>
  <c r="AO85" i="34" s="1"/>
  <c r="Q48" i="34"/>
  <c r="Q62" i="34" s="1"/>
  <c r="Q85" i="34" s="1"/>
  <c r="AW48" i="34"/>
  <c r="AW62" i="34" s="1"/>
  <c r="AW85" i="34" s="1"/>
  <c r="U48" i="34"/>
  <c r="U62" i="34" s="1"/>
  <c r="U85" i="34" s="1"/>
  <c r="BA48" i="34"/>
  <c r="BA62" i="34" s="1"/>
  <c r="BA85" i="34" s="1"/>
  <c r="Y48" i="34"/>
  <c r="Y62" i="34" s="1"/>
  <c r="Y85" i="34" s="1"/>
  <c r="C690" i="34" s="1"/>
  <c r="BE48" i="34"/>
  <c r="BE62" i="34" s="1"/>
  <c r="BE85" i="34" s="1"/>
  <c r="C614" i="34" s="1"/>
  <c r="D615" i="34" s="1"/>
  <c r="E380" i="34"/>
  <c r="E220" i="34"/>
  <c r="D367" i="34"/>
  <c r="G10" i="4"/>
  <c r="D383" i="24"/>
  <c r="C137" i="8" s="1"/>
  <c r="D341" i="24"/>
  <c r="C87" i="8" s="1"/>
  <c r="D416" i="24"/>
  <c r="C167" i="8" s="1"/>
  <c r="CE89" i="34"/>
  <c r="K612" i="34" s="1"/>
  <c r="D258" i="34"/>
  <c r="J612" i="24"/>
  <c r="CE69" i="34"/>
  <c r="E233" i="34"/>
  <c r="AG85" i="34"/>
  <c r="BY85" i="34"/>
  <c r="C645" i="34" s="1"/>
  <c r="C615" i="24"/>
  <c r="CE69" i="24"/>
  <c r="I371" i="32" s="1"/>
  <c r="BM48" i="34"/>
  <c r="BM62" i="34" s="1"/>
  <c r="BM85" i="34" s="1"/>
  <c r="BQ48" i="34"/>
  <c r="BQ62" i="34" s="1"/>
  <c r="BQ85" i="34" s="1"/>
  <c r="BU48" i="34"/>
  <c r="BU62" i="34" s="1"/>
  <c r="BU85" i="34" s="1"/>
  <c r="CC48" i="34"/>
  <c r="CC62" i="34" s="1"/>
  <c r="CC85" i="34" s="1"/>
  <c r="AL48" i="24"/>
  <c r="AL62" i="24" s="1"/>
  <c r="C172" i="32" s="1"/>
  <c r="T48" i="24"/>
  <c r="T62" i="24" s="1"/>
  <c r="H19" i="31" s="1"/>
  <c r="BM48" i="24"/>
  <c r="BM62" i="24" s="1"/>
  <c r="BM85" i="24" s="1"/>
  <c r="AF48" i="24"/>
  <c r="AF62" i="24" s="1"/>
  <c r="H31" i="31" s="1"/>
  <c r="E48" i="24"/>
  <c r="E62" i="24" s="1"/>
  <c r="H4" i="31" s="1"/>
  <c r="N48" i="24"/>
  <c r="N62" i="24" s="1"/>
  <c r="N85" i="24" s="1"/>
  <c r="G48" i="24"/>
  <c r="G62" i="24" s="1"/>
  <c r="G12" i="32" s="1"/>
  <c r="I48" i="24"/>
  <c r="I62" i="24" s="1"/>
  <c r="H8" i="31" s="1"/>
  <c r="Z48" i="24"/>
  <c r="Z62" i="24" s="1"/>
  <c r="H25" i="31" s="1"/>
  <c r="AU48" i="24"/>
  <c r="AU62" i="24" s="1"/>
  <c r="AU85" i="24" s="1"/>
  <c r="W48" i="24"/>
  <c r="W62" i="24" s="1"/>
  <c r="H22" i="31" s="1"/>
  <c r="K48" i="24"/>
  <c r="K62" i="24" s="1"/>
  <c r="H10" i="31" s="1"/>
  <c r="AC48" i="24"/>
  <c r="AC62" i="24" s="1"/>
  <c r="H28" i="31" s="1"/>
  <c r="BA48" i="24"/>
  <c r="BA62" i="24" s="1"/>
  <c r="D236" i="32" s="1"/>
  <c r="C48" i="24"/>
  <c r="Q48" i="24"/>
  <c r="Q62" i="24" s="1"/>
  <c r="C76" i="32" s="1"/>
  <c r="AI48" i="24"/>
  <c r="AI62" i="24" s="1"/>
  <c r="H34" i="31" s="1"/>
  <c r="BS48" i="24"/>
  <c r="BS62" i="24" s="1"/>
  <c r="H300" i="32" s="1"/>
  <c r="AO48" i="24"/>
  <c r="AO62" i="24" s="1"/>
  <c r="AO85" i="24" s="1"/>
  <c r="F48" i="24"/>
  <c r="F62" i="24" s="1"/>
  <c r="F85" i="24" s="1"/>
  <c r="M48" i="24"/>
  <c r="M62" i="24" s="1"/>
  <c r="H12" i="31" s="1"/>
  <c r="V48" i="24"/>
  <c r="V62" i="24" s="1"/>
  <c r="V85" i="24" s="1"/>
  <c r="AE48" i="24"/>
  <c r="AE62" i="24" s="1"/>
  <c r="C140" i="32" s="1"/>
  <c r="AN48" i="24"/>
  <c r="AN62" i="24" s="1"/>
  <c r="H39" i="31" s="1"/>
  <c r="BF48" i="24"/>
  <c r="BF62" i="24" s="1"/>
  <c r="I236" i="32" s="1"/>
  <c r="BX48" i="24"/>
  <c r="BX62" i="24" s="1"/>
  <c r="F332" i="32" s="1"/>
  <c r="BG48" i="24"/>
  <c r="BG62" i="24" s="1"/>
  <c r="H58" i="31" s="1"/>
  <c r="BY48" i="24"/>
  <c r="BY62" i="24" s="1"/>
  <c r="H76" i="31" s="1"/>
  <c r="H48" i="24"/>
  <c r="H62" i="24" s="1"/>
  <c r="H85" i="24" s="1"/>
  <c r="P48" i="24"/>
  <c r="P62" i="24" s="1"/>
  <c r="I44" i="32" s="1"/>
  <c r="Y48" i="24"/>
  <c r="Y62" i="24" s="1"/>
  <c r="D108" i="32" s="1"/>
  <c r="AH48" i="24"/>
  <c r="AH62" i="24" s="1"/>
  <c r="F140" i="32" s="1"/>
  <c r="AT48" i="24"/>
  <c r="AT62" i="24" s="1"/>
  <c r="H45" i="31" s="1"/>
  <c r="BL48" i="24"/>
  <c r="BL62" i="24" s="1"/>
  <c r="H63" i="31" s="1"/>
  <c r="CD48" i="24"/>
  <c r="D48" i="24"/>
  <c r="D62" i="24" s="1"/>
  <c r="D12" i="32" s="1"/>
  <c r="J48" i="24"/>
  <c r="J62" i="24" s="1"/>
  <c r="J85" i="24" s="1"/>
  <c r="S48" i="24"/>
  <c r="S62" i="24" s="1"/>
  <c r="S85" i="24" s="1"/>
  <c r="AB48" i="24"/>
  <c r="AB62" i="24" s="1"/>
  <c r="AB85" i="24" s="1"/>
  <c r="AK48" i="24"/>
  <c r="AK62" i="24" s="1"/>
  <c r="AK85" i="24" s="1"/>
  <c r="AZ48" i="24"/>
  <c r="AZ62" i="24" s="1"/>
  <c r="AZ85" i="24" s="1"/>
  <c r="BR48" i="24"/>
  <c r="BR62" i="24" s="1"/>
  <c r="G300" i="32" s="1"/>
  <c r="AR48" i="24"/>
  <c r="AR62" i="24" s="1"/>
  <c r="I172" i="32" s="1"/>
  <c r="AX48" i="24"/>
  <c r="AX62" i="24" s="1"/>
  <c r="AX85" i="24" s="1"/>
  <c r="BD48" i="24"/>
  <c r="BD62" i="24" s="1"/>
  <c r="BD85" i="24" s="1"/>
  <c r="BJ48" i="24"/>
  <c r="BJ62" i="24" s="1"/>
  <c r="BJ85" i="24" s="1"/>
  <c r="BP48" i="24"/>
  <c r="BP62" i="24" s="1"/>
  <c r="H67" i="31" s="1"/>
  <c r="BV48" i="24"/>
  <c r="BV62" i="24" s="1"/>
  <c r="H73" i="31" s="1"/>
  <c r="CB48" i="24"/>
  <c r="CB62" i="24" s="1"/>
  <c r="C364" i="32" s="1"/>
  <c r="O48" i="24"/>
  <c r="O62" i="24" s="1"/>
  <c r="H44" i="32" s="1"/>
  <c r="U48" i="24"/>
  <c r="U62" i="24" s="1"/>
  <c r="G76" i="32" s="1"/>
  <c r="AA48" i="24"/>
  <c r="AA62" i="24" s="1"/>
  <c r="AA85" i="24" s="1"/>
  <c r="AG48" i="24"/>
  <c r="AG62" i="24" s="1"/>
  <c r="E140" i="32" s="1"/>
  <c r="AM48" i="24"/>
  <c r="AM62" i="24" s="1"/>
  <c r="AM85" i="24" s="1"/>
  <c r="AS48" i="24"/>
  <c r="AS62" i="24" s="1"/>
  <c r="AS85" i="24" s="1"/>
  <c r="AY48" i="24"/>
  <c r="AY62" i="24" s="1"/>
  <c r="H50" i="31" s="1"/>
  <c r="BE48" i="24"/>
  <c r="BE62" i="24" s="1"/>
  <c r="BE85" i="24" s="1"/>
  <c r="BK48" i="24"/>
  <c r="BK62" i="24" s="1"/>
  <c r="G268" i="32" s="1"/>
  <c r="BQ48" i="24"/>
  <c r="BQ62" i="24" s="1"/>
  <c r="BQ85" i="24" s="1"/>
  <c r="BW48" i="24"/>
  <c r="BW62" i="24" s="1"/>
  <c r="E332" i="32" s="1"/>
  <c r="CC48" i="24"/>
  <c r="CC62" i="24" s="1"/>
  <c r="D364" i="32" s="1"/>
  <c r="L48" i="24"/>
  <c r="L62" i="24" s="1"/>
  <c r="E44" i="32" s="1"/>
  <c r="R48" i="24"/>
  <c r="R62" i="24" s="1"/>
  <c r="H17" i="31" s="1"/>
  <c r="X48" i="24"/>
  <c r="X62" i="24" s="1"/>
  <c r="C108" i="32" s="1"/>
  <c r="AD48" i="24"/>
  <c r="AD62" i="24" s="1"/>
  <c r="H29" i="31" s="1"/>
  <c r="AJ48" i="24"/>
  <c r="AJ62" i="24" s="1"/>
  <c r="H140" i="32" s="1"/>
  <c r="AP48" i="24"/>
  <c r="AP62" i="24" s="1"/>
  <c r="G172" i="32" s="1"/>
  <c r="AV48" i="24"/>
  <c r="AV62" i="24" s="1"/>
  <c r="F204" i="32" s="1"/>
  <c r="BB48" i="24"/>
  <c r="BB62" i="24" s="1"/>
  <c r="E236" i="32" s="1"/>
  <c r="BH48" i="24"/>
  <c r="BH62" i="24" s="1"/>
  <c r="BH85" i="24" s="1"/>
  <c r="BN48" i="24"/>
  <c r="BN62" i="24" s="1"/>
  <c r="BN85" i="24" s="1"/>
  <c r="BT48" i="24"/>
  <c r="BT62" i="24" s="1"/>
  <c r="H71" i="31" s="1"/>
  <c r="BZ48" i="24"/>
  <c r="BZ62" i="24" s="1"/>
  <c r="H332" i="32" s="1"/>
  <c r="AQ48" i="24"/>
  <c r="AQ62" i="24" s="1"/>
  <c r="AQ85" i="24" s="1"/>
  <c r="AW48" i="24"/>
  <c r="AW62" i="24" s="1"/>
  <c r="H48" i="31" s="1"/>
  <c r="BC48" i="24"/>
  <c r="BC62" i="24" s="1"/>
  <c r="BC85" i="24" s="1"/>
  <c r="BI48" i="24"/>
  <c r="BI62" i="24" s="1"/>
  <c r="E268" i="32" s="1"/>
  <c r="BO48" i="24"/>
  <c r="BO62" i="24" s="1"/>
  <c r="D300" i="32" s="1"/>
  <c r="BU48" i="24"/>
  <c r="BU62" i="24" s="1"/>
  <c r="BU85" i="24" s="1"/>
  <c r="CA48" i="24"/>
  <c r="CA62" i="24" s="1"/>
  <c r="I332" i="32" s="1"/>
  <c r="C62" i="24"/>
  <c r="C12" i="32" s="1"/>
  <c r="M7" i="31"/>
  <c r="H17" i="32"/>
  <c r="M19" i="31"/>
  <c r="F81" i="32"/>
  <c r="M27" i="31"/>
  <c r="G113" i="32"/>
  <c r="M35" i="31"/>
  <c r="H145" i="32"/>
  <c r="M43" i="31"/>
  <c r="I177" i="32"/>
  <c r="M51" i="31"/>
  <c r="C241" i="32"/>
  <c r="M59" i="31"/>
  <c r="D273" i="32"/>
  <c r="M67" i="31"/>
  <c r="E305" i="32"/>
  <c r="M79" i="31"/>
  <c r="C369" i="32"/>
  <c r="M4" i="31"/>
  <c r="E17" i="32"/>
  <c r="M12" i="31"/>
  <c r="F49" i="32"/>
  <c r="M20" i="31"/>
  <c r="G81" i="32"/>
  <c r="M28" i="31"/>
  <c r="H113" i="32"/>
  <c r="M36" i="31"/>
  <c r="I145" i="32"/>
  <c r="M44" i="31"/>
  <c r="C209" i="32"/>
  <c r="M52" i="31"/>
  <c r="D241" i="32"/>
  <c r="M60" i="31"/>
  <c r="E273" i="32"/>
  <c r="M72" i="31"/>
  <c r="C337" i="32"/>
  <c r="M80" i="31"/>
  <c r="D369" i="32"/>
  <c r="M13" i="31"/>
  <c r="G49" i="32"/>
  <c r="M21" i="31"/>
  <c r="H81" i="32"/>
  <c r="M37" i="31"/>
  <c r="C177" i="32"/>
  <c r="M77" i="31"/>
  <c r="H337" i="32"/>
  <c r="M3" i="31"/>
  <c r="D17" i="32"/>
  <c r="M11" i="31"/>
  <c r="E49" i="32"/>
  <c r="M15" i="31"/>
  <c r="I49" i="32"/>
  <c r="M23" i="31"/>
  <c r="C113" i="32"/>
  <c r="M31" i="31"/>
  <c r="D145" i="32"/>
  <c r="M39" i="31"/>
  <c r="E177" i="32"/>
  <c r="M47" i="31"/>
  <c r="F209" i="32"/>
  <c r="M55" i="31"/>
  <c r="G241" i="32"/>
  <c r="M63" i="31"/>
  <c r="H273" i="32"/>
  <c r="M71" i="31"/>
  <c r="I305" i="32"/>
  <c r="M75" i="31"/>
  <c r="F337" i="32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68" i="31"/>
  <c r="F305" i="32"/>
  <c r="M76" i="31"/>
  <c r="G337" i="32"/>
  <c r="M5" i="31"/>
  <c r="F17" i="32"/>
  <c r="M9" i="31"/>
  <c r="C49" i="32"/>
  <c r="M17" i="31"/>
  <c r="D81" i="32"/>
  <c r="M25" i="31"/>
  <c r="E113" i="32"/>
  <c r="M29" i="31"/>
  <c r="I113" i="32"/>
  <c r="M33" i="31"/>
  <c r="F145" i="32"/>
  <c r="M41" i="31"/>
  <c r="G177" i="32"/>
  <c r="M45" i="31"/>
  <c r="D209" i="32"/>
  <c r="M49" i="31"/>
  <c r="H209" i="32"/>
  <c r="M53" i="31"/>
  <c r="E241" i="32"/>
  <c r="M57" i="31"/>
  <c r="I241" i="32"/>
  <c r="M61" i="31"/>
  <c r="F273" i="32"/>
  <c r="M65" i="31"/>
  <c r="C305" i="32"/>
  <c r="M69" i="31"/>
  <c r="G305" i="32"/>
  <c r="M73" i="31"/>
  <c r="D337" i="32"/>
  <c r="M2" i="31"/>
  <c r="C17" i="32"/>
  <c r="CE67" i="24"/>
  <c r="I369" i="32" s="1"/>
  <c r="M6" i="31"/>
  <c r="G17" i="32"/>
  <c r="M10" i="31"/>
  <c r="D49" i="32"/>
  <c r="M14" i="31"/>
  <c r="H49" i="32"/>
  <c r="M18" i="31"/>
  <c r="E81" i="32"/>
  <c r="M22" i="31"/>
  <c r="I81" i="32"/>
  <c r="M26" i="31"/>
  <c r="F113" i="32"/>
  <c r="M30" i="31"/>
  <c r="C145" i="32"/>
  <c r="M34" i="31"/>
  <c r="G145" i="32"/>
  <c r="M38" i="31"/>
  <c r="D177" i="32"/>
  <c r="M42" i="31"/>
  <c r="H177" i="32"/>
  <c r="M46" i="31"/>
  <c r="E209" i="32"/>
  <c r="M50" i="31"/>
  <c r="I209" i="32"/>
  <c r="M54" i="31"/>
  <c r="F241" i="32"/>
  <c r="M58" i="31"/>
  <c r="C273" i="32"/>
  <c r="M62" i="31"/>
  <c r="G273" i="32"/>
  <c r="M66" i="31"/>
  <c r="D305" i="32"/>
  <c r="M70" i="31"/>
  <c r="H305" i="32"/>
  <c r="M74" i="31"/>
  <c r="E337" i="32"/>
  <c r="M78" i="31"/>
  <c r="I337" i="32"/>
  <c r="O9" i="31"/>
  <c r="C51" i="32"/>
  <c r="O17" i="31"/>
  <c r="D83" i="32"/>
  <c r="O25" i="31"/>
  <c r="E115" i="32"/>
  <c r="O33" i="31"/>
  <c r="F147" i="32"/>
  <c r="O37" i="31"/>
  <c r="C179" i="32"/>
  <c r="O45" i="31"/>
  <c r="D211" i="32"/>
  <c r="O57" i="31"/>
  <c r="I243" i="32"/>
  <c r="O65" i="31"/>
  <c r="C307" i="32"/>
  <c r="O73" i="31"/>
  <c r="D339" i="32"/>
  <c r="C68" i="8"/>
  <c r="O18" i="31"/>
  <c r="E83" i="32"/>
  <c r="O26" i="31"/>
  <c r="F115" i="32"/>
  <c r="O34" i="31"/>
  <c r="G147" i="32"/>
  <c r="AE5" i="31"/>
  <c r="F26" i="32"/>
  <c r="AE17" i="31"/>
  <c r="D90" i="32"/>
  <c r="AE25" i="31"/>
  <c r="E122" i="32"/>
  <c r="AE33" i="31"/>
  <c r="F154" i="32"/>
  <c r="AE41" i="31"/>
  <c r="G186" i="32"/>
  <c r="O3" i="31"/>
  <c r="D19" i="32"/>
  <c r="O7" i="31"/>
  <c r="H19" i="32"/>
  <c r="O11" i="31"/>
  <c r="E51" i="32"/>
  <c r="O15" i="31"/>
  <c r="I51" i="32"/>
  <c r="O19" i="31"/>
  <c r="F83" i="32"/>
  <c r="O23" i="31"/>
  <c r="C115" i="32"/>
  <c r="O27" i="31"/>
  <c r="G115" i="32"/>
  <c r="O31" i="31"/>
  <c r="D147" i="32"/>
  <c r="O35" i="31"/>
  <c r="H147" i="32"/>
  <c r="O39" i="31"/>
  <c r="E179" i="32"/>
  <c r="O43" i="31"/>
  <c r="I179" i="32"/>
  <c r="O47" i="31"/>
  <c r="F211" i="32"/>
  <c r="O51" i="31"/>
  <c r="C243" i="32"/>
  <c r="O55" i="31"/>
  <c r="G243" i="32"/>
  <c r="O59" i="31"/>
  <c r="D275" i="32"/>
  <c r="O63" i="31"/>
  <c r="H275" i="32"/>
  <c r="I382" i="32"/>
  <c r="I612" i="24"/>
  <c r="C16" i="8"/>
  <c r="D308" i="24"/>
  <c r="CE52" i="24"/>
  <c r="O5" i="31"/>
  <c r="F19" i="32"/>
  <c r="O13" i="31"/>
  <c r="G51" i="32"/>
  <c r="O21" i="31"/>
  <c r="H83" i="32"/>
  <c r="O29" i="31"/>
  <c r="I115" i="32"/>
  <c r="O41" i="31"/>
  <c r="G179" i="32"/>
  <c r="O49" i="31"/>
  <c r="H211" i="32"/>
  <c r="O53" i="31"/>
  <c r="E243" i="32"/>
  <c r="O61" i="31"/>
  <c r="F275" i="32"/>
  <c r="O69" i="31"/>
  <c r="G307" i="32"/>
  <c r="I380" i="32"/>
  <c r="D612" i="24"/>
  <c r="CF90" i="24"/>
  <c r="O2" i="31"/>
  <c r="C19" i="32"/>
  <c r="O6" i="31"/>
  <c r="G19" i="32"/>
  <c r="O10" i="31"/>
  <c r="D51" i="32"/>
  <c r="O14" i="31"/>
  <c r="H51" i="32"/>
  <c r="O22" i="31"/>
  <c r="I83" i="32"/>
  <c r="O30" i="31"/>
  <c r="C147" i="32"/>
  <c r="O38" i="31"/>
  <c r="D179" i="32"/>
  <c r="O42" i="31"/>
  <c r="H179" i="32"/>
  <c r="O46" i="31"/>
  <c r="E211" i="32"/>
  <c r="O50" i="31"/>
  <c r="I211" i="32"/>
  <c r="AE9" i="31"/>
  <c r="C58" i="32"/>
  <c r="AE13" i="31"/>
  <c r="G58" i="32"/>
  <c r="AE21" i="31"/>
  <c r="H90" i="32"/>
  <c r="AE29" i="31"/>
  <c r="I122" i="32"/>
  <c r="AE37" i="31"/>
  <c r="C186" i="32"/>
  <c r="AE45" i="31"/>
  <c r="D218" i="32"/>
  <c r="F612" i="24"/>
  <c r="BK2" i="30"/>
  <c r="I362" i="32"/>
  <c r="H612" i="24"/>
  <c r="O4" i="31"/>
  <c r="E19" i="32"/>
  <c r="O8" i="31"/>
  <c r="I19" i="32"/>
  <c r="O12" i="31"/>
  <c r="F51" i="32"/>
  <c r="O16" i="31"/>
  <c r="C83" i="32"/>
  <c r="O20" i="31"/>
  <c r="G83" i="32"/>
  <c r="O24" i="31"/>
  <c r="D115" i="32"/>
  <c r="O28" i="31"/>
  <c r="H115" i="32"/>
  <c r="O32" i="31"/>
  <c r="E147" i="32"/>
  <c r="O36" i="31"/>
  <c r="I147" i="32"/>
  <c r="O40" i="31"/>
  <c r="F179" i="32"/>
  <c r="O44" i="31"/>
  <c r="C211" i="32"/>
  <c r="O48" i="31"/>
  <c r="G211" i="32"/>
  <c r="O52" i="31"/>
  <c r="D243" i="32"/>
  <c r="O56" i="31"/>
  <c r="H243" i="32"/>
  <c r="O60" i="31"/>
  <c r="E275" i="32"/>
  <c r="O64" i="31"/>
  <c r="I275" i="32"/>
  <c r="O68" i="31"/>
  <c r="F307" i="32"/>
  <c r="O72" i="31"/>
  <c r="C339" i="32"/>
  <c r="O76" i="31"/>
  <c r="G339" i="32"/>
  <c r="O80" i="31"/>
  <c r="D371" i="32"/>
  <c r="O77" i="31"/>
  <c r="H339" i="32"/>
  <c r="CD85" i="24"/>
  <c r="AE2" i="31"/>
  <c r="C26" i="32"/>
  <c r="AE6" i="31"/>
  <c r="G26" i="32"/>
  <c r="AE10" i="31"/>
  <c r="D58" i="32"/>
  <c r="AE14" i="31"/>
  <c r="H58" i="32"/>
  <c r="AE18" i="31"/>
  <c r="E90" i="32"/>
  <c r="AE22" i="31"/>
  <c r="I90" i="32"/>
  <c r="AE26" i="31"/>
  <c r="F122" i="32"/>
  <c r="AE30" i="31"/>
  <c r="C154" i="32"/>
  <c r="AE34" i="31"/>
  <c r="G154" i="32"/>
  <c r="AE38" i="31"/>
  <c r="D186" i="32"/>
  <c r="AE42" i="31"/>
  <c r="H186" i="32"/>
  <c r="AE46" i="31"/>
  <c r="E218" i="32"/>
  <c r="G19" i="4"/>
  <c r="E19" i="4"/>
  <c r="E220" i="24"/>
  <c r="E233" i="24"/>
  <c r="F32" i="6" s="1"/>
  <c r="D367" i="24"/>
  <c r="G612" i="24"/>
  <c r="O54" i="31"/>
  <c r="F243" i="32"/>
  <c r="O58" i="31"/>
  <c r="C275" i="32"/>
  <c r="O62" i="31"/>
  <c r="G275" i="32"/>
  <c r="O66" i="31"/>
  <c r="D307" i="32"/>
  <c r="O70" i="31"/>
  <c r="H307" i="32"/>
  <c r="O74" i="31"/>
  <c r="E339" i="32"/>
  <c r="O78" i="31"/>
  <c r="I339" i="32"/>
  <c r="AE3" i="31"/>
  <c r="D26" i="32"/>
  <c r="AE7" i="31"/>
  <c r="H26" i="32"/>
  <c r="AE11" i="31"/>
  <c r="E58" i="32"/>
  <c r="AE15" i="31"/>
  <c r="I58" i="32"/>
  <c r="AE19" i="31"/>
  <c r="F90" i="32"/>
  <c r="AE23" i="31"/>
  <c r="C122" i="32"/>
  <c r="AE27" i="31"/>
  <c r="G122" i="32"/>
  <c r="AE31" i="31"/>
  <c r="D154" i="32"/>
  <c r="AE35" i="31"/>
  <c r="H154" i="32"/>
  <c r="AE39" i="31"/>
  <c r="E186" i="32"/>
  <c r="AE43" i="31"/>
  <c r="I186" i="32"/>
  <c r="AE47" i="31"/>
  <c r="F218" i="32"/>
  <c r="G28" i="4"/>
  <c r="E28" i="4"/>
  <c r="DF2" i="30"/>
  <c r="C170" i="8"/>
  <c r="L612" i="24"/>
  <c r="O67" i="31"/>
  <c r="E307" i="32"/>
  <c r="O71" i="31"/>
  <c r="I307" i="32"/>
  <c r="O75" i="31"/>
  <c r="F339" i="32"/>
  <c r="O79" i="31"/>
  <c r="C371" i="32"/>
  <c r="AE4" i="31"/>
  <c r="E26" i="32"/>
  <c r="AE8" i="31"/>
  <c r="I26" i="32"/>
  <c r="AE12" i="31"/>
  <c r="F58" i="32"/>
  <c r="AE16" i="31"/>
  <c r="C90" i="32"/>
  <c r="AE20" i="31"/>
  <c r="G90" i="32"/>
  <c r="AE24" i="31"/>
  <c r="D122" i="32"/>
  <c r="AE28" i="31"/>
  <c r="H122" i="32"/>
  <c r="AE32" i="31"/>
  <c r="E154" i="32"/>
  <c r="AE36" i="31"/>
  <c r="I154" i="32"/>
  <c r="AE40" i="31"/>
  <c r="F186" i="32"/>
  <c r="AE44" i="31"/>
  <c r="C218" i="32"/>
  <c r="CE89" i="24"/>
  <c r="CF91" i="24"/>
  <c r="CF2" i="28"/>
  <c r="D5" i="7"/>
  <c r="D258" i="24"/>
  <c r="C113" i="8"/>
  <c r="F420" i="24"/>
  <c r="B89" i="15"/>
  <c r="M48" i="34"/>
  <c r="M62" i="34" s="1"/>
  <c r="M85" i="34" s="1"/>
  <c r="AC48" i="34"/>
  <c r="AC62" i="34" s="1"/>
  <c r="AC85" i="34" s="1"/>
  <c r="AS48" i="34"/>
  <c r="AS62" i="34" s="1"/>
  <c r="AS85" i="34" s="1"/>
  <c r="BI48" i="34"/>
  <c r="BI62" i="34" s="1"/>
  <c r="BI85" i="34" s="1"/>
  <c r="CE67" i="34"/>
  <c r="D308" i="34"/>
  <c r="CB48" i="34"/>
  <c r="CB62" i="34" s="1"/>
  <c r="CB85" i="34" s="1"/>
  <c r="BX48" i="34"/>
  <c r="BX62" i="34" s="1"/>
  <c r="BX85" i="34" s="1"/>
  <c r="BT48" i="34"/>
  <c r="BT62" i="34" s="1"/>
  <c r="BT85" i="34" s="1"/>
  <c r="BP48" i="34"/>
  <c r="BP62" i="34" s="1"/>
  <c r="BP85" i="34" s="1"/>
  <c r="BL48" i="34"/>
  <c r="BL62" i="34" s="1"/>
  <c r="BL85" i="34" s="1"/>
  <c r="BH48" i="34"/>
  <c r="BH62" i="34" s="1"/>
  <c r="BH85" i="34" s="1"/>
  <c r="BD48" i="34"/>
  <c r="BD62" i="34" s="1"/>
  <c r="BD85" i="34" s="1"/>
  <c r="AZ48" i="34"/>
  <c r="AZ62" i="34" s="1"/>
  <c r="AZ85" i="34" s="1"/>
  <c r="AV48" i="34"/>
  <c r="AV62" i="34" s="1"/>
  <c r="AV85" i="34" s="1"/>
  <c r="AR48" i="34"/>
  <c r="AR62" i="34" s="1"/>
  <c r="AR85" i="34" s="1"/>
  <c r="AN48" i="34"/>
  <c r="AN62" i="34" s="1"/>
  <c r="AN85" i="34" s="1"/>
  <c r="AJ48" i="34"/>
  <c r="AJ62" i="34" s="1"/>
  <c r="AJ85" i="34" s="1"/>
  <c r="AF48" i="34"/>
  <c r="AF62" i="34" s="1"/>
  <c r="AF85" i="34" s="1"/>
  <c r="AB48" i="34"/>
  <c r="AB62" i="34" s="1"/>
  <c r="AB85" i="34" s="1"/>
  <c r="X48" i="34"/>
  <c r="X62" i="34" s="1"/>
  <c r="X85" i="34" s="1"/>
  <c r="T48" i="34"/>
  <c r="T62" i="34" s="1"/>
  <c r="T85" i="34" s="1"/>
  <c r="P48" i="34"/>
  <c r="P62" i="34" s="1"/>
  <c r="P85" i="34" s="1"/>
  <c r="L48" i="34"/>
  <c r="L62" i="34" s="1"/>
  <c r="L85" i="34" s="1"/>
  <c r="H48" i="34"/>
  <c r="H62" i="34" s="1"/>
  <c r="H85" i="34" s="1"/>
  <c r="D48" i="34"/>
  <c r="D62" i="34" s="1"/>
  <c r="D85" i="34" s="1"/>
  <c r="CA48" i="34"/>
  <c r="CA62" i="34" s="1"/>
  <c r="CA85" i="34" s="1"/>
  <c r="BW48" i="34"/>
  <c r="BW62" i="34" s="1"/>
  <c r="BW85" i="34" s="1"/>
  <c r="BS48" i="34"/>
  <c r="BS62" i="34" s="1"/>
  <c r="BS85" i="34" s="1"/>
  <c r="BO48" i="34"/>
  <c r="BO62" i="34" s="1"/>
  <c r="BO85" i="34" s="1"/>
  <c r="BK48" i="34"/>
  <c r="BK62" i="34" s="1"/>
  <c r="BK85" i="34" s="1"/>
  <c r="BG48" i="34"/>
  <c r="BG62" i="34" s="1"/>
  <c r="BG85" i="34" s="1"/>
  <c r="BC48" i="34"/>
  <c r="BC62" i="34" s="1"/>
  <c r="BC85" i="34" s="1"/>
  <c r="AY48" i="34"/>
  <c r="AY62" i="34" s="1"/>
  <c r="AY85" i="34" s="1"/>
  <c r="AU48" i="34"/>
  <c r="AU62" i="34" s="1"/>
  <c r="AU85" i="34" s="1"/>
  <c r="AQ48" i="34"/>
  <c r="AQ62" i="34" s="1"/>
  <c r="AQ85" i="34" s="1"/>
  <c r="AM48" i="34"/>
  <c r="AM62" i="34" s="1"/>
  <c r="AM85" i="34" s="1"/>
  <c r="AI48" i="34"/>
  <c r="AI62" i="34" s="1"/>
  <c r="AI85" i="34" s="1"/>
  <c r="AE48" i="34"/>
  <c r="AE62" i="34" s="1"/>
  <c r="AE85" i="34" s="1"/>
  <c r="AA48" i="34"/>
  <c r="AA62" i="34" s="1"/>
  <c r="AA85" i="34" s="1"/>
  <c r="W48" i="34"/>
  <c r="W62" i="34" s="1"/>
  <c r="W85" i="34" s="1"/>
  <c r="S48" i="34"/>
  <c r="S62" i="34" s="1"/>
  <c r="S85" i="34" s="1"/>
  <c r="O48" i="34"/>
  <c r="O62" i="34" s="1"/>
  <c r="O85" i="34" s="1"/>
  <c r="K48" i="34"/>
  <c r="K62" i="34" s="1"/>
  <c r="K85" i="34" s="1"/>
  <c r="G48" i="34"/>
  <c r="G62" i="34" s="1"/>
  <c r="G85" i="34" s="1"/>
  <c r="C48" i="34"/>
  <c r="CD48" i="34"/>
  <c r="BZ48" i="34"/>
  <c r="BZ62" i="34" s="1"/>
  <c r="BZ85" i="34" s="1"/>
  <c r="BV48" i="34"/>
  <c r="BV62" i="34" s="1"/>
  <c r="BV85" i="34" s="1"/>
  <c r="BR48" i="34"/>
  <c r="BR62" i="34" s="1"/>
  <c r="BR85" i="34" s="1"/>
  <c r="BN48" i="34"/>
  <c r="BN62" i="34" s="1"/>
  <c r="BN85" i="34" s="1"/>
  <c r="BJ48" i="34"/>
  <c r="BJ62" i="34" s="1"/>
  <c r="BJ85" i="34" s="1"/>
  <c r="BF48" i="34"/>
  <c r="BF62" i="34" s="1"/>
  <c r="BF85" i="34" s="1"/>
  <c r="BB48" i="34"/>
  <c r="BB62" i="34" s="1"/>
  <c r="BB85" i="34" s="1"/>
  <c r="AX48" i="34"/>
  <c r="AX62" i="34" s="1"/>
  <c r="AX85" i="34" s="1"/>
  <c r="AT48" i="34"/>
  <c r="AT62" i="34" s="1"/>
  <c r="AT85" i="34" s="1"/>
  <c r="AP48" i="34"/>
  <c r="AP62" i="34" s="1"/>
  <c r="AP85" i="34" s="1"/>
  <c r="AL48" i="34"/>
  <c r="AL62" i="34" s="1"/>
  <c r="AL85" i="34" s="1"/>
  <c r="AH48" i="34"/>
  <c r="AH62" i="34" s="1"/>
  <c r="AH85" i="34" s="1"/>
  <c r="AD48" i="34"/>
  <c r="AD62" i="34" s="1"/>
  <c r="AD85" i="34" s="1"/>
  <c r="Z48" i="34"/>
  <c r="Z62" i="34" s="1"/>
  <c r="Z85" i="34" s="1"/>
  <c r="V48" i="34"/>
  <c r="V62" i="34" s="1"/>
  <c r="V85" i="34" s="1"/>
  <c r="R48" i="34"/>
  <c r="R62" i="34" s="1"/>
  <c r="R85" i="34" s="1"/>
  <c r="N48" i="34"/>
  <c r="N62" i="34" s="1"/>
  <c r="N85" i="34" s="1"/>
  <c r="J48" i="34"/>
  <c r="J62" i="34" s="1"/>
  <c r="J85" i="34" s="1"/>
  <c r="F48" i="34"/>
  <c r="F62" i="34" s="1"/>
  <c r="F85" i="34" s="1"/>
  <c r="CE52" i="34"/>
  <c r="CD85" i="34"/>
  <c r="B94" i="15" s="1"/>
  <c r="CF90" i="34"/>
  <c r="D384" i="34"/>
  <c r="D417" i="34" s="1"/>
  <c r="D421" i="34" s="1"/>
  <c r="D424" i="34" s="1"/>
  <c r="CF91" i="34"/>
  <c r="E108" i="32" l="1"/>
  <c r="E380" i="24"/>
  <c r="B49" i="15"/>
  <c r="F49" i="15" s="1"/>
  <c r="B37" i="15"/>
  <c r="F37" i="15" s="1"/>
  <c r="B21" i="15"/>
  <c r="F21" i="15" s="1"/>
  <c r="C631" i="34"/>
  <c r="B61" i="15"/>
  <c r="F234" i="34"/>
  <c r="B69" i="15"/>
  <c r="F69" i="15" s="1"/>
  <c r="B17" i="15"/>
  <c r="F17" i="15" s="1"/>
  <c r="C706" i="34"/>
  <c r="B53" i="15"/>
  <c r="F53" i="15" s="1"/>
  <c r="D26" i="33"/>
  <c r="E414" i="24"/>
  <c r="D12" i="33"/>
  <c r="D350" i="24"/>
  <c r="C698" i="34"/>
  <c r="B45" i="15"/>
  <c r="F45" i="15" s="1"/>
  <c r="C686" i="34"/>
  <c r="B33" i="15"/>
  <c r="F33" i="15" s="1"/>
  <c r="C682" i="34"/>
  <c r="B29" i="15"/>
  <c r="E85" i="24"/>
  <c r="C670" i="24" s="1"/>
  <c r="C620" i="34"/>
  <c r="B93" i="15"/>
  <c r="C641" i="34"/>
  <c r="B85" i="15"/>
  <c r="C623" i="34"/>
  <c r="B81" i="15"/>
  <c r="C638" i="34"/>
  <c r="B77" i="15"/>
  <c r="C630" i="34"/>
  <c r="B65" i="15"/>
  <c r="F65" i="15" s="1"/>
  <c r="I12" i="32"/>
  <c r="F44" i="32"/>
  <c r="E12" i="32"/>
  <c r="H27" i="31"/>
  <c r="AH85" i="24"/>
  <c r="C699" i="24" s="1"/>
  <c r="I204" i="32"/>
  <c r="H75" i="31"/>
  <c r="H20" i="31"/>
  <c r="I268" i="32"/>
  <c r="H2" i="31"/>
  <c r="AW85" i="24"/>
  <c r="G213" i="32" s="1"/>
  <c r="H236" i="32"/>
  <c r="BG85" i="24"/>
  <c r="C277" i="32" s="1"/>
  <c r="M85" i="24"/>
  <c r="F53" i="32" s="1"/>
  <c r="H52" i="31"/>
  <c r="H37" i="31"/>
  <c r="L85" i="24"/>
  <c r="E53" i="32" s="1"/>
  <c r="E76" i="32"/>
  <c r="H11" i="31"/>
  <c r="H78" i="31"/>
  <c r="C332" i="32"/>
  <c r="BX85" i="24"/>
  <c r="F341" i="32" s="1"/>
  <c r="T85" i="24"/>
  <c r="F85" i="32" s="1"/>
  <c r="O85" i="24"/>
  <c r="H53" i="32" s="1"/>
  <c r="I85" i="24"/>
  <c r="C21" i="15" s="1"/>
  <c r="G21" i="15" s="1"/>
  <c r="H5" i="31"/>
  <c r="CA85" i="24"/>
  <c r="C91" i="15" s="1"/>
  <c r="G91" i="15" s="1"/>
  <c r="H47" i="31"/>
  <c r="H18" i="31"/>
  <c r="AY85" i="24"/>
  <c r="C625" i="24" s="1"/>
  <c r="F76" i="32"/>
  <c r="H49" i="31"/>
  <c r="BA85" i="24"/>
  <c r="C630" i="24" s="1"/>
  <c r="AV85" i="24"/>
  <c r="C713" i="24" s="1"/>
  <c r="H33" i="31"/>
  <c r="H56" i="31"/>
  <c r="H13" i="31"/>
  <c r="H14" i="31"/>
  <c r="H42" i="31"/>
  <c r="AF85" i="24"/>
  <c r="C44" i="15" s="1"/>
  <c r="G44" i="15" s="1"/>
  <c r="H172" i="32"/>
  <c r="F12" i="32"/>
  <c r="BB85" i="24"/>
  <c r="C66" i="15" s="1"/>
  <c r="G66" i="15" s="1"/>
  <c r="C85" i="24"/>
  <c r="C15" i="15" s="1"/>
  <c r="G15" i="15" s="1"/>
  <c r="G204" i="32"/>
  <c r="G236" i="32"/>
  <c r="C268" i="32"/>
  <c r="R85" i="24"/>
  <c r="D85" i="32" s="1"/>
  <c r="D140" i="32"/>
  <c r="H46" i="31"/>
  <c r="H64" i="31"/>
  <c r="H55" i="31"/>
  <c r="D76" i="32"/>
  <c r="U85" i="24"/>
  <c r="C686" i="24" s="1"/>
  <c r="G108" i="32"/>
  <c r="Z85" i="24"/>
  <c r="C38" i="15" s="1"/>
  <c r="G38" i="15" s="1"/>
  <c r="D204" i="32"/>
  <c r="H16" i="31"/>
  <c r="Q85" i="24"/>
  <c r="C29" i="15" s="1"/>
  <c r="G29" i="15" s="1"/>
  <c r="E204" i="32"/>
  <c r="F236" i="32"/>
  <c r="H66" i="31"/>
  <c r="AL85" i="24"/>
  <c r="C181" i="32" s="1"/>
  <c r="D44" i="32"/>
  <c r="BY85" i="24"/>
  <c r="C89" i="15" s="1"/>
  <c r="G89" i="15" s="1"/>
  <c r="D85" i="24"/>
  <c r="D21" i="32" s="1"/>
  <c r="D172" i="32"/>
  <c r="H3" i="31"/>
  <c r="H69" i="31"/>
  <c r="H23" i="31"/>
  <c r="H35" i="31"/>
  <c r="H76" i="32"/>
  <c r="BT85" i="24"/>
  <c r="I309" i="32" s="1"/>
  <c r="H74" i="31"/>
  <c r="I300" i="32"/>
  <c r="AN85" i="24"/>
  <c r="E181" i="32" s="1"/>
  <c r="BS85" i="24"/>
  <c r="H309" i="32" s="1"/>
  <c r="G332" i="32"/>
  <c r="P85" i="24"/>
  <c r="I53" i="32" s="1"/>
  <c r="AT85" i="24"/>
  <c r="D213" i="32" s="1"/>
  <c r="H21" i="31"/>
  <c r="E172" i="32"/>
  <c r="H70" i="31"/>
  <c r="K85" i="24"/>
  <c r="C676" i="24" s="1"/>
  <c r="H15" i="31"/>
  <c r="G44" i="32"/>
  <c r="AC85" i="24"/>
  <c r="C41" i="15" s="1"/>
  <c r="G41" i="15" s="1"/>
  <c r="C44" i="32"/>
  <c r="H32" i="31"/>
  <c r="H108" i="32"/>
  <c r="Y85" i="24"/>
  <c r="D117" i="32" s="1"/>
  <c r="H30" i="31"/>
  <c r="CC85" i="24"/>
  <c r="D373" i="32" s="1"/>
  <c r="BW85" i="24"/>
  <c r="E341" i="32" s="1"/>
  <c r="BO85" i="24"/>
  <c r="D309" i="32" s="1"/>
  <c r="H38" i="31"/>
  <c r="H80" i="31"/>
  <c r="H40" i="31"/>
  <c r="AJ85" i="24"/>
  <c r="C701" i="24" s="1"/>
  <c r="BR85" i="24"/>
  <c r="C626" i="24" s="1"/>
  <c r="H44" i="31"/>
  <c r="H26" i="31"/>
  <c r="H72" i="31"/>
  <c r="CB85" i="24"/>
  <c r="C92" i="15" s="1"/>
  <c r="G92" i="15" s="1"/>
  <c r="H9" i="31"/>
  <c r="H59" i="31"/>
  <c r="H54" i="31"/>
  <c r="H24" i="31"/>
  <c r="H79" i="31"/>
  <c r="AR85" i="24"/>
  <c r="I181" i="32" s="1"/>
  <c r="G85" i="24"/>
  <c r="C19" i="15" s="1"/>
  <c r="G19" i="15" s="1"/>
  <c r="H41" i="31"/>
  <c r="H53" i="31"/>
  <c r="H57" i="31"/>
  <c r="H43" i="31"/>
  <c r="H6" i="31"/>
  <c r="H77" i="31"/>
  <c r="W85" i="24"/>
  <c r="I85" i="32" s="1"/>
  <c r="I140" i="32"/>
  <c r="H12" i="32"/>
  <c r="C204" i="32"/>
  <c r="D268" i="32"/>
  <c r="H62" i="31"/>
  <c r="F108" i="32"/>
  <c r="H36" i="31"/>
  <c r="H7" i="31"/>
  <c r="AE85" i="24"/>
  <c r="C43" i="15" s="1"/>
  <c r="G43" i="15" s="1"/>
  <c r="H204" i="32"/>
  <c r="F172" i="32"/>
  <c r="BL85" i="24"/>
  <c r="C76" i="15" s="1"/>
  <c r="G76" i="15" s="1"/>
  <c r="C236" i="32"/>
  <c r="AI85" i="24"/>
  <c r="G149" i="32" s="1"/>
  <c r="I76" i="32"/>
  <c r="BF85" i="24"/>
  <c r="C629" i="24" s="1"/>
  <c r="F268" i="32"/>
  <c r="C300" i="32"/>
  <c r="H268" i="32"/>
  <c r="H51" i="31"/>
  <c r="G140" i="32"/>
  <c r="H61" i="31"/>
  <c r="H60" i="31"/>
  <c r="BP85" i="24"/>
  <c r="C80" i="15" s="1"/>
  <c r="G80" i="15" s="1"/>
  <c r="X85" i="24"/>
  <c r="C36" i="15" s="1"/>
  <c r="G36" i="15" s="1"/>
  <c r="BK85" i="24"/>
  <c r="G277" i="32" s="1"/>
  <c r="BI85" i="24"/>
  <c r="C73" i="15" s="1"/>
  <c r="G73" i="15" s="1"/>
  <c r="H68" i="31"/>
  <c r="E300" i="32"/>
  <c r="BV85" i="24"/>
  <c r="AP85" i="24"/>
  <c r="C707" i="24" s="1"/>
  <c r="BZ85" i="24"/>
  <c r="C646" i="24" s="1"/>
  <c r="AD85" i="24"/>
  <c r="I117" i="32" s="1"/>
  <c r="F300" i="32"/>
  <c r="H65" i="31"/>
  <c r="D332" i="32"/>
  <c r="I108" i="32"/>
  <c r="CE62" i="24"/>
  <c r="I364" i="32" s="1"/>
  <c r="CE48" i="24"/>
  <c r="AG85" i="24"/>
  <c r="C45" i="15" s="1"/>
  <c r="C691" i="34"/>
  <c r="B38" i="15"/>
  <c r="C629" i="34"/>
  <c r="B70" i="15"/>
  <c r="C642" i="34"/>
  <c r="B86" i="15"/>
  <c r="C672" i="34"/>
  <c r="B19" i="15"/>
  <c r="C704" i="34"/>
  <c r="B51" i="15"/>
  <c r="C633" i="34"/>
  <c r="B67" i="15"/>
  <c r="C639" i="34"/>
  <c r="B83" i="15"/>
  <c r="C673" i="34"/>
  <c r="B20" i="15"/>
  <c r="C689" i="34"/>
  <c r="B36" i="15"/>
  <c r="C705" i="34"/>
  <c r="B52" i="15"/>
  <c r="C624" i="34"/>
  <c r="B68" i="15"/>
  <c r="F309" i="34"/>
  <c r="D352" i="34"/>
  <c r="C710" i="34"/>
  <c r="B57" i="15"/>
  <c r="C245" i="32"/>
  <c r="C64" i="15"/>
  <c r="G64" i="15" s="1"/>
  <c r="C628" i="24"/>
  <c r="C53" i="32"/>
  <c r="C675" i="24"/>
  <c r="C22" i="15"/>
  <c r="G22" i="15" s="1"/>
  <c r="F277" i="32"/>
  <c r="C74" i="15"/>
  <c r="G74" i="15" s="1"/>
  <c r="C617" i="24"/>
  <c r="C679" i="34"/>
  <c r="B26" i="15"/>
  <c r="C711" i="34"/>
  <c r="B58" i="15"/>
  <c r="C646" i="34"/>
  <c r="B90" i="15"/>
  <c r="C676" i="34"/>
  <c r="B23" i="15"/>
  <c r="C708" i="34"/>
  <c r="B55" i="15"/>
  <c r="C643" i="34"/>
  <c r="B87" i="15"/>
  <c r="C693" i="34"/>
  <c r="B40" i="15"/>
  <c r="C636" i="34"/>
  <c r="B72" i="15"/>
  <c r="C694" i="34"/>
  <c r="B41" i="15"/>
  <c r="C121" i="8"/>
  <c r="D384" i="24"/>
  <c r="C68" i="15"/>
  <c r="G68" i="15" s="1"/>
  <c r="G245" i="32"/>
  <c r="C624" i="24"/>
  <c r="F181" i="32"/>
  <c r="C53" i="15"/>
  <c r="C706" i="24"/>
  <c r="F21" i="32"/>
  <c r="C18" i="15"/>
  <c r="G18" i="15" s="1"/>
  <c r="C671" i="24"/>
  <c r="C683" i="34"/>
  <c r="B30" i="15"/>
  <c r="C699" i="34"/>
  <c r="B46" i="15"/>
  <c r="C616" i="34"/>
  <c r="B62" i="15"/>
  <c r="C619" i="34"/>
  <c r="B78" i="15"/>
  <c r="C680" i="34"/>
  <c r="B27" i="15"/>
  <c r="C696" i="34"/>
  <c r="B43" i="15"/>
  <c r="C712" i="34"/>
  <c r="B59" i="15"/>
  <c r="C635" i="34"/>
  <c r="B75" i="15"/>
  <c r="C647" i="34"/>
  <c r="B91" i="15"/>
  <c r="C681" i="34"/>
  <c r="B28" i="15"/>
  <c r="C697" i="34"/>
  <c r="B44" i="15"/>
  <c r="C713" i="34"/>
  <c r="B60" i="15"/>
  <c r="C637" i="34"/>
  <c r="B76" i="15"/>
  <c r="C622" i="34"/>
  <c r="B92" i="15"/>
  <c r="C678" i="34"/>
  <c r="B25" i="15"/>
  <c r="I378" i="32"/>
  <c r="K612" i="24"/>
  <c r="E373" i="32"/>
  <c r="C94" i="15"/>
  <c r="G94" i="15" s="1"/>
  <c r="C77" i="15"/>
  <c r="G77" i="15" s="1"/>
  <c r="I277" i="32"/>
  <c r="C638" i="24"/>
  <c r="E85" i="32"/>
  <c r="C684" i="24"/>
  <c r="C31" i="15"/>
  <c r="G31" i="15" s="1"/>
  <c r="C213" i="32"/>
  <c r="C57" i="15"/>
  <c r="G57" i="15" s="1"/>
  <c r="C710" i="24"/>
  <c r="G53" i="32"/>
  <c r="C679" i="24"/>
  <c r="C26" i="15"/>
  <c r="G26" i="15" s="1"/>
  <c r="C675" i="34"/>
  <c r="B22" i="15"/>
  <c r="C707" i="34"/>
  <c r="B54" i="15"/>
  <c r="C688" i="34"/>
  <c r="B35" i="15"/>
  <c r="C640" i="34"/>
  <c r="B84" i="15"/>
  <c r="D181" i="32"/>
  <c r="C51" i="15"/>
  <c r="G51" i="15" s="1"/>
  <c r="C704" i="24"/>
  <c r="G117" i="32"/>
  <c r="C40" i="15"/>
  <c r="G40" i="15" s="1"/>
  <c r="C693" i="24"/>
  <c r="H245" i="32"/>
  <c r="C69" i="15"/>
  <c r="C614" i="24"/>
  <c r="C695" i="34"/>
  <c r="B42" i="15"/>
  <c r="C617" i="34"/>
  <c r="B74" i="15"/>
  <c r="C692" i="34"/>
  <c r="B39" i="15"/>
  <c r="C618" i="34"/>
  <c r="B71" i="15"/>
  <c r="C677" i="34"/>
  <c r="B24" i="15"/>
  <c r="C709" i="34"/>
  <c r="B56" i="15"/>
  <c r="C644" i="34"/>
  <c r="B88" i="15"/>
  <c r="C72" i="15"/>
  <c r="G72" i="15" s="1"/>
  <c r="D277" i="32"/>
  <c r="C636" i="24"/>
  <c r="E213" i="32"/>
  <c r="C712" i="24"/>
  <c r="C59" i="15"/>
  <c r="G59" i="15" s="1"/>
  <c r="H21" i="32"/>
  <c r="C20" i="15"/>
  <c r="G20" i="15" s="1"/>
  <c r="C673" i="24"/>
  <c r="H213" i="32"/>
  <c r="C62" i="15"/>
  <c r="C616" i="24"/>
  <c r="C341" i="32"/>
  <c r="C85" i="15"/>
  <c r="G85" i="15" s="1"/>
  <c r="C641" i="24"/>
  <c r="C671" i="34"/>
  <c r="B18" i="15"/>
  <c r="C687" i="34"/>
  <c r="B34" i="15"/>
  <c r="C703" i="34"/>
  <c r="B50" i="15"/>
  <c r="C632" i="34"/>
  <c r="B66" i="15"/>
  <c r="C626" i="34"/>
  <c r="B82" i="15"/>
  <c r="CE48" i="34"/>
  <c r="C62" i="34"/>
  <c r="C684" i="34"/>
  <c r="B31" i="15"/>
  <c r="C700" i="34"/>
  <c r="B47" i="15"/>
  <c r="C625" i="34"/>
  <c r="B63" i="15"/>
  <c r="C627" i="34"/>
  <c r="B79" i="15"/>
  <c r="C669" i="34"/>
  <c r="B16" i="15"/>
  <c r="C685" i="34"/>
  <c r="B32" i="15"/>
  <c r="C701" i="34"/>
  <c r="B48" i="15"/>
  <c r="C628" i="34"/>
  <c r="B64" i="15"/>
  <c r="C621" i="34"/>
  <c r="B80" i="15"/>
  <c r="C634" i="34"/>
  <c r="B73" i="15"/>
  <c r="D711" i="34"/>
  <c r="D707" i="34"/>
  <c r="D712" i="34"/>
  <c r="D708" i="34"/>
  <c r="D704" i="34"/>
  <c r="D700" i="34"/>
  <c r="D696" i="34"/>
  <c r="D692" i="34"/>
  <c r="D688" i="34"/>
  <c r="D684" i="34"/>
  <c r="D680" i="34"/>
  <c r="D676" i="34"/>
  <c r="D716" i="34"/>
  <c r="D713" i="34"/>
  <c r="D706" i="34"/>
  <c r="D695" i="34"/>
  <c r="D694" i="34"/>
  <c r="D693" i="34"/>
  <c r="D679" i="34"/>
  <c r="D678" i="34"/>
  <c r="D677" i="34"/>
  <c r="D670" i="34"/>
  <c r="D647" i="34"/>
  <c r="D646" i="34"/>
  <c r="D645" i="34"/>
  <c r="D629" i="34"/>
  <c r="D626" i="34"/>
  <c r="D623" i="34"/>
  <c r="D621" i="34"/>
  <c r="D619" i="34"/>
  <c r="D617" i="34"/>
  <c r="D705" i="34"/>
  <c r="D691" i="34"/>
  <c r="D690" i="34"/>
  <c r="D689" i="34"/>
  <c r="D675" i="34"/>
  <c r="D674" i="34"/>
  <c r="D671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5" i="34"/>
  <c r="D624" i="34"/>
  <c r="D710" i="34"/>
  <c r="D703" i="34"/>
  <c r="D702" i="34"/>
  <c r="D701" i="34"/>
  <c r="D687" i="34"/>
  <c r="D686" i="34"/>
  <c r="D685" i="34"/>
  <c r="D683" i="34"/>
  <c r="D681" i="34"/>
  <c r="D673" i="34"/>
  <c r="D698" i="34"/>
  <c r="D672" i="34"/>
  <c r="D620" i="34"/>
  <c r="D616" i="34"/>
  <c r="D709" i="34"/>
  <c r="D682" i="34"/>
  <c r="D669" i="34"/>
  <c r="D627" i="34"/>
  <c r="D699" i="34"/>
  <c r="D697" i="34"/>
  <c r="D668" i="34"/>
  <c r="D628" i="34"/>
  <c r="D622" i="34"/>
  <c r="D618" i="34"/>
  <c r="F16" i="6"/>
  <c r="F234" i="24"/>
  <c r="C67" i="15"/>
  <c r="G67" i="15" s="1"/>
  <c r="F245" i="32"/>
  <c r="C633" i="24"/>
  <c r="F117" i="32"/>
  <c r="C692" i="24"/>
  <c r="C39" i="15"/>
  <c r="G39" i="15" s="1"/>
  <c r="C50" i="8"/>
  <c r="F309" i="24"/>
  <c r="D352" i="24"/>
  <c r="C103" i="8" s="1"/>
  <c r="H181" i="32"/>
  <c r="C708" i="24"/>
  <c r="C55" i="15"/>
  <c r="G55" i="15" s="1"/>
  <c r="C81" i="15"/>
  <c r="G81" i="15" s="1"/>
  <c r="F309" i="32"/>
  <c r="C623" i="24"/>
  <c r="C309" i="32"/>
  <c r="C78" i="15"/>
  <c r="G78" i="15" s="1"/>
  <c r="C619" i="24"/>
  <c r="I149" i="32"/>
  <c r="C49" i="15"/>
  <c r="C702" i="24"/>
  <c r="H85" i="32"/>
  <c r="C687" i="24"/>
  <c r="C34" i="15"/>
  <c r="G34" i="15" s="1"/>
  <c r="C17" i="15" l="1"/>
  <c r="G17" i="15" s="1"/>
  <c r="H17" i="15" s="1"/>
  <c r="I17" i="15" s="1"/>
  <c r="E21" i="32"/>
  <c r="H21" i="15"/>
  <c r="I21" i="15" s="1"/>
  <c r="F29" i="15"/>
  <c r="H29" i="15"/>
  <c r="I29" i="15" s="1"/>
  <c r="I341" i="32"/>
  <c r="G85" i="32"/>
  <c r="C28" i="15"/>
  <c r="G28" i="15" s="1"/>
  <c r="C680" i="24"/>
  <c r="C685" i="24"/>
  <c r="F149" i="32"/>
  <c r="C61" i="15"/>
  <c r="C85" i="32"/>
  <c r="C24" i="15"/>
  <c r="G24" i="15" s="1"/>
  <c r="C46" i="15"/>
  <c r="G46" i="15" s="1"/>
  <c r="C32" i="15"/>
  <c r="G32" i="15" s="1"/>
  <c r="C631" i="24"/>
  <c r="G341" i="32"/>
  <c r="C677" i="24"/>
  <c r="E245" i="32"/>
  <c r="C65" i="15"/>
  <c r="H65" i="15" s="1"/>
  <c r="I65" i="15" s="1"/>
  <c r="C71" i="15"/>
  <c r="G71" i="15" s="1"/>
  <c r="I21" i="32"/>
  <c r="C618" i="24"/>
  <c r="C674" i="24"/>
  <c r="C84" i="15"/>
  <c r="G84" i="15" s="1"/>
  <c r="C632" i="24"/>
  <c r="C647" i="24"/>
  <c r="D245" i="32"/>
  <c r="C645" i="24"/>
  <c r="C682" i="24"/>
  <c r="C25" i="15"/>
  <c r="G25" i="15" s="1"/>
  <c r="E117" i="32"/>
  <c r="C60" i="15"/>
  <c r="C88" i="15"/>
  <c r="G88" i="15" s="1"/>
  <c r="C691" i="24"/>
  <c r="C678" i="24"/>
  <c r="C711" i="24"/>
  <c r="F213" i="32"/>
  <c r="C37" i="15"/>
  <c r="C696" i="24"/>
  <c r="C644" i="24"/>
  <c r="C23" i="15"/>
  <c r="G23" i="15" s="1"/>
  <c r="C63" i="15"/>
  <c r="G63" i="15" s="1"/>
  <c r="C30" i="15"/>
  <c r="G30" i="15" s="1"/>
  <c r="C33" i="15"/>
  <c r="G33" i="15" s="1"/>
  <c r="I213" i="32"/>
  <c r="C27" i="15"/>
  <c r="G27" i="15" s="1"/>
  <c r="H341" i="32"/>
  <c r="C21" i="32"/>
  <c r="C82" i="15"/>
  <c r="G82" i="15" s="1"/>
  <c r="D149" i="32"/>
  <c r="C668" i="24"/>
  <c r="C643" i="24"/>
  <c r="C697" i="24"/>
  <c r="C640" i="24"/>
  <c r="C149" i="32"/>
  <c r="C690" i="24"/>
  <c r="G21" i="32"/>
  <c r="C48" i="15"/>
  <c r="G48" i="15" s="1"/>
  <c r="C634" i="24"/>
  <c r="C681" i="24"/>
  <c r="C87" i="15"/>
  <c r="G87" i="15" s="1"/>
  <c r="C50" i="15"/>
  <c r="G50" i="15" s="1"/>
  <c r="C700" i="24"/>
  <c r="C683" i="24"/>
  <c r="C703" i="24"/>
  <c r="H117" i="32"/>
  <c r="G309" i="32"/>
  <c r="D53" i="32"/>
  <c r="C705" i="24"/>
  <c r="C93" i="15"/>
  <c r="G93" i="15" s="1"/>
  <c r="C694" i="24"/>
  <c r="C672" i="24"/>
  <c r="H149" i="32"/>
  <c r="C620" i="24"/>
  <c r="C669" i="24"/>
  <c r="C16" i="15"/>
  <c r="G16" i="15" s="1"/>
  <c r="C58" i="15"/>
  <c r="G58" i="15" s="1"/>
  <c r="C42" i="15"/>
  <c r="G42" i="15" s="1"/>
  <c r="C117" i="32"/>
  <c r="C52" i="15"/>
  <c r="G52" i="15" s="1"/>
  <c r="C637" i="24"/>
  <c r="C639" i="24"/>
  <c r="C627" i="24"/>
  <c r="C35" i="15"/>
  <c r="G35" i="15" s="1"/>
  <c r="C621" i="24"/>
  <c r="H277" i="32"/>
  <c r="C83" i="15"/>
  <c r="G83" i="15" s="1"/>
  <c r="C79" i="15"/>
  <c r="G79" i="15" s="1"/>
  <c r="E309" i="32"/>
  <c r="C689" i="24"/>
  <c r="C90" i="15"/>
  <c r="G90" i="15" s="1"/>
  <c r="C75" i="15"/>
  <c r="G75" i="15" s="1"/>
  <c r="I245" i="32"/>
  <c r="C70" i="15"/>
  <c r="G70" i="15" s="1"/>
  <c r="C709" i="24"/>
  <c r="C622" i="24"/>
  <c r="E149" i="32"/>
  <c r="C56" i="15"/>
  <c r="G56" i="15" s="1"/>
  <c r="C373" i="32"/>
  <c r="C47" i="15"/>
  <c r="G47" i="15" s="1"/>
  <c r="C688" i="24"/>
  <c r="C635" i="24"/>
  <c r="CE85" i="24"/>
  <c r="I373" i="32" s="1"/>
  <c r="C695" i="24"/>
  <c r="C54" i="15"/>
  <c r="G54" i="15" s="1"/>
  <c r="G181" i="32"/>
  <c r="C698" i="24"/>
  <c r="C642" i="24"/>
  <c r="D341" i="32"/>
  <c r="C86" i="15"/>
  <c r="G86" i="15" s="1"/>
  <c r="E277" i="32"/>
  <c r="F16" i="15"/>
  <c r="H16" i="15"/>
  <c r="I16" i="15" s="1"/>
  <c r="F18" i="15"/>
  <c r="H18" i="15"/>
  <c r="I18" i="15" s="1"/>
  <c r="F56" i="15"/>
  <c r="H56" i="15"/>
  <c r="I56" i="15" s="1"/>
  <c r="E623" i="34"/>
  <c r="C648" i="34"/>
  <c r="M716" i="34" s="1"/>
  <c r="F23" i="15"/>
  <c r="H23" i="15"/>
  <c r="I23" i="15" s="1"/>
  <c r="F52" i="15"/>
  <c r="H52" i="15"/>
  <c r="I52" i="15" s="1"/>
  <c r="F35" i="15"/>
  <c r="F43" i="15"/>
  <c r="H43" i="15" s="1"/>
  <c r="I43" i="15" s="1"/>
  <c r="F46" i="15"/>
  <c r="H64" i="15"/>
  <c r="I64" i="15" s="1"/>
  <c r="F64" i="15"/>
  <c r="F47" i="15"/>
  <c r="H47" i="15"/>
  <c r="I47" i="15" s="1"/>
  <c r="C85" i="34"/>
  <c r="CE62" i="34"/>
  <c r="F34" i="15"/>
  <c r="H34" i="15" s="1"/>
  <c r="F24" i="15"/>
  <c r="F39" i="15"/>
  <c r="H39" i="15"/>
  <c r="I39" i="15" s="1"/>
  <c r="F42" i="15"/>
  <c r="H42" i="15"/>
  <c r="I42" i="15" s="1"/>
  <c r="F41" i="15"/>
  <c r="H41" i="15"/>
  <c r="I41" i="15" s="1"/>
  <c r="F55" i="15"/>
  <c r="H55" i="15"/>
  <c r="I55" i="15" s="1"/>
  <c r="F26" i="15"/>
  <c r="H26" i="15" s="1"/>
  <c r="F57" i="15"/>
  <c r="H57" i="15"/>
  <c r="I57" i="15" s="1"/>
  <c r="F36" i="15"/>
  <c r="H36" i="15" s="1"/>
  <c r="F51" i="15"/>
  <c r="H51" i="15"/>
  <c r="I51" i="15" s="1"/>
  <c r="F38" i="15"/>
  <c r="H38" i="15"/>
  <c r="F48" i="15"/>
  <c r="F63" i="15"/>
  <c r="F50" i="15"/>
  <c r="G69" i="15"/>
  <c r="H69" i="15" s="1"/>
  <c r="I69" i="15" s="1"/>
  <c r="G53" i="15"/>
  <c r="H53" i="15" s="1"/>
  <c r="I53" i="15" s="1"/>
  <c r="C138" i="8"/>
  <c r="D417" i="24"/>
  <c r="F58" i="15"/>
  <c r="H58" i="15"/>
  <c r="I58" i="15" s="1"/>
  <c r="G45" i="15"/>
  <c r="H45" i="15" s="1"/>
  <c r="I45" i="15" s="1"/>
  <c r="F20" i="15"/>
  <c r="H20" i="15"/>
  <c r="I20" i="15" s="1"/>
  <c r="F19" i="15"/>
  <c r="H19" i="15"/>
  <c r="I19" i="15" s="1"/>
  <c r="D715" i="34"/>
  <c r="F22" i="15"/>
  <c r="H22" i="15" s="1"/>
  <c r="F28" i="15"/>
  <c r="G49" i="15"/>
  <c r="H49" i="15" s="1"/>
  <c r="I49" i="15" s="1"/>
  <c r="D615" i="24"/>
  <c r="F54" i="15"/>
  <c r="H54" i="15"/>
  <c r="I54" i="15" s="1"/>
  <c r="F25" i="15"/>
  <c r="H25" i="15"/>
  <c r="I25" i="15" s="1"/>
  <c r="F44" i="15"/>
  <c r="H44" i="15"/>
  <c r="I44" i="15" s="1"/>
  <c r="F59" i="15"/>
  <c r="H59" i="15"/>
  <c r="I59" i="15" s="1"/>
  <c r="F27" i="15"/>
  <c r="F30" i="15"/>
  <c r="H46" i="15" l="1"/>
  <c r="I46" i="15" s="1"/>
  <c r="G65" i="15"/>
  <c r="H28" i="15"/>
  <c r="I28" i="15" s="1"/>
  <c r="H24" i="15"/>
  <c r="H30" i="15"/>
  <c r="I30" i="15" s="1"/>
  <c r="G37" i="15"/>
  <c r="H37" i="15" s="1"/>
  <c r="H33" i="15"/>
  <c r="I33" i="15" s="1"/>
  <c r="H63" i="15"/>
  <c r="I63" i="15" s="1"/>
  <c r="H27" i="15"/>
  <c r="H48" i="15"/>
  <c r="I48" i="15" s="1"/>
  <c r="C716" i="24"/>
  <c r="H50" i="15"/>
  <c r="H35" i="15"/>
  <c r="C715" i="24"/>
  <c r="C648" i="24"/>
  <c r="M716" i="24" s="1"/>
  <c r="C668" i="34"/>
  <c r="CE85" i="34"/>
  <c r="C716" i="34" s="1"/>
  <c r="B15" i="15"/>
  <c r="E716" i="34"/>
  <c r="D712" i="24"/>
  <c r="D708" i="24"/>
  <c r="D704" i="24"/>
  <c r="D700" i="24"/>
  <c r="D696" i="24"/>
  <c r="D692" i="24"/>
  <c r="D688" i="24"/>
  <c r="D684" i="24"/>
  <c r="D713" i="24"/>
  <c r="D709" i="24"/>
  <c r="D705" i="24"/>
  <c r="D701" i="24"/>
  <c r="D697" i="24"/>
  <c r="D693" i="24"/>
  <c r="D689" i="24"/>
  <c r="D685" i="24"/>
  <c r="D710" i="24"/>
  <c r="D706" i="24"/>
  <c r="D702" i="24"/>
  <c r="D698" i="24"/>
  <c r="D694" i="24"/>
  <c r="D690" i="24"/>
  <c r="D686" i="24"/>
  <c r="D682" i="24"/>
  <c r="D711" i="24"/>
  <c r="D695" i="24"/>
  <c r="D680" i="24"/>
  <c r="D676" i="24"/>
  <c r="D672" i="24"/>
  <c r="D668" i="24"/>
  <c r="D628" i="24"/>
  <c r="D622" i="24"/>
  <c r="D620" i="24"/>
  <c r="D618" i="24"/>
  <c r="D616" i="24"/>
  <c r="D716" i="24"/>
  <c r="D699" i="24"/>
  <c r="D683" i="24"/>
  <c r="D681" i="24"/>
  <c r="D677" i="24"/>
  <c r="D673" i="24"/>
  <c r="D669" i="24"/>
  <c r="D627" i="24"/>
  <c r="D703" i="24"/>
  <c r="D687" i="24"/>
  <c r="D678" i="24"/>
  <c r="D674" i="24"/>
  <c r="D670" i="24"/>
  <c r="D647" i="24"/>
  <c r="D646" i="24"/>
  <c r="D645" i="24"/>
  <c r="D629" i="24"/>
  <c r="D626" i="24"/>
  <c r="D623" i="24"/>
  <c r="D621" i="24"/>
  <c r="D619" i="24"/>
  <c r="D617" i="24"/>
  <c r="D707" i="24"/>
  <c r="D679" i="24"/>
  <c r="D671" i="24"/>
  <c r="D625" i="24"/>
  <c r="D691" i="24"/>
  <c r="D675" i="24"/>
  <c r="D640" i="24"/>
  <c r="D634" i="24"/>
  <c r="D632" i="24"/>
  <c r="D624" i="24"/>
  <c r="D643" i="24"/>
  <c r="D641" i="24"/>
  <c r="D639" i="24"/>
  <c r="D637" i="24"/>
  <c r="D635" i="24"/>
  <c r="D633" i="24"/>
  <c r="D631" i="24"/>
  <c r="D644" i="24"/>
  <c r="D642" i="24"/>
  <c r="D638" i="24"/>
  <c r="D636" i="24"/>
  <c r="D630" i="24"/>
  <c r="C168" i="8"/>
  <c r="D421" i="24"/>
  <c r="F15" i="15" l="1"/>
  <c r="H15" i="15"/>
  <c r="I15" i="15" s="1"/>
  <c r="C172" i="8"/>
  <c r="D424" i="24"/>
  <c r="C177" i="8" s="1"/>
  <c r="E612" i="24"/>
  <c r="D715" i="24"/>
  <c r="E623" i="24"/>
  <c r="E612" i="34"/>
  <c r="C715" i="34"/>
  <c r="E713" i="24" l="1"/>
  <c r="E709" i="24"/>
  <c r="E705" i="24"/>
  <c r="E701" i="24"/>
  <c r="E697" i="24"/>
  <c r="E693" i="24"/>
  <c r="E689" i="24"/>
  <c r="E685" i="24"/>
  <c r="E710" i="24"/>
  <c r="E706" i="24"/>
  <c r="E702" i="24"/>
  <c r="E698" i="24"/>
  <c r="E694" i="24"/>
  <c r="E690" i="24"/>
  <c r="E686" i="24"/>
  <c r="E682" i="24"/>
  <c r="E716" i="24"/>
  <c r="E711" i="24"/>
  <c r="E707" i="24"/>
  <c r="E703" i="24"/>
  <c r="E699" i="24"/>
  <c r="E695" i="24"/>
  <c r="E691" i="24"/>
  <c r="E687" i="24"/>
  <c r="E683" i="24"/>
  <c r="E708" i="24"/>
  <c r="E692" i="24"/>
  <c r="E681" i="24"/>
  <c r="E677" i="24"/>
  <c r="E673" i="24"/>
  <c r="E669" i="24"/>
  <c r="E627" i="24"/>
  <c r="E712" i="24"/>
  <c r="E696" i="24"/>
  <c r="E678" i="24"/>
  <c r="E674" i="24"/>
  <c r="E670" i="24"/>
  <c r="E647" i="24"/>
  <c r="E646" i="24"/>
  <c r="E645" i="24"/>
  <c r="E629" i="24"/>
  <c r="E626" i="24"/>
  <c r="E700" i="24"/>
  <c r="E684" i="24"/>
  <c r="E679" i="24"/>
  <c r="E675" i="24"/>
  <c r="E671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5" i="24"/>
  <c r="E624" i="24"/>
  <c r="F624" i="24" s="1"/>
  <c r="F694" i="24" s="1"/>
  <c r="E676" i="24"/>
  <c r="E704" i="24"/>
  <c r="E628" i="24"/>
  <c r="E672" i="24"/>
  <c r="E688" i="24"/>
  <c r="E680" i="24"/>
  <c r="E668" i="24"/>
  <c r="E708" i="34"/>
  <c r="E709" i="34"/>
  <c r="E693" i="34"/>
  <c r="E677" i="34"/>
  <c r="E690" i="34"/>
  <c r="E671" i="34"/>
  <c r="E641" i="34"/>
  <c r="E637" i="34"/>
  <c r="E633" i="34"/>
  <c r="E625" i="34"/>
  <c r="E702" i="34"/>
  <c r="E672" i="34"/>
  <c r="E700" i="34"/>
  <c r="E683" i="34"/>
  <c r="E647" i="34"/>
  <c r="E626" i="34"/>
  <c r="E627" i="34"/>
  <c r="E695" i="34"/>
  <c r="E685" i="34"/>
  <c r="E675" i="34"/>
  <c r="E639" i="34"/>
  <c r="E631" i="34"/>
  <c r="E687" i="34"/>
  <c r="E698" i="34"/>
  <c r="E645" i="34"/>
  <c r="E680" i="34"/>
  <c r="E713" i="34"/>
  <c r="E642" i="34"/>
  <c r="E630" i="34"/>
  <c r="E686" i="34"/>
  <c r="E684" i="34"/>
  <c r="E629" i="34"/>
  <c r="E678" i="34"/>
  <c r="E704" i="34"/>
  <c r="E705" i="34"/>
  <c r="E689" i="34"/>
  <c r="E711" i="34"/>
  <c r="E676" i="34"/>
  <c r="E644" i="34"/>
  <c r="E640" i="34"/>
  <c r="E636" i="34"/>
  <c r="E632" i="34"/>
  <c r="E624" i="34"/>
  <c r="E688" i="34"/>
  <c r="E668" i="34"/>
  <c r="E699" i="34"/>
  <c r="E682" i="34"/>
  <c r="E646" i="34"/>
  <c r="E696" i="34"/>
  <c r="E706" i="34"/>
  <c r="E673" i="34"/>
  <c r="E701" i="34"/>
  <c r="E692" i="34"/>
  <c r="E643" i="34"/>
  <c r="E635" i="34"/>
  <c r="E710" i="34"/>
  <c r="E628" i="34"/>
  <c r="E679" i="34"/>
  <c r="E694" i="34"/>
  <c r="E712" i="34"/>
  <c r="E697" i="34"/>
  <c r="E681" i="34"/>
  <c r="E691" i="34"/>
  <c r="E674" i="34"/>
  <c r="E638" i="34"/>
  <c r="E634" i="34"/>
  <c r="E703" i="34"/>
  <c r="E707" i="34"/>
  <c r="E670" i="34"/>
  <c r="E669" i="34"/>
  <c r="F669" i="24" l="1"/>
  <c r="F671" i="24"/>
  <c r="F629" i="24"/>
  <c r="F698" i="24"/>
  <c r="F701" i="24"/>
  <c r="F678" i="24"/>
  <c r="F697" i="24"/>
  <c r="F696" i="24"/>
  <c r="F633" i="24"/>
  <c r="F687" i="24"/>
  <c r="F639" i="24"/>
  <c r="F711" i="24"/>
  <c r="F677" i="24"/>
  <c r="F628" i="24"/>
  <c r="F713" i="24"/>
  <c r="F634" i="24"/>
  <c r="F640" i="24"/>
  <c r="F675" i="24"/>
  <c r="F645" i="24"/>
  <c r="F689" i="24"/>
  <c r="F700" i="24"/>
  <c r="F691" i="24"/>
  <c r="F716" i="24"/>
  <c r="F702" i="24"/>
  <c r="F627" i="24"/>
  <c r="F668" i="24"/>
  <c r="F625" i="24"/>
  <c r="G625" i="24" s="1"/>
  <c r="F635" i="24"/>
  <c r="F641" i="24"/>
  <c r="F679" i="24"/>
  <c r="F646" i="24"/>
  <c r="F705" i="24"/>
  <c r="F704" i="24"/>
  <c r="F695" i="24"/>
  <c r="F682" i="24"/>
  <c r="F706" i="24"/>
  <c r="F685" i="24"/>
  <c r="F672" i="24"/>
  <c r="F630" i="24"/>
  <c r="F636" i="24"/>
  <c r="F642" i="24"/>
  <c r="F693" i="24"/>
  <c r="F647" i="24"/>
  <c r="F684" i="24"/>
  <c r="F708" i="24"/>
  <c r="F699" i="24"/>
  <c r="F686" i="24"/>
  <c r="F710" i="24"/>
  <c r="F681" i="24"/>
  <c r="F676" i="24"/>
  <c r="F631" i="24"/>
  <c r="F637" i="24"/>
  <c r="F643" i="24"/>
  <c r="F709" i="24"/>
  <c r="F670" i="24"/>
  <c r="F688" i="24"/>
  <c r="F712" i="24"/>
  <c r="F703" i="24"/>
  <c r="F690" i="24"/>
  <c r="F673" i="24"/>
  <c r="F680" i="24"/>
  <c r="F632" i="24"/>
  <c r="F638" i="24"/>
  <c r="F644" i="24"/>
  <c r="F626" i="24"/>
  <c r="F674" i="24"/>
  <c r="F692" i="24"/>
  <c r="F683" i="24"/>
  <c r="F707" i="24"/>
  <c r="E715" i="24"/>
  <c r="E715" i="34"/>
  <c r="F624" i="34"/>
  <c r="F715" i="24" l="1"/>
  <c r="G699" i="24"/>
  <c r="G708" i="24"/>
  <c r="G684" i="24"/>
  <c r="G693" i="24"/>
  <c r="G679" i="24"/>
  <c r="G641" i="24"/>
  <c r="G635" i="24"/>
  <c r="G706" i="24"/>
  <c r="G628" i="24"/>
  <c r="G627" i="24"/>
  <c r="G698" i="24"/>
  <c r="G687" i="24"/>
  <c r="G681" i="24"/>
  <c r="G632" i="24"/>
  <c r="G645" i="24"/>
  <c r="G695" i="24"/>
  <c r="G704" i="24"/>
  <c r="G713" i="24"/>
  <c r="G689" i="24"/>
  <c r="G675" i="24"/>
  <c r="G640" i="24"/>
  <c r="G634" i="24"/>
  <c r="G690" i="24"/>
  <c r="G710" i="24"/>
  <c r="G670" i="24"/>
  <c r="G678" i="24"/>
  <c r="G711" i="24"/>
  <c r="G705" i="24"/>
  <c r="G638" i="24"/>
  <c r="G677" i="24"/>
  <c r="G716" i="24"/>
  <c r="G691" i="24"/>
  <c r="G700" i="24"/>
  <c r="G709" i="24"/>
  <c r="G685" i="24"/>
  <c r="G671" i="24"/>
  <c r="G639" i="24"/>
  <c r="G633" i="24"/>
  <c r="G680" i="24"/>
  <c r="G694" i="24"/>
  <c r="G647" i="24"/>
  <c r="G646" i="24"/>
  <c r="G696" i="24"/>
  <c r="G644" i="24"/>
  <c r="G676" i="24"/>
  <c r="G682" i="24"/>
  <c r="G707" i="24"/>
  <c r="G683" i="24"/>
  <c r="G692" i="24"/>
  <c r="G701" i="24"/>
  <c r="G702" i="24"/>
  <c r="G643" i="24"/>
  <c r="G637" i="24"/>
  <c r="G631" i="24"/>
  <c r="G672" i="24"/>
  <c r="G673" i="24"/>
  <c r="G629" i="24"/>
  <c r="G674" i="24"/>
  <c r="G642" i="24"/>
  <c r="G703" i="24"/>
  <c r="G636" i="24"/>
  <c r="G688" i="24"/>
  <c r="G668" i="24"/>
  <c r="G626" i="24"/>
  <c r="G712" i="24"/>
  <c r="G630" i="24"/>
  <c r="G697" i="24"/>
  <c r="G669" i="24"/>
  <c r="G686" i="24"/>
  <c r="F716" i="34"/>
  <c r="F713" i="34"/>
  <c r="F709" i="34"/>
  <c r="F705" i="34"/>
  <c r="F710" i="34"/>
  <c r="F706" i="34"/>
  <c r="F702" i="34"/>
  <c r="F698" i="34"/>
  <c r="F694" i="34"/>
  <c r="F690" i="34"/>
  <c r="F686" i="34"/>
  <c r="F682" i="34"/>
  <c r="F678" i="34"/>
  <c r="F674" i="34"/>
  <c r="F708" i="34"/>
  <c r="F703" i="34"/>
  <c r="F689" i="34"/>
  <c r="F688" i="34"/>
  <c r="F687" i="34"/>
  <c r="F672" i="34"/>
  <c r="F668" i="34"/>
  <c r="F628" i="34"/>
  <c r="F707" i="34"/>
  <c r="F701" i="34"/>
  <c r="F700" i="34"/>
  <c r="F699" i="34"/>
  <c r="F685" i="34"/>
  <c r="F684" i="34"/>
  <c r="F683" i="34"/>
  <c r="F673" i="34"/>
  <c r="F669" i="34"/>
  <c r="F627" i="34"/>
  <c r="F704" i="34"/>
  <c r="F697" i="34"/>
  <c r="F696" i="34"/>
  <c r="F695" i="34"/>
  <c r="F681" i="34"/>
  <c r="F680" i="34"/>
  <c r="F679" i="34"/>
  <c r="F677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92" i="34"/>
  <c r="F712" i="34"/>
  <c r="F676" i="34"/>
  <c r="F671" i="34"/>
  <c r="F625" i="34"/>
  <c r="F711" i="34"/>
  <c r="F693" i="34"/>
  <c r="F691" i="34"/>
  <c r="F670" i="34"/>
  <c r="F647" i="34"/>
  <c r="F646" i="34"/>
  <c r="F645" i="34"/>
  <c r="F629" i="34"/>
  <c r="F626" i="34"/>
  <c r="H628" i="24" l="1"/>
  <c r="H708" i="24" s="1"/>
  <c r="G715" i="24"/>
  <c r="F715" i="34"/>
  <c r="G625" i="34"/>
  <c r="H712" i="24" l="1"/>
  <c r="H631" i="24"/>
  <c r="H629" i="24"/>
  <c r="I629" i="24" s="1"/>
  <c r="H683" i="24"/>
  <c r="H682" i="24"/>
  <c r="H673" i="24"/>
  <c r="H709" i="24"/>
  <c r="H696" i="24"/>
  <c r="H697" i="24"/>
  <c r="H710" i="24"/>
  <c r="H674" i="24"/>
  <c r="H695" i="24"/>
  <c r="H703" i="24"/>
  <c r="H641" i="24"/>
  <c r="H634" i="24"/>
  <c r="H677" i="24"/>
  <c r="H637" i="24"/>
  <c r="H689" i="24"/>
  <c r="H638" i="24"/>
  <c r="H707" i="24"/>
  <c r="H630" i="24"/>
  <c r="H688" i="24"/>
  <c r="H679" i="24"/>
  <c r="H676" i="24"/>
  <c r="H680" i="24"/>
  <c r="H678" i="24"/>
  <c r="H700" i="24"/>
  <c r="H645" i="24"/>
  <c r="H713" i="24"/>
  <c r="H639" i="24"/>
  <c r="H647" i="24"/>
  <c r="H672" i="24"/>
  <c r="H671" i="24"/>
  <c r="H686" i="24"/>
  <c r="H681" i="24"/>
  <c r="H687" i="24"/>
  <c r="H690" i="24"/>
  <c r="H691" i="24"/>
  <c r="H704" i="24"/>
  <c r="H646" i="24"/>
  <c r="H644" i="24"/>
  <c r="H706" i="24"/>
  <c r="H711" i="24"/>
  <c r="H643" i="24"/>
  <c r="H701" i="24"/>
  <c r="H632" i="24"/>
  <c r="H694" i="24"/>
  <c r="H640" i="24"/>
  <c r="H699" i="24"/>
  <c r="H705" i="24"/>
  <c r="H668" i="24"/>
  <c r="H633" i="24"/>
  <c r="H675" i="24"/>
  <c r="H669" i="24"/>
  <c r="H670" i="24"/>
  <c r="H692" i="24"/>
  <c r="H635" i="24"/>
  <c r="H685" i="24"/>
  <c r="H636" i="24"/>
  <c r="H698" i="24"/>
  <c r="H642" i="24"/>
  <c r="H716" i="24"/>
  <c r="H693" i="24"/>
  <c r="H702" i="24"/>
  <c r="H684" i="24"/>
  <c r="G716" i="34"/>
  <c r="G710" i="34"/>
  <c r="G706" i="34"/>
  <c r="G711" i="34"/>
  <c r="G707" i="34"/>
  <c r="G703" i="34"/>
  <c r="G699" i="34"/>
  <c r="G695" i="34"/>
  <c r="G691" i="34"/>
  <c r="G687" i="34"/>
  <c r="G683" i="34"/>
  <c r="G679" i="34"/>
  <c r="G675" i="34"/>
  <c r="G712" i="34"/>
  <c r="G713" i="34"/>
  <c r="G705" i="34"/>
  <c r="G702" i="34"/>
  <c r="G701" i="34"/>
  <c r="G700" i="34"/>
  <c r="G686" i="34"/>
  <c r="G685" i="34"/>
  <c r="G684" i="34"/>
  <c r="G673" i="34"/>
  <c r="G669" i="34"/>
  <c r="G627" i="34"/>
  <c r="G704" i="34"/>
  <c r="G698" i="34"/>
  <c r="G697" i="34"/>
  <c r="G696" i="34"/>
  <c r="G682" i="34"/>
  <c r="G681" i="34"/>
  <c r="G680" i="34"/>
  <c r="G670" i="34"/>
  <c r="G647" i="34"/>
  <c r="G646" i="34"/>
  <c r="G645" i="34"/>
  <c r="G629" i="34"/>
  <c r="G626" i="34"/>
  <c r="G709" i="34"/>
  <c r="G694" i="34"/>
  <c r="G693" i="34"/>
  <c r="G692" i="34"/>
  <c r="G678" i="34"/>
  <c r="G677" i="34"/>
  <c r="G676" i="34"/>
  <c r="G672" i="34"/>
  <c r="G690" i="34"/>
  <c r="G688" i="34"/>
  <c r="G671" i="34"/>
  <c r="G674" i="34"/>
  <c r="G668" i="34"/>
  <c r="G628" i="34"/>
  <c r="G708" i="34"/>
  <c r="G689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H715" i="24" l="1"/>
  <c r="I707" i="24"/>
  <c r="I634" i="24"/>
  <c r="I685" i="24"/>
  <c r="I671" i="24"/>
  <c r="I674" i="24"/>
  <c r="I699" i="24"/>
  <c r="I632" i="24"/>
  <c r="I702" i="24"/>
  <c r="I642" i="24"/>
  <c r="I687" i="24"/>
  <c r="I679" i="24"/>
  <c r="I716" i="24"/>
  <c r="I641" i="24"/>
  <c r="I700" i="24"/>
  <c r="I703" i="24"/>
  <c r="I708" i="24"/>
  <c r="I682" i="24"/>
  <c r="I647" i="24"/>
  <c r="I704" i="24"/>
  <c r="I673" i="24"/>
  <c r="I645" i="24"/>
  <c r="I697" i="24"/>
  <c r="I683" i="24"/>
  <c r="I692" i="24"/>
  <c r="I690" i="24"/>
  <c r="I639" i="24"/>
  <c r="I643" i="24"/>
  <c r="I696" i="24"/>
  <c r="I672" i="24"/>
  <c r="I636" i="24"/>
  <c r="I680" i="24"/>
  <c r="I706" i="24"/>
  <c r="I633" i="24"/>
  <c r="I678" i="24"/>
  <c r="I691" i="24"/>
  <c r="I630" i="24"/>
  <c r="I698" i="24"/>
  <c r="I670" i="24"/>
  <c r="I709" i="24"/>
  <c r="I638" i="24"/>
  <c r="I681" i="24"/>
  <c r="I713" i="24"/>
  <c r="I646" i="24"/>
  <c r="I677" i="24"/>
  <c r="I712" i="24"/>
  <c r="I668" i="24"/>
  <c r="I705" i="24"/>
  <c r="I688" i="24"/>
  <c r="I676" i="24"/>
  <c r="I669" i="24"/>
  <c r="I640" i="24"/>
  <c r="I695" i="24"/>
  <c r="I635" i="24"/>
  <c r="I689" i="24"/>
  <c r="I675" i="24"/>
  <c r="I637" i="24"/>
  <c r="I684" i="24"/>
  <c r="I701" i="24"/>
  <c r="I710" i="24"/>
  <c r="I644" i="24"/>
  <c r="I631" i="24"/>
  <c r="I711" i="24"/>
  <c r="I694" i="24"/>
  <c r="I686" i="24"/>
  <c r="I693" i="24"/>
  <c r="H628" i="34"/>
  <c r="H707" i="34" s="1"/>
  <c r="G715" i="34"/>
  <c r="J630" i="24" l="1"/>
  <c r="I715" i="24"/>
  <c r="H706" i="34"/>
  <c r="H711" i="34"/>
  <c r="H675" i="34"/>
  <c r="H642" i="34"/>
  <c r="H641" i="34"/>
  <c r="H685" i="34"/>
  <c r="H682" i="34"/>
  <c r="H701" i="34"/>
  <c r="H683" i="34"/>
  <c r="H703" i="34"/>
  <c r="H630" i="34"/>
  <c r="H678" i="34"/>
  <c r="H713" i="34"/>
  <c r="H668" i="34"/>
  <c r="H631" i="34"/>
  <c r="H679" i="34"/>
  <c r="H676" i="34"/>
  <c r="H716" i="34"/>
  <c r="H635" i="34"/>
  <c r="H629" i="34"/>
  <c r="I629" i="34" s="1"/>
  <c r="H696" i="34"/>
  <c r="H672" i="34"/>
  <c r="H674" i="34"/>
  <c r="H636" i="34"/>
  <c r="H645" i="34"/>
  <c r="H700" i="34"/>
  <c r="H637" i="34"/>
  <c r="H643" i="34"/>
  <c r="H693" i="34"/>
  <c r="H646" i="34"/>
  <c r="H697" i="34"/>
  <c r="H680" i="34"/>
  <c r="H704" i="34"/>
  <c r="H687" i="34"/>
  <c r="H686" i="34"/>
  <c r="H689" i="34"/>
  <c r="H632" i="34"/>
  <c r="H638" i="34"/>
  <c r="H644" i="34"/>
  <c r="H694" i="34"/>
  <c r="H647" i="34"/>
  <c r="H698" i="34"/>
  <c r="H684" i="34"/>
  <c r="H708" i="34"/>
  <c r="H705" i="34"/>
  <c r="H669" i="34"/>
  <c r="H690" i="34"/>
  <c r="H633" i="34"/>
  <c r="H639" i="34"/>
  <c r="H671" i="34"/>
  <c r="H695" i="34"/>
  <c r="H670" i="34"/>
  <c r="H699" i="34"/>
  <c r="H688" i="34"/>
  <c r="H712" i="34"/>
  <c r="H673" i="34"/>
  <c r="H702" i="34"/>
  <c r="H691" i="34"/>
  <c r="H634" i="34"/>
  <c r="H640" i="34"/>
  <c r="H677" i="34"/>
  <c r="H709" i="34"/>
  <c r="H681" i="34"/>
  <c r="H710" i="34"/>
  <c r="H692" i="34"/>
  <c r="J646" i="24" l="1"/>
  <c r="J702" i="24"/>
  <c r="J671" i="24"/>
  <c r="J711" i="24"/>
  <c r="J638" i="24"/>
  <c r="J712" i="24"/>
  <c r="J701" i="24"/>
  <c r="J685" i="24"/>
  <c r="J631" i="24"/>
  <c r="J694" i="24"/>
  <c r="J680" i="24"/>
  <c r="J713" i="24"/>
  <c r="J635" i="24"/>
  <c r="J697" i="24"/>
  <c r="J706" i="24"/>
  <c r="J675" i="24"/>
  <c r="J716" i="24"/>
  <c r="J639" i="24"/>
  <c r="J687" i="24"/>
  <c r="J632" i="24"/>
  <c r="J688" i="24"/>
  <c r="J689" i="24"/>
  <c r="J684" i="24"/>
  <c r="J710" i="24"/>
  <c r="J692" i="24"/>
  <c r="J682" i="24"/>
  <c r="J691" i="24"/>
  <c r="J633" i="24"/>
  <c r="J696" i="24"/>
  <c r="J670" i="24"/>
  <c r="J707" i="24"/>
  <c r="J679" i="24"/>
  <c r="J704" i="24"/>
  <c r="J705" i="24"/>
  <c r="J642" i="24"/>
  <c r="J709" i="24"/>
  <c r="J669" i="24"/>
  <c r="J698" i="24"/>
  <c r="J644" i="24"/>
  <c r="J636" i="24"/>
  <c r="J708" i="24"/>
  <c r="J640" i="24"/>
  <c r="J672" i="24"/>
  <c r="J699" i="24"/>
  <c r="J643" i="24"/>
  <c r="J693" i="24"/>
  <c r="J690" i="24"/>
  <c r="J637" i="24"/>
  <c r="J677" i="24"/>
  <c r="J695" i="24"/>
  <c r="J634" i="24"/>
  <c r="J700" i="24"/>
  <c r="J676" i="24"/>
  <c r="J678" i="24"/>
  <c r="J673" i="24"/>
  <c r="J681" i="24"/>
  <c r="J674" i="24"/>
  <c r="J647" i="24"/>
  <c r="J686" i="24"/>
  <c r="J668" i="24"/>
  <c r="J645" i="24"/>
  <c r="J683" i="24"/>
  <c r="J641" i="24"/>
  <c r="J703" i="24"/>
  <c r="H715" i="34"/>
  <c r="I712" i="34"/>
  <c r="I708" i="34"/>
  <c r="I704" i="34"/>
  <c r="I713" i="34"/>
  <c r="I709" i="34"/>
  <c r="I705" i="34"/>
  <c r="I701" i="34"/>
  <c r="I697" i="34"/>
  <c r="I693" i="34"/>
  <c r="I689" i="34"/>
  <c r="I685" i="34"/>
  <c r="I681" i="34"/>
  <c r="I677" i="34"/>
  <c r="I716" i="34"/>
  <c r="I707" i="34"/>
  <c r="I696" i="34"/>
  <c r="I695" i="34"/>
  <c r="I694" i="34"/>
  <c r="I680" i="34"/>
  <c r="I679" i="34"/>
  <c r="I678" i="34"/>
  <c r="I671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6" i="34"/>
  <c r="I692" i="34"/>
  <c r="I691" i="34"/>
  <c r="I690" i="34"/>
  <c r="I676" i="34"/>
  <c r="I675" i="34"/>
  <c r="I674" i="34"/>
  <c r="I672" i="34"/>
  <c r="I668" i="34"/>
  <c r="I711" i="34"/>
  <c r="I703" i="34"/>
  <c r="I702" i="34"/>
  <c r="I688" i="34"/>
  <c r="I687" i="34"/>
  <c r="I686" i="34"/>
  <c r="I710" i="34"/>
  <c r="I700" i="34"/>
  <c r="I698" i="34"/>
  <c r="I684" i="34"/>
  <c r="I682" i="34"/>
  <c r="I673" i="34"/>
  <c r="I699" i="34"/>
  <c r="I670" i="34"/>
  <c r="I647" i="34"/>
  <c r="I646" i="34"/>
  <c r="I645" i="34"/>
  <c r="I683" i="34"/>
  <c r="I669" i="34"/>
  <c r="K644" i="24" l="1"/>
  <c r="K696" i="24" s="1"/>
  <c r="L647" i="24"/>
  <c r="L704" i="24" s="1"/>
  <c r="J715" i="24"/>
  <c r="I715" i="34"/>
  <c r="J630" i="34"/>
  <c r="K697" i="24" l="1"/>
  <c r="K713" i="24"/>
  <c r="K690" i="24"/>
  <c r="K692" i="24"/>
  <c r="K706" i="24"/>
  <c r="K691" i="24"/>
  <c r="K669" i="24"/>
  <c r="K684" i="24"/>
  <c r="K683" i="24"/>
  <c r="K682" i="24"/>
  <c r="K689" i="24"/>
  <c r="K668" i="24"/>
  <c r="K705" i="24"/>
  <c r="K694" i="24"/>
  <c r="K680" i="24"/>
  <c r="K698" i="24"/>
  <c r="K688" i="24"/>
  <c r="K685" i="24"/>
  <c r="K671" i="24"/>
  <c r="K681" i="24"/>
  <c r="K676" i="24"/>
  <c r="K674" i="24"/>
  <c r="K712" i="24"/>
  <c r="K675" i="24"/>
  <c r="K711" i="24"/>
  <c r="K672" i="24"/>
  <c r="K710" i="24"/>
  <c r="K704" i="24"/>
  <c r="M704" i="24" s="1"/>
  <c r="D183" i="32" s="1"/>
  <c r="K708" i="24"/>
  <c r="K703" i="24"/>
  <c r="K701" i="24"/>
  <c r="K679" i="24"/>
  <c r="K709" i="24"/>
  <c r="K686" i="24"/>
  <c r="K700" i="24"/>
  <c r="K677" i="24"/>
  <c r="K707" i="24"/>
  <c r="K716" i="24"/>
  <c r="K699" i="24"/>
  <c r="K670" i="24"/>
  <c r="K687" i="24"/>
  <c r="K702" i="24"/>
  <c r="K673" i="24"/>
  <c r="K693" i="24"/>
  <c r="K678" i="24"/>
  <c r="K695" i="24"/>
  <c r="L703" i="24"/>
  <c r="L686" i="24"/>
  <c r="L682" i="24"/>
  <c r="L709" i="24"/>
  <c r="L695" i="24"/>
  <c r="L672" i="24"/>
  <c r="L669" i="24"/>
  <c r="L674" i="24"/>
  <c r="L681" i="24"/>
  <c r="L670" i="24"/>
  <c r="L698" i="24"/>
  <c r="L706" i="24"/>
  <c r="L697" i="24"/>
  <c r="L688" i="24"/>
  <c r="L690" i="24"/>
  <c r="L694" i="24"/>
  <c r="M694" i="24" s="1"/>
  <c r="H119" i="32" s="1"/>
  <c r="L673" i="24"/>
  <c r="L691" i="24"/>
  <c r="L699" i="24"/>
  <c r="L716" i="24"/>
  <c r="L710" i="24"/>
  <c r="L702" i="24"/>
  <c r="L687" i="24"/>
  <c r="L712" i="24"/>
  <c r="L692" i="24"/>
  <c r="L683" i="24"/>
  <c r="L713" i="24"/>
  <c r="L685" i="24"/>
  <c r="L679" i="24"/>
  <c r="L671" i="24"/>
  <c r="L708" i="24"/>
  <c r="L668" i="24"/>
  <c r="L696" i="24"/>
  <c r="M696" i="24" s="1"/>
  <c r="C151" i="32" s="1"/>
  <c r="L677" i="24"/>
  <c r="L689" i="24"/>
  <c r="L701" i="24"/>
  <c r="L676" i="24"/>
  <c r="L680" i="24"/>
  <c r="L700" i="24"/>
  <c r="L707" i="24"/>
  <c r="L705" i="24"/>
  <c r="L678" i="24"/>
  <c r="L693" i="24"/>
  <c r="L711" i="24"/>
  <c r="L675" i="24"/>
  <c r="L684" i="24"/>
  <c r="M684" i="24" s="1"/>
  <c r="E87" i="32" s="1"/>
  <c r="J713" i="34"/>
  <c r="J709" i="34"/>
  <c r="J705" i="34"/>
  <c r="J716" i="34"/>
  <c r="J710" i="34"/>
  <c r="J706" i="34"/>
  <c r="J702" i="34"/>
  <c r="J698" i="34"/>
  <c r="J694" i="34"/>
  <c r="J690" i="34"/>
  <c r="J686" i="34"/>
  <c r="J682" i="34"/>
  <c r="J678" i="34"/>
  <c r="J674" i="34"/>
  <c r="J704" i="34"/>
  <c r="J693" i="34"/>
  <c r="J692" i="34"/>
  <c r="J691" i="34"/>
  <c r="J677" i="34"/>
  <c r="J676" i="34"/>
  <c r="J675" i="34"/>
  <c r="J672" i="34"/>
  <c r="J668" i="34"/>
  <c r="J711" i="34"/>
  <c r="J703" i="34"/>
  <c r="J689" i="34"/>
  <c r="J688" i="34"/>
  <c r="J687" i="34"/>
  <c r="J673" i="34"/>
  <c r="J669" i="34"/>
  <c r="J712" i="34"/>
  <c r="J708" i="34"/>
  <c r="J701" i="34"/>
  <c r="J700" i="34"/>
  <c r="J699" i="34"/>
  <c r="J685" i="34"/>
  <c r="J684" i="34"/>
  <c r="J683" i="34"/>
  <c r="J707" i="34"/>
  <c r="J696" i="34"/>
  <c r="J671" i="34"/>
  <c r="J680" i="34"/>
  <c r="J670" i="34"/>
  <c r="J647" i="34"/>
  <c r="J646" i="34"/>
  <c r="J645" i="34"/>
  <c r="J697" i="34"/>
  <c r="J69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81" i="34"/>
  <c r="J679" i="34"/>
  <c r="M708" i="24" l="1"/>
  <c r="H183" i="32" s="1"/>
  <c r="L715" i="24"/>
  <c r="M692" i="24"/>
  <c r="F119" i="32" s="1"/>
  <c r="M690" i="24"/>
  <c r="D119" i="32" s="1"/>
  <c r="M675" i="24"/>
  <c r="C55" i="32" s="1"/>
  <c r="M676" i="24"/>
  <c r="D55" i="32" s="1"/>
  <c r="M678" i="24"/>
  <c r="F55" i="32" s="1"/>
  <c r="M701" i="24"/>
  <c r="H151" i="32" s="1"/>
  <c r="M671" i="24"/>
  <c r="F23" i="32" s="1"/>
  <c r="M695" i="24"/>
  <c r="I119" i="32" s="1"/>
  <c r="M707" i="24"/>
  <c r="G183" i="32" s="1"/>
  <c r="M677" i="24"/>
  <c r="E55" i="32" s="1"/>
  <c r="M685" i="24"/>
  <c r="F87" i="32" s="1"/>
  <c r="M702" i="24"/>
  <c r="I151" i="32" s="1"/>
  <c r="M697" i="24"/>
  <c r="D151" i="32" s="1"/>
  <c r="M691" i="24"/>
  <c r="E119" i="32" s="1"/>
  <c r="M672" i="24"/>
  <c r="G23" i="32" s="1"/>
  <c r="M674" i="24"/>
  <c r="I23" i="32" s="1"/>
  <c r="M693" i="24"/>
  <c r="G119" i="32" s="1"/>
  <c r="M705" i="24"/>
  <c r="E183" i="32" s="1"/>
  <c r="M673" i="24"/>
  <c r="H23" i="32" s="1"/>
  <c r="M713" i="24"/>
  <c r="F215" i="32" s="1"/>
  <c r="M669" i="24"/>
  <c r="D23" i="32" s="1"/>
  <c r="M709" i="24"/>
  <c r="I183" i="32" s="1"/>
  <c r="M699" i="24"/>
  <c r="F151" i="32" s="1"/>
  <c r="M703" i="24"/>
  <c r="C183" i="32" s="1"/>
  <c r="M710" i="24"/>
  <c r="C215" i="32" s="1"/>
  <c r="K715" i="24"/>
  <c r="M670" i="24"/>
  <c r="E23" i="32" s="1"/>
  <c r="M706" i="24"/>
  <c r="F183" i="32" s="1"/>
  <c r="M712" i="24"/>
  <c r="E215" i="32" s="1"/>
  <c r="M689" i="24"/>
  <c r="C119" i="32" s="1"/>
  <c r="M679" i="24"/>
  <c r="G55" i="32" s="1"/>
  <c r="M687" i="24"/>
  <c r="H87" i="32" s="1"/>
  <c r="M698" i="24"/>
  <c r="E151" i="32" s="1"/>
  <c r="M700" i="24"/>
  <c r="G151" i="32" s="1"/>
  <c r="M681" i="24"/>
  <c r="I55" i="32" s="1"/>
  <c r="M682" i="24"/>
  <c r="C87" i="32" s="1"/>
  <c r="M711" i="24"/>
  <c r="D215" i="32" s="1"/>
  <c r="M680" i="24"/>
  <c r="H55" i="32" s="1"/>
  <c r="M683" i="24"/>
  <c r="D87" i="32" s="1"/>
  <c r="M688" i="24"/>
  <c r="I87" i="32" s="1"/>
  <c r="M686" i="24"/>
  <c r="G87" i="32" s="1"/>
  <c r="M668" i="24"/>
  <c r="L647" i="34"/>
  <c r="L703" i="34" s="1"/>
  <c r="J715" i="34"/>
  <c r="K644" i="34"/>
  <c r="M715" i="24" l="1"/>
  <c r="C23" i="32"/>
  <c r="L689" i="34"/>
  <c r="L698" i="34"/>
  <c r="L691" i="34"/>
  <c r="L694" i="34"/>
  <c r="L680" i="34"/>
  <c r="L672" i="34"/>
  <c r="L695" i="34"/>
  <c r="L685" i="34"/>
  <c r="L696" i="34"/>
  <c r="L673" i="34"/>
  <c r="L687" i="34"/>
  <c r="L700" i="34"/>
  <c r="L678" i="34"/>
  <c r="L676" i="34"/>
  <c r="L710" i="34"/>
  <c r="L690" i="34"/>
  <c r="L704" i="34"/>
  <c r="L716" i="34"/>
  <c r="L699" i="34"/>
  <c r="L683" i="34"/>
  <c r="L701" i="34"/>
  <c r="L669" i="34"/>
  <c r="L677" i="34"/>
  <c r="L697" i="34"/>
  <c r="L713" i="34"/>
  <c r="L708" i="34"/>
  <c r="L707" i="34"/>
  <c r="L671" i="34"/>
  <c r="L686" i="34"/>
  <c r="L684" i="34"/>
  <c r="L711" i="34"/>
  <c r="L668" i="34"/>
  <c r="L674" i="34"/>
  <c r="L679" i="34"/>
  <c r="L681" i="34"/>
  <c r="L705" i="34"/>
  <c r="L702" i="34"/>
  <c r="L688" i="34"/>
  <c r="L712" i="34"/>
  <c r="L675" i="34"/>
  <c r="L709" i="34"/>
  <c r="L693" i="34"/>
  <c r="L682" i="34"/>
  <c r="L670" i="34"/>
  <c r="L706" i="34"/>
  <c r="L692" i="34"/>
  <c r="K716" i="34"/>
  <c r="K710" i="34"/>
  <c r="K706" i="34"/>
  <c r="K711" i="34"/>
  <c r="K707" i="34"/>
  <c r="M707" i="34" s="1"/>
  <c r="K703" i="34"/>
  <c r="M703" i="34" s="1"/>
  <c r="K699" i="34"/>
  <c r="K695" i="34"/>
  <c r="K691" i="34"/>
  <c r="K687" i="34"/>
  <c r="K683" i="34"/>
  <c r="K679" i="34"/>
  <c r="M679" i="34" s="1"/>
  <c r="K675" i="34"/>
  <c r="K712" i="34"/>
  <c r="K709" i="34"/>
  <c r="K690" i="34"/>
  <c r="K689" i="34"/>
  <c r="K688" i="34"/>
  <c r="K674" i="34"/>
  <c r="K673" i="34"/>
  <c r="K669" i="34"/>
  <c r="K708" i="34"/>
  <c r="M708" i="34" s="1"/>
  <c r="K702" i="34"/>
  <c r="K701" i="34"/>
  <c r="K700" i="34"/>
  <c r="K686" i="34"/>
  <c r="K685" i="34"/>
  <c r="K684" i="34"/>
  <c r="K670" i="34"/>
  <c r="K705" i="34"/>
  <c r="K698" i="34"/>
  <c r="K697" i="34"/>
  <c r="M697" i="34" s="1"/>
  <c r="K696" i="34"/>
  <c r="K682" i="34"/>
  <c r="K681" i="34"/>
  <c r="K680" i="34"/>
  <c r="K704" i="34"/>
  <c r="M704" i="34" s="1"/>
  <c r="K694" i="34"/>
  <c r="K692" i="34"/>
  <c r="K668" i="34"/>
  <c r="K713" i="34"/>
  <c r="K678" i="34"/>
  <c r="K676" i="34"/>
  <c r="K693" i="34"/>
  <c r="M693" i="34" s="1"/>
  <c r="K672" i="34"/>
  <c r="K677" i="34"/>
  <c r="K671" i="34"/>
  <c r="M686" i="34" l="1"/>
  <c r="M680" i="34"/>
  <c r="M681" i="34"/>
  <c r="M683" i="34"/>
  <c r="M694" i="34"/>
  <c r="M673" i="34"/>
  <c r="M713" i="34"/>
  <c r="M689" i="34"/>
  <c r="M677" i="34"/>
  <c r="M690" i="34"/>
  <c r="M684" i="34"/>
  <c r="M687" i="34"/>
  <c r="M672" i="34"/>
  <c r="M669" i="34"/>
  <c r="M709" i="34"/>
  <c r="M696" i="34"/>
  <c r="M685" i="34"/>
  <c r="M695" i="34"/>
  <c r="M710" i="34"/>
  <c r="M676" i="34"/>
  <c r="M698" i="34"/>
  <c r="M700" i="34"/>
  <c r="M699" i="34"/>
  <c r="M691" i="34"/>
  <c r="M678" i="34"/>
  <c r="M705" i="34"/>
  <c r="M701" i="34"/>
  <c r="M692" i="34"/>
  <c r="M706" i="34"/>
  <c r="M702" i="34"/>
  <c r="M671" i="34"/>
  <c r="M674" i="34"/>
  <c r="M675" i="34"/>
  <c r="M711" i="34"/>
  <c r="L715" i="34"/>
  <c r="M712" i="34"/>
  <c r="M688" i="34"/>
  <c r="M670" i="34"/>
  <c r="M682" i="34"/>
  <c r="K715" i="34"/>
  <c r="M668" i="34"/>
  <c r="M715" i="34" l="1"/>
</calcChain>
</file>

<file path=xl/sharedStrings.xml><?xml version="1.0" encoding="utf-8"?>
<sst xmlns="http://schemas.openxmlformats.org/spreadsheetml/2006/main" count="4832" uniqueCount="1379">
  <si>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</si>
  <si>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</si>
  <si>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</si>
  <si>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</si>
  <si>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</si>
  <si>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</si>
  <si>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</si>
  <si>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</si>
  <si>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</si>
  <si>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</si>
  <si>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</si>
  <si>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</si>
  <si>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</si>
  <si>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</si>
  <si>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</si>
  <si>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</si>
  <si>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</si>
  <si>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</si>
  <si>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</si>
  <si>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</si>
  <si>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</si>
  <si>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</si>
  <si>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</si>
  <si>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</si>
  <si>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</si>
  <si>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</si>
  <si>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</si>
  <si>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</si>
  <si>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</si>
  <si>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</si>
  <si>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</si>
  <si>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</si>
  <si>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</si>
  <si>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</si>
  <si>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</si>
  <si>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</si>
  <si>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</si>
  <si>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</si>
  <si>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</si>
  <si>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</si>
  <si>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</si>
  <si>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</si>
  <si>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</si>
  <si>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</si>
  <si>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</si>
  <si>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</si>
  <si>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</si>
  <si>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</si>
  <si>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</si>
  <si>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</si>
  <si>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</si>
  <si>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</si>
  <si>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</si>
  <si>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</si>
  <si>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</si>
  <si>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</si>
  <si>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</si>
  <si>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</si>
  <si>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</si>
  <si>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</si>
  <si>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</si>
  <si>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</si>
  <si>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</si>
  <si>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</si>
  <si>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</si>
  <si>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</si>
  <si>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</si>
  <si>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</si>
  <si>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</si>
  <si>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</si>
  <si>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</si>
  <si>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</si>
  <si>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</si>
  <si>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</si>
  <si>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</si>
  <si>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</si>
  <si>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</si>
  <si>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</si>
  <si>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</si>
  <si>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</si>
  <si>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</si>
  <si>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</si>
  <si>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</si>
  <si>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</si>
  <si>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</si>
  <si>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</si>
  <si>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</si>
  <si>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</si>
  <si>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</si>
  <si>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</si>
  <si>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</si>
  <si>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</si>
  <si>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</si>
  <si>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</si>
  <si>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</si>
  <si>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</si>
  <si>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</si>
  <si>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</si>
  <si>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</si>
  <si>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</si>
  <si>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</si>
  <si>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</si>
  <si>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</si>
  <si>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</si>
  <si>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</si>
  <si>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</si>
  <si>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</si>
  <si>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</si>
  <si>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</si>
  <si>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</si>
  <si>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</si>
  <si>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</si>
  <si>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</si>
  <si>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</si>
  <si>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</si>
  <si>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</si>
  <si>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</si>
  <si>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</si>
  <si>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</si>
  <si>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</si>
  <si>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</si>
  <si>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</si>
  <si>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</si>
  <si>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</si>
  <si>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</si>
  <si>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</si>
  <si>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</si>
  <si>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</si>
  <si>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</si>
  <si>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</si>
  <si>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</si>
  <si>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</si>
  <si>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</si>
  <si>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</si>
  <si>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</si>
  <si>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</si>
  <si>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</si>
  <si>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</si>
  <si>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</si>
  <si>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</si>
  <si>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</si>
  <si>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</si>
  <si>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</si>
  <si>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</si>
  <si>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</si>
  <si>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</si>
  <si>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</si>
  <si>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</si>
  <si>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</si>
  <si>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</si>
  <si>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</si>
  <si>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</si>
  <si>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</si>
  <si>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</si>
  <si>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</si>
  <si>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</si>
  <si>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</si>
  <si>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</si>
  <si>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</si>
  <si>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</si>
  <si>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</si>
  <si>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</si>
  <si>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</si>
  <si>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</si>
  <si>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</si>
  <si>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</si>
  <si>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</si>
  <si>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</si>
  <si>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</si>
  <si>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</si>
  <si>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</si>
  <si>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</si>
  <si>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</si>
  <si>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</si>
  <si>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</si>
  <si>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</si>
  <si>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</si>
  <si>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</si>
  <si>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</si>
  <si>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</si>
  <si>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</si>
  <si>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</si>
  <si>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</si>
  <si>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</si>
  <si>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</si>
  <si>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</si>
  <si>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</si>
  <si>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</si>
  <si>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</si>
  <si>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</si>
  <si>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</si>
  <si>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</si>
  <si>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</si>
  <si>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</si>
  <si>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</si>
  <si>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</si>
  <si>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</si>
  <si>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</si>
  <si>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</si>
  <si>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</si>
  <si>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</si>
  <si>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</si>
  <si>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</si>
  <si>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</si>
  <si>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</si>
  <si>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</si>
  <si>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</si>
  <si>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</si>
  <si>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</si>
  <si>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</si>
  <si>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</si>
  <si>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</si>
  <si>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</si>
  <si>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</si>
  <si>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</si>
  <si>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</si>
  <si>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</si>
  <si>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</si>
  <si>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</si>
  <si>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</si>
  <si>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</si>
  <si>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</si>
  <si>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</si>
  <si>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</si>
  <si>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</si>
  <si>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</si>
  <si>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</si>
  <si>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</si>
  <si>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</si>
  <si>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</si>
  <si>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</si>
  <si>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</si>
  <si>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</si>
  <si>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</si>
  <si>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</si>
  <si>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</si>
  <si>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</si>
  <si>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</si>
  <si>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</si>
  <si>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</si>
  <si>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</si>
  <si>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</si>
  <si>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</si>
  <si>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</si>
  <si>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</si>
  <si>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</si>
  <si>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</si>
  <si>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</si>
  <si>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</si>
  <si>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</si>
  <si>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</si>
  <si>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</si>
  <si>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</si>
  <si>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</si>
  <si>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</si>
  <si>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</si>
  <si>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</si>
  <si>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</si>
  <si>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</si>
  <si>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</si>
  <si>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</si>
  <si>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</si>
  <si>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</si>
  <si>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</si>
  <si>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</si>
  <si>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</si>
  <si>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</si>
  <si>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</si>
  <si>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</si>
  <si>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</si>
  <si>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</si>
  <si>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</si>
  <si>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</si>
  <si>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</si>
  <si>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</si>
  <si>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</si>
  <si>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</si>
  <si>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</si>
  <si>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</si>
  <si>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</si>
  <si>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</si>
  <si>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</si>
  <si>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</si>
  <si>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</si>
  <si>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</si>
  <si>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</si>
  <si>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</si>
  <si>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</si>
  <si>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</si>
  <si>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</si>
  <si>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</si>
  <si>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</si>
  <si>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</si>
  <si>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</si>
  <si>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</si>
  <si>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</si>
  <si>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</si>
  <si>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12/31/2021</t>
  </si>
  <si>
    <t>License Number</t>
  </si>
  <si>
    <t>:</t>
  </si>
  <si>
    <t>021</t>
  </si>
  <si>
    <t>Hospital Name</t>
  </si>
  <si>
    <t>Newport Hospital &amp; Health Services</t>
  </si>
  <si>
    <t>Mailing Address</t>
  </si>
  <si>
    <t>714 W Pine Street</t>
  </si>
  <si>
    <t>City</t>
  </si>
  <si>
    <t xml:space="preserve">Newport  </t>
  </si>
  <si>
    <t>State</t>
  </si>
  <si>
    <t>WA</t>
  </si>
  <si>
    <t>Zip</t>
  </si>
  <si>
    <t>County</t>
  </si>
  <si>
    <t>Pend Orielle</t>
  </si>
  <si>
    <t>Chief Executive Officer</t>
  </si>
  <si>
    <t>Merry-Ann Keane</t>
  </si>
  <si>
    <t>Chief Financial Officer</t>
  </si>
  <si>
    <t>Kim Manus</t>
  </si>
  <si>
    <t>Chair of Governing Board</t>
  </si>
  <si>
    <t>Lois Robertson</t>
  </si>
  <si>
    <t>Telephone Number</t>
  </si>
  <si>
    <t>509-447-4221</t>
  </si>
  <si>
    <t>Facsimile Number</t>
  </si>
  <si>
    <t>509-447-5527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</si>
  <si>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</si>
  <si>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</si>
  <si>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</si>
  <si>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</si>
  <si>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</si>
  <si>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</si>
  <si>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</si>
  <si>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</si>
  <si>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</si>
  <si>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</si>
  <si>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</si>
  <si>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</si>
  <si>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</si>
  <si>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</si>
  <si>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</si>
  <si>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</si>
  <si>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</si>
  <si>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</si>
  <si>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</si>
  <si>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</si>
  <si>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</si>
  <si>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</si>
  <si>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</si>
  <si>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</si>
  <si>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</si>
  <si>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</si>
  <si>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</si>
  <si>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</si>
  <si>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</si>
  <si>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</si>
  <si>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</si>
  <si>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</si>
  <si>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</si>
  <si>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</si>
  <si>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</si>
  <si>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</si>
  <si>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</si>
  <si>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</si>
  <si>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</si>
  <si>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</si>
  <si>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</si>
  <si>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</si>
  <si>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</si>
  <si>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</si>
  <si>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</si>
  <si>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</si>
  <si>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</si>
  <si>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</si>
  <si>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</si>
  <si>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</si>
  <si>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</si>
  <si>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</si>
  <si>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</si>
  <si>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</si>
  <si>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</si>
  <si>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</si>
  <si>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</si>
  <si>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</si>
  <si>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</si>
  <si>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</si>
  <si>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</si>
  <si>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</si>
  <si>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</si>
  <si>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</si>
  <si>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</si>
  <si>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</si>
  <si>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</si>
  <si>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</si>
  <si>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</si>
  <si>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</si>
  <si>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</si>
  <si>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</si>
  <si>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</si>
  <si>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</si>
  <si>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</si>
  <si>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</si>
  <si>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</si>
  <si>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</si>
  <si>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</si>
  <si>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</si>
  <si>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</si>
  <si>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</si>
  <si>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</si>
  <si>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</si>
  <si>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</si>
  <si>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</si>
  <si>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</si>
  <si>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</si>
  <si>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</si>
  <si>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</si>
  <si>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</si>
  <si>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</si>
  <si>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</si>
  <si>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</si>
  <si>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</si>
  <si>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</si>
  <si>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</si>
  <si>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</si>
  <si>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</si>
  <si>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</si>
  <si>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</si>
  <si>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</si>
  <si>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</si>
  <si>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</si>
  <si>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</si>
  <si>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</si>
  <si>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</si>
  <si>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</si>
  <si>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</si>
  <si>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</si>
  <si>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</si>
  <si>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</si>
  <si>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</si>
  <si>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</si>
  <si>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</si>
  <si>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</si>
  <si>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</si>
  <si>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</si>
  <si>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</si>
  <si>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</si>
  <si>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</si>
  <si>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</si>
  <si>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</si>
  <si>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</si>
  <si>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</si>
  <si>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</si>
  <si>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</si>
  <si>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</si>
  <si>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</si>
  <si>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</si>
  <si>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</si>
  <si>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</si>
  <si>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</si>
  <si>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</si>
  <si>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</si>
  <si>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</si>
  <si>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</si>
  <si>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</si>
  <si>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</si>
  <si>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</si>
  <si>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</si>
  <si>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</si>
  <si>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</si>
  <si>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</si>
  <si>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</si>
  <si>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</si>
  <si>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</si>
  <si>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</si>
  <si>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</si>
  <si>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</si>
  <si>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</si>
  <si>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</si>
  <si>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</si>
  <si>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</si>
  <si>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</si>
  <si>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</si>
  <si>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</si>
  <si>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</si>
  <si>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</si>
  <si>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</si>
  <si>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</si>
  <si>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</si>
  <si>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</si>
  <si>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</si>
  <si>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</si>
  <si>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</si>
  <si>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</si>
  <si>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</si>
  <si>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</si>
  <si>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</si>
  <si>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</si>
  <si>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</si>
  <si>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</si>
  <si>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</si>
  <si>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</si>
  <si>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</si>
  <si>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</si>
  <si>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</si>
  <si>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</si>
  <si>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</si>
  <si>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</si>
  <si>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</si>
  <si>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</si>
  <si>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</si>
  <si>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</si>
  <si>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</si>
  <si>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</si>
  <si>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</si>
  <si>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</si>
  <si>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</si>
  <si>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</si>
  <si>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</si>
  <si>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</si>
  <si>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</si>
  <si>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</si>
  <si>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</si>
  <si>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</si>
  <si>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</si>
  <si>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</si>
  <si>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</si>
  <si>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</si>
  <si>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</si>
  <si>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</si>
  <si>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</si>
  <si>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</si>
  <si>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</si>
  <si>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</si>
  <si>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</si>
  <si>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</si>
  <si>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</si>
  <si>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</si>
  <si>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</si>
  <si>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</si>
  <si>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</si>
  <si>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</si>
  <si>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</si>
  <si>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</si>
  <si>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</si>
  <si>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</si>
  <si>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</si>
  <si>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</si>
  <si>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</si>
  <si>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</si>
  <si>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</si>
  <si>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</si>
  <si>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</si>
  <si>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</si>
  <si>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</si>
  <si>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</si>
  <si>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</si>
  <si>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</si>
  <si>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</si>
  <si>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</si>
  <si>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</si>
  <si>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</si>
  <si>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</si>
  <si>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</si>
  <si>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</si>
  <si>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</si>
  <si>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</si>
  <si>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</si>
  <si>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</si>
  <si>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</si>
  <si>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</si>
  <si>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</si>
  <si>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</si>
  <si>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</si>
  <si>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</si>
  <si>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</si>
  <si>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</si>
  <si>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</si>
  <si>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</si>
  <si>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</si>
  <si>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</si>
  <si>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</si>
  <si>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</si>
  <si>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</si>
  <si>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</si>
  <si>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</si>
  <si>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</si>
  <si>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</si>
  <si>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</si>
  <si>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</si>
  <si>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</si>
  <si>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</si>
  <si>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</si>
  <si>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</si>
  <si>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</si>
  <si>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</si>
  <si>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</si>
  <si>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</si>
  <si>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</si>
  <si>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</si>
  <si>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</si>
  <si>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</si>
  <si>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</si>
  <si>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</si>
  <si>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</si>
  <si>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</si>
  <si>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</si>
  <si>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</si>
  <si>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</si>
  <si>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</si>
  <si>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</si>
  <si>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</si>
  <si>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</si>
  <si>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</si>
  <si>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</si>
  <si>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</si>
  <si>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</si>
  <si>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</si>
  <si>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</si>
  <si>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</si>
  <si>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</si>
  <si>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</si>
  <si>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</si>
  <si>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</si>
  <si>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</si>
  <si>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</si>
  <si>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</si>
  <si>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</si>
  <si>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</si>
  <si>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</si>
  <si>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</si>
  <si>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</si>
  <si>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</si>
  <si>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</si>
  <si>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</si>
  <si>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</si>
  <si>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</si>
  <si>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</si>
  <si>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</si>
  <si>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</si>
  <si>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</si>
  <si>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</si>
  <si>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</si>
  <si>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</si>
  <si>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</si>
  <si>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</si>
  <si>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</si>
  <si>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</si>
  <si>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</si>
  <si>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</si>
  <si>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</si>
  <si>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</si>
  <si>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</si>
  <si>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</si>
  <si>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</si>
  <si>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</si>
  <si>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</si>
  <si>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</si>
  <si>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</si>
  <si>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</si>
  <si>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</si>
  <si>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</si>
  <si>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</si>
  <si>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</si>
  <si>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</si>
  <si>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</si>
  <si>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</si>
  <si>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</si>
  <si>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</si>
  <si>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</si>
  <si>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</si>
  <si>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</si>
  <si>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</si>
  <si>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</si>
  <si>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</si>
  <si>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</si>
  <si>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</si>
  <si>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</si>
  <si>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</si>
  <si>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</si>
  <si>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</si>
  <si>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</si>
  <si>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</si>
  <si>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</si>
  <si>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</si>
  <si>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</si>
  <si>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</si>
  <si>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</si>
  <si>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</si>
  <si>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</si>
  <si>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</si>
  <si>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</si>
  <si>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</si>
  <si>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</si>
  <si>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</si>
  <si>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</si>
  <si>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</si>
  <si>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</si>
  <si>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</si>
  <si>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</si>
  <si>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</si>
  <si>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</si>
  <si>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</si>
  <si>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</si>
  <si>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</si>
  <si>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</si>
  <si>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</si>
  <si>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</si>
  <si>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</si>
  <si>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</si>
  <si>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</si>
  <si>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</si>
  <si>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</si>
  <si>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</si>
  <si>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</si>
  <si>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</si>
  <si>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</si>
  <si>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</si>
  <si>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</si>
  <si>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</si>
  <si>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</si>
  <si>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</si>
  <si>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</si>
  <si>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</si>
  <si>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Flucuatation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</si>
  <si>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</si>
  <si>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</si>
  <si>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</si>
  <si>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</si>
  <si>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</si>
  <si>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</si>
  <si>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</si>
  <si>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</si>
  <si>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</si>
  <si>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</si>
  <si>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</si>
  <si>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</si>
  <si>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</si>
  <si>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</si>
  <si>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</si>
  <si>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</si>
  <si>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</si>
  <si>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</si>
  <si>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</si>
  <si>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</si>
  <si>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</si>
  <si>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</si>
  <si>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</si>
  <si>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</si>
  <si>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</si>
  <si>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</si>
  <si>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</si>
  <si>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</si>
  <si>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</si>
  <si>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</si>
  <si>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</si>
  <si>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</si>
  <si>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</si>
  <si>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</si>
  <si>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</si>
  <si>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</si>
  <si>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</si>
  <si>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</si>
  <si>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</si>
  <si>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</si>
  <si>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</si>
  <si>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</si>
  <si>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</si>
  <si>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</si>
  <si>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</si>
  <si>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</si>
  <si>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</si>
  <si>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</si>
  <si>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</si>
  <si>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</si>
  <si>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</si>
  <si>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</si>
  <si>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</si>
  <si>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</si>
  <si>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</si>
  <si>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</si>
  <si>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</si>
  <si>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</si>
  <si>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</si>
  <si>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</si>
  <si>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</si>
  <si>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</si>
  <si>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</si>
  <si>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</si>
  <si>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</si>
  <si>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</si>
  <si>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</si>
  <si>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</si>
  <si>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</si>
  <si>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</si>
  <si>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</si>
  <si>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</si>
  <si>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</si>
  <si>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</si>
  <si>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</si>
  <si>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</si>
  <si>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</si>
  <si>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</si>
  <si>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</si>
  <si>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</si>
  <si>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</si>
  <si>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</si>
  <si>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</si>
  <si>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</si>
  <si>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</si>
  <si>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</si>
  <si>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</si>
  <si>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</si>
  <si>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</si>
  <si>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</si>
  <si>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</si>
  <si>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</si>
  <si>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</si>
  <si>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</si>
  <si>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</si>
  <si>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</si>
  <si>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</si>
  <si>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</si>
  <si>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</si>
  <si>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</si>
  <si>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</si>
  <si>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</si>
  <si>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</si>
  <si>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</si>
  <si>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</si>
  <si>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</si>
  <si>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</si>
  <si>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</si>
  <si>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</si>
  <si>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</si>
  <si>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</si>
  <si>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</si>
  <si>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</si>
  <si>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</si>
  <si>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</si>
  <si>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</si>
  <si>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</si>
  <si>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</si>
  <si>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</si>
  <si>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</si>
  <si>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</si>
  <si>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</si>
  <si>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</si>
  <si>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</si>
  <si>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</si>
  <si>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</si>
  <si>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</si>
  <si>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</si>
  <si>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</si>
  <si>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</si>
  <si>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</si>
  <si>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</si>
  <si>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</si>
  <si>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</si>
  <si>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</si>
  <si>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</si>
  <si>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</si>
  <si>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</si>
  <si>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</si>
  <si>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</si>
  <si>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</si>
  <si>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</si>
  <si>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</si>
  <si>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</si>
  <si>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</si>
  <si>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</si>
  <si>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</si>
  <si>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</si>
  <si>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</si>
  <si>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</si>
  <si>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</si>
  <si>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</si>
  <si>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</si>
  <si>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</si>
  <si>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</si>
  <si>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</si>
  <si>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</si>
  <si>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</si>
  <si>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</si>
  <si>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</si>
  <si>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</si>
  <si>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</si>
  <si>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</si>
  <si>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</si>
  <si>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</si>
  <si>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</si>
  <si>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</si>
  <si>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</si>
  <si>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</si>
  <si>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</si>
  <si>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</si>
  <si>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</si>
  <si>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</si>
  <si>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</si>
  <si>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</si>
  <si>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</si>
  <si>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</si>
  <si>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</si>
  <si>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</si>
  <si>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</si>
  <si>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</si>
  <si>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</si>
  <si>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</si>
  <si>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</si>
  <si>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</si>
  <si>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</si>
  <si>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</si>
  <si>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</si>
  <si>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</si>
  <si>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</si>
  <si>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</si>
  <si>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</si>
  <si>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</si>
  <si>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</si>
  <si>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</si>
  <si>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</si>
  <si>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</si>
  <si>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</si>
  <si>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</si>
  <si>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</si>
  <si>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</si>
  <si>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</si>
  <si>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</si>
  <si>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</si>
  <si>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</si>
  <si>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</si>
  <si>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</si>
  <si>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</si>
  <si>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</si>
  <si>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</si>
  <si>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</si>
  <si>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</si>
  <si>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</si>
  <si>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</si>
  <si>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</si>
  <si>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</si>
  <si>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</si>
  <si>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</si>
  <si>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</si>
  <si>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</si>
  <si>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</si>
  <si>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</si>
  <si>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</si>
  <si>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</si>
  <si>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</si>
  <si>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</si>
  <si>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</si>
  <si>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</si>
  <si>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</si>
  <si>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</si>
  <si>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</si>
  <si>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</si>
  <si>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</si>
  <si>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</si>
  <si>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</si>
  <si>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</si>
  <si>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</si>
  <si>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</si>
  <si>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</si>
  <si>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</si>
  <si>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</si>
  <si>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</si>
  <si>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</si>
  <si>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</si>
  <si>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</si>
  <si>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</si>
  <si>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</si>
  <si>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</si>
  <si>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</si>
  <si>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</si>
  <si>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</si>
  <si>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</si>
  <si>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</si>
  <si>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</si>
  <si>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</si>
  <si>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</si>
  <si>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</si>
  <si>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</si>
  <si>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</si>
  <si>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</si>
  <si>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</si>
  <si>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</si>
  <si>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</si>
  <si>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</si>
  <si>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</si>
  <si>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</si>
  <si>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</si>
  <si>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</si>
  <si>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</si>
  <si>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</si>
  <si>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</si>
  <si>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</si>
  <si>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</si>
  <si>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</si>
  <si>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</si>
  <si>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</si>
  <si>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</si>
  <si>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</si>
  <si>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</si>
  <si>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</si>
  <si>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</si>
  <si>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</si>
  <si>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</si>
  <si>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</si>
  <si>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</si>
  <si>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</si>
  <si>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</si>
  <si>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</si>
  <si>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</si>
  <si>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</si>
  <si>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</si>
  <si>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</si>
  <si>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</si>
  <si>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</si>
  <si>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</si>
  <si>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</si>
  <si>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</si>
  <si>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</si>
  <si>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</si>
  <si>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</si>
  <si>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</si>
  <si>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</si>
  <si>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</si>
  <si>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</si>
  <si>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</si>
  <si>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</si>
  <si>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</si>
  <si>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</si>
  <si>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</si>
  <si>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</si>
  <si>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</si>
  <si>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</si>
  <si>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</si>
  <si>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</si>
  <si>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</si>
  <si>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</si>
  <si>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</si>
  <si>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</si>
  <si>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</si>
  <si>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</si>
  <si>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</si>
  <si>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</si>
  <si>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</si>
  <si>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</si>
  <si>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</si>
  <si>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</si>
  <si>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</si>
  <si>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</si>
  <si>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</si>
  <si>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</si>
  <si>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</si>
  <si>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</si>
  <si>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</si>
  <si>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</si>
  <si>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</si>
  <si>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</si>
  <si>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</si>
  <si>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</si>
  <si>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</si>
  <si>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</si>
  <si>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</si>
  <si>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</si>
  <si>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</si>
  <si>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</si>
  <si>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</si>
  <si>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</si>
  <si>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</si>
  <si>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</si>
  <si>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</si>
  <si>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</si>
  <si>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</si>
  <si>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</si>
  <si>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</si>
  <si>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</si>
  <si>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</si>
  <si>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</si>
  <si>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</si>
  <si>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</si>
  <si>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</si>
  <si>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</si>
  <si>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</si>
  <si>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</si>
  <si>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</si>
  <si>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</si>
  <si>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</si>
  <si>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</si>
  <si>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</si>
  <si>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</si>
  <si>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</si>
  <si>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</si>
  <si>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</si>
  <si>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</si>
  <si>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</si>
  <si>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</si>
  <si>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</si>
  <si>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</si>
  <si>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</si>
  <si>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</si>
  <si>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</si>
  <si>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</si>
  <si>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</si>
  <si>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</si>
  <si>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</si>
  <si>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</si>
  <si>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</si>
  <si>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</si>
  <si>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</si>
  <si>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</si>
  <si>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</si>
  <si>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</si>
  <si>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</si>
  <si>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</si>
  <si>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</si>
  <si>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</si>
  <si>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</si>
  <si>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</si>
  <si>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</si>
  <si>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</si>
  <si>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</si>
  <si>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</si>
  <si>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</si>
  <si>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</si>
  <si>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</si>
  <si>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</si>
  <si>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</si>
  <si>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</si>
  <si>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</si>
  <si>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</si>
  <si>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</si>
  <si>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</si>
  <si>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</si>
  <si>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</si>
  <si>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</si>
  <si>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</si>
  <si>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</si>
  <si>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</si>
  <si>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</si>
  <si>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</si>
  <si>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</si>
  <si>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</si>
  <si>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</si>
  <si>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</si>
  <si>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</si>
  <si>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</si>
  <si>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</si>
  <si>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</si>
  <si>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</si>
  <si>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</si>
  <si>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</si>
  <si>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</si>
  <si>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</si>
  <si>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</si>
  <si>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</si>
  <si>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</si>
  <si>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</si>
  <si>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</si>
  <si>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</si>
  <si>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</si>
  <si>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</si>
  <si>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</si>
  <si>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</si>
  <si>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</si>
  <si>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</si>
  <si>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</si>
  <si>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</si>
  <si>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</si>
  <si>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</si>
  <si>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</si>
  <si>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</si>
  <si>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</si>
  <si>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</si>
  <si>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</si>
  <si>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</si>
  <si>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</si>
  <si>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</si>
  <si>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</si>
  <si>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</si>
  <si>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</si>
  <si>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</si>
  <si>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</si>
  <si>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</si>
  <si>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</si>
  <si>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</si>
  <si>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</si>
  <si>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</si>
  <si>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</si>
  <si>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</si>
  <si>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</si>
  <si>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</si>
  <si>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</si>
  <si>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</si>
  <si>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</si>
  <si>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</si>
  <si>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</si>
  <si>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</si>
  <si>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</si>
  <si>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</si>
  <si>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</si>
  <si>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</si>
  <si>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</si>
  <si>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</si>
  <si>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</si>
  <si>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</si>
  <si>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</si>
  <si>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</si>
  <si>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</si>
  <si>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</si>
  <si>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</si>
  <si>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</si>
  <si>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</si>
  <si>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</si>
  <si>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</si>
  <si>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</si>
  <si>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</si>
  <si>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</si>
  <si>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</si>
  <si>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</si>
  <si>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</si>
  <si>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</si>
  <si>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</si>
  <si>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</si>
  <si>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</si>
  <si>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</si>
  <si>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</si>
  <si>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</si>
  <si>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</si>
  <si>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</si>
  <si>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</si>
  <si>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</si>
  <si>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</si>
  <si>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</si>
  <si>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</si>
  <si>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</si>
  <si>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</si>
  <si>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</si>
  <si>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</si>
  <si>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</si>
  <si>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</si>
  <si>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</si>
  <si>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</si>
  <si>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</si>
  <si>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</si>
  <si>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</si>
  <si>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</si>
  <si>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</si>
  <si>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</si>
  <si>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</si>
  <si>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</si>
  <si>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</si>
  <si>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</si>
  <si>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</si>
  <si>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</si>
  <si>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</si>
  <si>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</si>
  <si>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</si>
  <si>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</si>
  <si>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</si>
  <si>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</si>
  <si>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</si>
  <si>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</si>
  <si>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</si>
  <si>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</si>
  <si>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</si>
  <si>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</si>
  <si>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</si>
  <si>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</si>
  <si>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</si>
  <si>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</si>
  <si>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</si>
  <si>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</si>
  <si>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</si>
  <si>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</si>
  <si>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</si>
  <si>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</si>
  <si>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</si>
  <si>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</si>
  <si>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</si>
  <si>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</si>
  <si>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</si>
  <si>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</si>
  <si>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</si>
  <si>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</si>
  <si>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</si>
  <si>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</si>
  <si>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</si>
  <si>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</si>
  <si>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</si>
  <si>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</si>
  <si>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</si>
  <si>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</si>
  <si>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</si>
  <si>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</si>
  <si>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</si>
  <si>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</si>
  <si>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</si>
  <si>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</si>
  <si>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</si>
  <si>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</si>
  <si>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</si>
  <si>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</si>
  <si>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</si>
  <si>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</si>
  <si>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</si>
  <si>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</si>
  <si>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</si>
  <si>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</si>
  <si>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</si>
  <si>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</si>
  <si>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</si>
  <si>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</si>
  <si>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</si>
  <si>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</si>
  <si>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</si>
  <si>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</si>
  <si>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</si>
  <si>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</si>
  <si>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</si>
  <si>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</si>
  <si>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</si>
  <si>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</si>
  <si>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</si>
  <si>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</si>
  <si>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</si>
  <si>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</si>
  <si>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</si>
  <si>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</si>
  <si>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</si>
  <si>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</si>
  <si>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</si>
  <si>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</si>
  <si>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</si>
  <si>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</si>
  <si>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</si>
  <si>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</si>
  <si>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</si>
  <si>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</si>
  <si>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</si>
  <si>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</si>
  <si>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</si>
  <si>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</si>
  <si>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</si>
  <si>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</si>
  <si>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</si>
  <si>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</si>
  <si>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</si>
  <si>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</si>
  <si>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</si>
  <si>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</si>
  <si>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</si>
  <si>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</si>
  <si>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</si>
  <si>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</si>
  <si>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</si>
  <si>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</si>
  <si>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</si>
  <si>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</si>
  <si>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</si>
  <si>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</si>
  <si>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</si>
  <si>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</si>
  <si>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</si>
  <si>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Chris Emond</t>
  </si>
  <si>
    <t>christopher.Emond@nhhsqualitycare.org</t>
  </si>
  <si>
    <t xml:space="preserve">Lois Robertson </t>
  </si>
  <si>
    <t>Lois Robertson / Board Chair</t>
  </si>
  <si>
    <t>Merry-Ann Keane / CEO</t>
  </si>
  <si>
    <t>Closure of L&amp;D Department</t>
  </si>
  <si>
    <t>Increase of appropriate beds for Elderly</t>
  </si>
  <si>
    <t>Christopher Emond</t>
  </si>
  <si>
    <t>christopher.emond@nhhsqualitycare.org</t>
  </si>
  <si>
    <t>OB Closed in 2022</t>
  </si>
  <si>
    <t>Purchased Services- Advertising</t>
  </si>
  <si>
    <t>Direct Expense- Licenses</t>
  </si>
  <si>
    <t>Direct Expense- Dues and Subscriptions</t>
  </si>
  <si>
    <t>Direct Expense- COGS Freight</t>
  </si>
  <si>
    <t>Direct Expense- COVID 19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</si>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</sst>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0" fontId="30" fillId="0" borderId="0"/>
    <xf numFmtId="9" fontId="5" fillId="0" borderId="0"/>
  </cellStyleXfs>
  <cellXfs count="32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5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5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5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1" fillId="0" borderId="0" xfId="0" applyFont="1"/>
    <xf numFmtId="2" fontId="11" fillId="0" borderId="0" xfId="0" applyNumberFormat="1" applyFont="1" applyAlignment="1">
      <alignment horizontal="right"/>
    </xf>
    <xf numFmtId="37" fontId="13" fillId="3" borderId="0" xfId="0" applyFont="1" applyFill="1" applyAlignment="1">
      <alignment horizontal="center" vertical="center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29" fillId="0" borderId="0" xfId="0" applyFont="1"/>
    <xf numFmtId="37" fontId="38" fillId="0" borderId="0" xfId="0" applyFont="1"/>
    <xf numFmtId="0" fontId="39" fillId="0" borderId="0" xfId="2" applyFont="1" applyAlignment="1">
      <alignment horizontal="left" vertical="top" wrapText="1"/>
      <protection locked="0"/>
    </xf>
  </cellXfs>
  <cellStyles count="6">
    <cellStyle name="Comma" xfId="1" builtinId="3"/>
    <cellStyle name="Hyperlink" xfId="2" builtinId="8"/>
    <cellStyle name="Normal" xfId="0" builtinId="0"/>
    <cellStyle name="Normal 2" xfId="3" xr:uid="{B190D761-ADDB-4CFB-8149-54EEFCE0B1C0}"/>
    <cellStyle name="Normal 280" xfId="4" xr:uid="{4F8984D1-15DE-4276-A2AD-04866D87E82C}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39BC7C-9CC8-41B2-B176-D409D3D5B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9EC7B-E59E-4484-8930-8ECE6F830601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25" t="s">
        <v>1377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24" t="s">
        <v>1376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93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17" t="s">
        <v>28</v>
      </c>
      <c r="B36" s="318"/>
      <c r="C36" s="319"/>
      <c r="D36" s="318"/>
      <c r="E36" s="318"/>
      <c r="F36" s="318"/>
      <c r="G36" s="318"/>
    </row>
    <row r="37" spans="1:83" x14ac:dyDescent="0.35">
      <c r="A37" s="320" t="s">
        <v>29</v>
      </c>
      <c r="B37" s="321"/>
      <c r="C37" s="319"/>
      <c r="D37" s="318"/>
      <c r="E37" s="318"/>
      <c r="F37" s="318"/>
      <c r="G37" s="318"/>
    </row>
    <row r="38" spans="1:83" x14ac:dyDescent="0.35">
      <c r="A38" s="322" t="s">
        <v>30</v>
      </c>
      <c r="B38" s="321"/>
      <c r="C38" s="319"/>
      <c r="D38" s="318"/>
      <c r="E38" s="318"/>
      <c r="F38" s="318"/>
      <c r="G38" s="318"/>
    </row>
    <row r="39" spans="1:83" x14ac:dyDescent="0.35">
      <c r="A39" s="323" t="s">
        <v>31</v>
      </c>
      <c r="B39" s="318"/>
      <c r="C39" s="319"/>
      <c r="D39" s="318"/>
      <c r="E39" s="318"/>
      <c r="F39" s="318"/>
      <c r="G39" s="318"/>
    </row>
    <row r="40" spans="1:83" x14ac:dyDescent="0.35">
      <c r="A40" s="322" t="s">
        <v>32</v>
      </c>
      <c r="B40" s="318"/>
      <c r="C40" s="319"/>
      <c r="D40" s="318"/>
      <c r="E40" s="318"/>
      <c r="F40" s="318"/>
      <c r="G40" s="31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293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77">
        <v>4818172</v>
      </c>
      <c r="C47" s="20">
        <v>0</v>
      </c>
      <c r="D47" s="20">
        <v>0</v>
      </c>
      <c r="E47" s="20">
        <v>455384.31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65795.39</v>
      </c>
      <c r="P47" s="20">
        <v>257937.07</v>
      </c>
      <c r="Q47" s="20">
        <v>0</v>
      </c>
      <c r="R47" s="20">
        <v>79752.44</v>
      </c>
      <c r="S47" s="20">
        <v>0</v>
      </c>
      <c r="T47" s="20">
        <v>0</v>
      </c>
      <c r="U47" s="20">
        <v>210461.69</v>
      </c>
      <c r="V47" s="20">
        <v>0</v>
      </c>
      <c r="W47" s="20">
        <v>0</v>
      </c>
      <c r="X47" s="20">
        <v>0</v>
      </c>
      <c r="Y47" s="20">
        <v>208960.29</v>
      </c>
      <c r="Z47" s="20">
        <v>0</v>
      </c>
      <c r="AA47" s="20">
        <v>0</v>
      </c>
      <c r="AB47" s="20">
        <v>68415.009999999995</v>
      </c>
      <c r="AC47" s="20">
        <v>0</v>
      </c>
      <c r="AD47" s="20">
        <v>0</v>
      </c>
      <c r="AE47" s="20">
        <v>186175.1</v>
      </c>
      <c r="AF47" s="20">
        <v>0</v>
      </c>
      <c r="AG47" s="20">
        <v>616998.47</v>
      </c>
      <c r="AH47" s="20">
        <v>0</v>
      </c>
      <c r="AI47" s="20">
        <v>0</v>
      </c>
      <c r="AJ47" s="20">
        <v>876699.02</v>
      </c>
      <c r="AK47" s="20">
        <v>9581.36</v>
      </c>
      <c r="AL47" s="20">
        <v>938.97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107.09</v>
      </c>
      <c r="AW47" s="20">
        <v>0</v>
      </c>
      <c r="AX47" s="20">
        <v>0</v>
      </c>
      <c r="AY47" s="20">
        <v>107237.12</v>
      </c>
      <c r="AZ47" s="20">
        <v>0</v>
      </c>
      <c r="BA47" s="20">
        <v>22623.09</v>
      </c>
      <c r="BB47" s="20">
        <v>13789</v>
      </c>
      <c r="BC47" s="20">
        <v>0</v>
      </c>
      <c r="BD47" s="20">
        <v>63565.120000000003</v>
      </c>
      <c r="BE47" s="20">
        <v>104203.6</v>
      </c>
      <c r="BF47" s="20">
        <v>170237.92</v>
      </c>
      <c r="BG47" s="20">
        <v>91789.75</v>
      </c>
      <c r="BH47" s="20">
        <v>26986.86</v>
      </c>
      <c r="BI47" s="20">
        <v>0</v>
      </c>
      <c r="BJ47" s="20">
        <v>195419.79</v>
      </c>
      <c r="BK47" s="20">
        <v>205070.17</v>
      </c>
      <c r="BL47" s="20">
        <v>113293.97</v>
      </c>
      <c r="BM47" s="20">
        <v>0</v>
      </c>
      <c r="BN47" s="20">
        <v>153774.20000000001</v>
      </c>
      <c r="BO47" s="20">
        <v>0</v>
      </c>
      <c r="BP47" s="20">
        <v>0</v>
      </c>
      <c r="BQ47" s="20">
        <v>0</v>
      </c>
      <c r="BR47" s="20">
        <v>136473.53</v>
      </c>
      <c r="BS47" s="20">
        <v>0</v>
      </c>
      <c r="BT47" s="20">
        <v>0</v>
      </c>
      <c r="BU47" s="20">
        <v>0</v>
      </c>
      <c r="BV47" s="20">
        <v>71000.89</v>
      </c>
      <c r="BW47" s="20">
        <v>0</v>
      </c>
      <c r="BX47" s="20">
        <v>78035.13</v>
      </c>
      <c r="BY47" s="20">
        <v>198317.91</v>
      </c>
      <c r="BZ47" s="20">
        <v>0</v>
      </c>
      <c r="CA47" s="20">
        <v>27890.07</v>
      </c>
      <c r="CB47" s="20">
        <v>0</v>
      </c>
      <c r="CC47" s="20">
        <v>1258.07</v>
      </c>
      <c r="CD47" s="16"/>
      <c r="CE47" s="28">
        <f>SUM(C47:CC47)</f>
        <v>4818172.4000000004</v>
      </c>
    </row>
    <row r="48" spans="1:83" x14ac:dyDescent="0.35">
      <c r="A48" s="28" t="s">
        <v>232</v>
      </c>
      <c r="B48" s="277">
        <v>97811.540000000037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9844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1537</v>
      </c>
      <c r="P48" s="28">
        <f t="shared" si="0"/>
        <v>4137</v>
      </c>
      <c r="Q48" s="28">
        <f t="shared" si="0"/>
        <v>0</v>
      </c>
      <c r="R48" s="28">
        <f t="shared" si="0"/>
        <v>2250</v>
      </c>
      <c r="S48" s="28">
        <f t="shared" si="0"/>
        <v>0</v>
      </c>
      <c r="T48" s="28">
        <f t="shared" si="0"/>
        <v>0</v>
      </c>
      <c r="U48" s="28">
        <f t="shared" si="0"/>
        <v>3286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3830</v>
      </c>
      <c r="Z48" s="28">
        <f t="shared" si="0"/>
        <v>0</v>
      </c>
      <c r="AA48" s="28">
        <f t="shared" si="0"/>
        <v>0</v>
      </c>
      <c r="AB48" s="28">
        <f t="shared" si="0"/>
        <v>1425</v>
      </c>
      <c r="AC48" s="28">
        <f t="shared" si="0"/>
        <v>0</v>
      </c>
      <c r="AD48" s="28">
        <f t="shared" si="0"/>
        <v>0</v>
      </c>
      <c r="AE48" s="28">
        <f t="shared" si="0"/>
        <v>3427</v>
      </c>
      <c r="AF48" s="28">
        <f t="shared" si="0"/>
        <v>0</v>
      </c>
      <c r="AG48" s="28">
        <f t="shared" si="0"/>
        <v>16445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20202</v>
      </c>
      <c r="AK48" s="28">
        <f t="shared" si="1"/>
        <v>262</v>
      </c>
      <c r="AL48" s="28">
        <f t="shared" si="1"/>
        <v>46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3</v>
      </c>
      <c r="AW48" s="28">
        <f t="shared" si="1"/>
        <v>0</v>
      </c>
      <c r="AX48" s="28">
        <f t="shared" si="1"/>
        <v>0</v>
      </c>
      <c r="AY48" s="28">
        <f t="shared" si="1"/>
        <v>1331</v>
      </c>
      <c r="AZ48" s="28">
        <f t="shared" si="1"/>
        <v>0</v>
      </c>
      <c r="BA48" s="28">
        <f t="shared" si="1"/>
        <v>273</v>
      </c>
      <c r="BB48" s="28">
        <f t="shared" si="1"/>
        <v>371</v>
      </c>
      <c r="BC48" s="28">
        <f t="shared" si="1"/>
        <v>0</v>
      </c>
      <c r="BD48" s="28">
        <f t="shared" si="1"/>
        <v>970</v>
      </c>
      <c r="BE48" s="28">
        <f t="shared" si="1"/>
        <v>1888</v>
      </c>
      <c r="BF48" s="28">
        <f t="shared" si="1"/>
        <v>2475</v>
      </c>
      <c r="BG48" s="28">
        <f t="shared" si="1"/>
        <v>1738</v>
      </c>
      <c r="BH48" s="28">
        <f t="shared" si="1"/>
        <v>394</v>
      </c>
      <c r="BI48" s="28">
        <f t="shared" si="1"/>
        <v>0</v>
      </c>
      <c r="BJ48" s="28">
        <f t="shared" si="1"/>
        <v>3878</v>
      </c>
      <c r="BK48" s="28">
        <f t="shared" si="1"/>
        <v>3187</v>
      </c>
      <c r="BL48" s="28">
        <f t="shared" si="1"/>
        <v>1803</v>
      </c>
      <c r="BM48" s="28">
        <f t="shared" si="1"/>
        <v>0</v>
      </c>
      <c r="BN48" s="28">
        <f t="shared" si="1"/>
        <v>3169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2489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950</v>
      </c>
      <c r="BW48" s="28">
        <f t="shared" si="2"/>
        <v>0</v>
      </c>
      <c r="BX48" s="28">
        <f t="shared" si="2"/>
        <v>1736</v>
      </c>
      <c r="BY48" s="28">
        <f t="shared" si="2"/>
        <v>3706</v>
      </c>
      <c r="BZ48" s="28">
        <f t="shared" si="2"/>
        <v>0</v>
      </c>
      <c r="CA48" s="28">
        <f t="shared" si="2"/>
        <v>690</v>
      </c>
      <c r="CB48" s="28">
        <f t="shared" si="2"/>
        <v>0</v>
      </c>
      <c r="CC48" s="28">
        <f t="shared" si="2"/>
        <v>67</v>
      </c>
      <c r="CD48" s="28">
        <f t="shared" si="2"/>
        <v>0</v>
      </c>
      <c r="CE48" s="28">
        <f>SUM(C48:CD48)</f>
        <v>97809</v>
      </c>
    </row>
    <row r="49" spans="1:83" x14ac:dyDescent="0.35">
      <c r="A49" s="16" t="s">
        <v>233</v>
      </c>
      <c r="B49" s="28">
        <f>B47+B48</f>
        <v>4915983.54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1153902.83</v>
      </c>
      <c r="C51" s="20">
        <v>0</v>
      </c>
      <c r="D51" s="20">
        <v>0</v>
      </c>
      <c r="E51" s="20">
        <v>62910.94</v>
      </c>
      <c r="F51" s="20">
        <v>0</v>
      </c>
      <c r="G51" s="20">
        <v>0</v>
      </c>
      <c r="H51" s="20">
        <v>0</v>
      </c>
      <c r="I51" s="20">
        <v>0</v>
      </c>
      <c r="J51" s="20">
        <v>1798.76</v>
      </c>
      <c r="K51" s="20">
        <v>0</v>
      </c>
      <c r="L51" s="20">
        <v>0</v>
      </c>
      <c r="M51" s="20">
        <v>0</v>
      </c>
      <c r="N51" s="20">
        <v>0</v>
      </c>
      <c r="O51" s="20">
        <v>19080.490000000002</v>
      </c>
      <c r="P51" s="20">
        <v>168030.97</v>
      </c>
      <c r="Q51" s="20">
        <v>0</v>
      </c>
      <c r="R51" s="20">
        <v>1631.14</v>
      </c>
      <c r="S51" s="20">
        <v>271.31</v>
      </c>
      <c r="T51" s="20">
        <v>0</v>
      </c>
      <c r="U51" s="20">
        <v>68894.09</v>
      </c>
      <c r="V51" s="20">
        <v>434.53</v>
      </c>
      <c r="W51" s="20">
        <v>0</v>
      </c>
      <c r="X51" s="20">
        <v>0</v>
      </c>
      <c r="Y51" s="20">
        <v>173172.68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8359.48</v>
      </c>
      <c r="AF51" s="20">
        <v>0</v>
      </c>
      <c r="AG51" s="20">
        <v>36381.339999999997</v>
      </c>
      <c r="AH51" s="20">
        <v>0</v>
      </c>
      <c r="AI51" s="20">
        <v>0</v>
      </c>
      <c r="AJ51" s="20">
        <v>368784.62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2744.01</v>
      </c>
      <c r="AZ51" s="20">
        <v>0</v>
      </c>
      <c r="BA51" s="20">
        <v>2114.02</v>
      </c>
      <c r="BB51" s="20">
        <v>0</v>
      </c>
      <c r="BC51" s="20">
        <v>0</v>
      </c>
      <c r="BD51" s="20">
        <v>0</v>
      </c>
      <c r="BE51" s="20">
        <v>169934.54</v>
      </c>
      <c r="BF51" s="20">
        <v>1147.02</v>
      </c>
      <c r="BG51" s="20">
        <v>56767.29</v>
      </c>
      <c r="BH51" s="20">
        <v>0</v>
      </c>
      <c r="BI51" s="20">
        <v>0</v>
      </c>
      <c r="BJ51" s="20">
        <v>0</v>
      </c>
      <c r="BK51" s="20">
        <v>4747.8599999999997</v>
      </c>
      <c r="BL51" s="20">
        <v>775.99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2953.63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2968.12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1153902.83</v>
      </c>
    </row>
    <row r="52" spans="1:83" x14ac:dyDescent="0.35">
      <c r="A52" s="35" t="s">
        <v>235</v>
      </c>
      <c r="B52" s="27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1153902.83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1454</v>
      </c>
      <c r="F59" s="20">
        <v>0</v>
      </c>
      <c r="G59" s="20">
        <v>0</v>
      </c>
      <c r="H59" s="20">
        <v>0</v>
      </c>
      <c r="I59" s="20">
        <v>0</v>
      </c>
      <c r="J59" s="20">
        <v>30</v>
      </c>
      <c r="K59" s="20">
        <v>0</v>
      </c>
      <c r="L59" s="20">
        <v>490</v>
      </c>
      <c r="M59" s="20">
        <v>0</v>
      </c>
      <c r="N59" s="20"/>
      <c r="O59" s="20">
        <v>25</v>
      </c>
      <c r="P59" s="26">
        <v>26036</v>
      </c>
      <c r="Q59" s="26">
        <v>0</v>
      </c>
      <c r="R59" s="26">
        <v>26036</v>
      </c>
      <c r="S59" s="279">
        <v>0</v>
      </c>
      <c r="T59" s="279">
        <v>0</v>
      </c>
      <c r="U59" s="27">
        <v>80559</v>
      </c>
      <c r="V59" s="26">
        <v>1767</v>
      </c>
      <c r="W59" s="26">
        <v>5608</v>
      </c>
      <c r="X59" s="26">
        <v>23133</v>
      </c>
      <c r="Y59" s="26">
        <v>14881</v>
      </c>
      <c r="Z59" s="26">
        <v>0</v>
      </c>
      <c r="AA59" s="26">
        <v>0</v>
      </c>
      <c r="AB59" s="279">
        <v>0</v>
      </c>
      <c r="AC59" s="26">
        <v>0</v>
      </c>
      <c r="AD59" s="26">
        <v>0</v>
      </c>
      <c r="AE59" s="26">
        <v>29092</v>
      </c>
      <c r="AF59" s="26">
        <v>0</v>
      </c>
      <c r="AG59" s="26">
        <v>9622</v>
      </c>
      <c r="AH59" s="26">
        <v>0</v>
      </c>
      <c r="AI59" s="26">
        <v>0</v>
      </c>
      <c r="AJ59" s="26">
        <v>23276</v>
      </c>
      <c r="AK59" s="26">
        <v>2342</v>
      </c>
      <c r="AL59" s="26">
        <v>702</v>
      </c>
      <c r="AM59" s="26">
        <v>0</v>
      </c>
      <c r="AN59" s="26">
        <v>0</v>
      </c>
      <c r="AO59" s="26">
        <v>5064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29752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87446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x14ac:dyDescent="0.35">
      <c r="A60" s="218" t="s">
        <v>262</v>
      </c>
      <c r="B60" s="219"/>
      <c r="C60" s="280">
        <v>0</v>
      </c>
      <c r="D60" s="280">
        <v>0</v>
      </c>
      <c r="E60" s="280">
        <v>14.57</v>
      </c>
      <c r="F60" s="280">
        <v>0</v>
      </c>
      <c r="G60" s="280">
        <v>0</v>
      </c>
      <c r="H60" s="280">
        <v>0</v>
      </c>
      <c r="I60" s="280">
        <v>0</v>
      </c>
      <c r="J60" s="280">
        <v>0.3</v>
      </c>
      <c r="K60" s="280">
        <v>0</v>
      </c>
      <c r="L60" s="280">
        <v>4.92</v>
      </c>
      <c r="M60" s="280">
        <v>0</v>
      </c>
      <c r="N60" s="280"/>
      <c r="O60" s="280">
        <v>2.2000000000000002</v>
      </c>
      <c r="P60" s="281">
        <v>9.6</v>
      </c>
      <c r="Q60" s="281">
        <v>0</v>
      </c>
      <c r="R60" s="281">
        <v>1.6</v>
      </c>
      <c r="S60" s="282">
        <v>0</v>
      </c>
      <c r="T60" s="282">
        <v>0</v>
      </c>
      <c r="U60" s="283">
        <v>11.1</v>
      </c>
      <c r="V60" s="281">
        <v>0.36</v>
      </c>
      <c r="W60" s="281">
        <v>2.0099999999999998</v>
      </c>
      <c r="X60" s="281">
        <v>4.7</v>
      </c>
      <c r="Y60" s="281">
        <v>2.93</v>
      </c>
      <c r="Z60" s="281">
        <v>0</v>
      </c>
      <c r="AA60" s="281">
        <v>0</v>
      </c>
      <c r="AB60" s="282">
        <v>2.4</v>
      </c>
      <c r="AC60" s="281">
        <v>0</v>
      </c>
      <c r="AD60" s="281">
        <v>0</v>
      </c>
      <c r="AE60" s="281">
        <v>9.3699999999999992</v>
      </c>
      <c r="AF60" s="281">
        <v>0</v>
      </c>
      <c r="AG60" s="281">
        <v>22.400000000000002</v>
      </c>
      <c r="AH60" s="281">
        <v>0</v>
      </c>
      <c r="AI60" s="281">
        <v>0</v>
      </c>
      <c r="AJ60" s="281">
        <v>34.4</v>
      </c>
      <c r="AK60" s="281">
        <v>0.74</v>
      </c>
      <c r="AL60" s="281">
        <v>0.28999999999999998</v>
      </c>
      <c r="AM60" s="281">
        <v>0</v>
      </c>
      <c r="AN60" s="281">
        <v>0</v>
      </c>
      <c r="AO60" s="281">
        <v>2.12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4.5</v>
      </c>
      <c r="AW60" s="282">
        <v>0</v>
      </c>
      <c r="AX60" s="282">
        <v>0</v>
      </c>
      <c r="AY60" s="281">
        <v>21.1</v>
      </c>
      <c r="AZ60" s="281">
        <v>0</v>
      </c>
      <c r="BA60" s="282">
        <v>2.5</v>
      </c>
      <c r="BB60" s="282">
        <v>1</v>
      </c>
      <c r="BC60" s="282">
        <v>0</v>
      </c>
      <c r="BD60" s="282">
        <v>3.7</v>
      </c>
      <c r="BE60" s="281">
        <v>6.6</v>
      </c>
      <c r="BF60" s="282">
        <v>15.1</v>
      </c>
      <c r="BG60" s="282">
        <v>3.8</v>
      </c>
      <c r="BH60" s="282">
        <v>1.1000000000000001</v>
      </c>
      <c r="BI60" s="282">
        <v>0</v>
      </c>
      <c r="BJ60" s="282">
        <v>7.7</v>
      </c>
      <c r="BK60" s="282">
        <v>12</v>
      </c>
      <c r="BL60" s="282">
        <v>7.4</v>
      </c>
      <c r="BM60" s="282">
        <v>0</v>
      </c>
      <c r="BN60" s="282">
        <v>5.5</v>
      </c>
      <c r="BO60" s="282">
        <v>0</v>
      </c>
      <c r="BP60" s="282">
        <v>0</v>
      </c>
      <c r="BQ60" s="282">
        <v>0</v>
      </c>
      <c r="BR60" s="282">
        <v>6</v>
      </c>
      <c r="BS60" s="282">
        <v>0</v>
      </c>
      <c r="BT60" s="282">
        <v>0</v>
      </c>
      <c r="BU60" s="282">
        <v>0</v>
      </c>
      <c r="BV60" s="282">
        <v>4</v>
      </c>
      <c r="BW60" s="282">
        <v>0</v>
      </c>
      <c r="BX60" s="282">
        <v>4.5</v>
      </c>
      <c r="BY60" s="282">
        <v>6.4</v>
      </c>
      <c r="BZ60" s="282">
        <v>0</v>
      </c>
      <c r="CA60" s="282">
        <v>1</v>
      </c>
      <c r="CB60" s="282">
        <v>0</v>
      </c>
      <c r="CC60" s="282"/>
      <c r="CD60" s="220" t="s">
        <v>248</v>
      </c>
      <c r="CE60" s="238">
        <f t="shared" ref="CE60:CE68" si="6">SUM(C60:CD60)</f>
        <v>239.91</v>
      </c>
    </row>
    <row r="61" spans="1:83" x14ac:dyDescent="0.35">
      <c r="A61" s="35" t="s">
        <v>263</v>
      </c>
      <c r="B61" s="16"/>
      <c r="C61" s="20">
        <v>0</v>
      </c>
      <c r="D61" s="20">
        <v>0</v>
      </c>
      <c r="E61" s="20">
        <v>2041615.77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318723.37</v>
      </c>
      <c r="P61" s="26">
        <v>857925.75</v>
      </c>
      <c r="Q61" s="26">
        <v>0</v>
      </c>
      <c r="R61" s="26">
        <v>466734.41</v>
      </c>
      <c r="S61" s="284">
        <v>0</v>
      </c>
      <c r="T61" s="284">
        <v>0</v>
      </c>
      <c r="U61" s="27">
        <v>681609.86</v>
      </c>
      <c r="V61" s="26">
        <v>0</v>
      </c>
      <c r="W61" s="26">
        <v>0</v>
      </c>
      <c r="X61" s="26">
        <v>0</v>
      </c>
      <c r="Y61" s="26">
        <v>794334.23</v>
      </c>
      <c r="Z61" s="26">
        <v>0</v>
      </c>
      <c r="AA61" s="26">
        <v>0</v>
      </c>
      <c r="AB61" s="285">
        <v>295600.46000000002</v>
      </c>
      <c r="AC61" s="26">
        <v>0</v>
      </c>
      <c r="AD61" s="26">
        <v>0</v>
      </c>
      <c r="AE61" s="26">
        <v>710857.36</v>
      </c>
      <c r="AF61" s="26">
        <v>0</v>
      </c>
      <c r="AG61" s="26">
        <v>3410765.9</v>
      </c>
      <c r="AH61" s="26">
        <v>0</v>
      </c>
      <c r="AI61" s="26">
        <v>0</v>
      </c>
      <c r="AJ61" s="26">
        <v>4189906.69</v>
      </c>
      <c r="AK61" s="26">
        <v>54302.09</v>
      </c>
      <c r="AL61" s="26">
        <v>9443.2000000000007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541.44000000000005</v>
      </c>
      <c r="AW61" s="284">
        <v>0</v>
      </c>
      <c r="AX61" s="284">
        <v>0</v>
      </c>
      <c r="AY61" s="26">
        <v>276096.78999999998</v>
      </c>
      <c r="AZ61" s="26">
        <v>0</v>
      </c>
      <c r="BA61" s="284">
        <v>56538.37</v>
      </c>
      <c r="BB61" s="284">
        <v>76955.539999999994</v>
      </c>
      <c r="BC61" s="284">
        <v>0</v>
      </c>
      <c r="BD61" s="284">
        <v>201242.68</v>
      </c>
      <c r="BE61" s="26">
        <v>391596.79999999999</v>
      </c>
      <c r="BF61" s="284">
        <v>513350.1</v>
      </c>
      <c r="BG61" s="284">
        <v>360431.54</v>
      </c>
      <c r="BH61" s="284">
        <v>81672.63</v>
      </c>
      <c r="BI61" s="284">
        <v>0</v>
      </c>
      <c r="BJ61" s="284">
        <v>804344.75</v>
      </c>
      <c r="BK61" s="284">
        <v>661063.12</v>
      </c>
      <c r="BL61" s="284">
        <v>373952.17</v>
      </c>
      <c r="BM61" s="284">
        <v>0</v>
      </c>
      <c r="BN61" s="284">
        <v>657342.78</v>
      </c>
      <c r="BO61" s="284">
        <v>0</v>
      </c>
      <c r="BP61" s="284">
        <v>0</v>
      </c>
      <c r="BQ61" s="284">
        <v>0</v>
      </c>
      <c r="BR61" s="284">
        <v>516187.3</v>
      </c>
      <c r="BS61" s="284">
        <v>0</v>
      </c>
      <c r="BT61" s="284">
        <v>0</v>
      </c>
      <c r="BU61" s="284">
        <v>0</v>
      </c>
      <c r="BV61" s="284">
        <v>197126.17</v>
      </c>
      <c r="BW61" s="284">
        <v>0</v>
      </c>
      <c r="BX61" s="284">
        <v>359997.91</v>
      </c>
      <c r="BY61" s="284">
        <v>768587</v>
      </c>
      <c r="BZ61" s="284">
        <v>0</v>
      </c>
      <c r="CA61" s="284">
        <v>143195.68</v>
      </c>
      <c r="CB61" s="284">
        <v>0</v>
      </c>
      <c r="CC61" s="284">
        <v>13904.23</v>
      </c>
      <c r="CD61" s="25" t="s">
        <v>248</v>
      </c>
      <c r="CE61" s="28">
        <f t="shared" si="6"/>
        <v>20285946.090000004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465228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67332</v>
      </c>
      <c r="P62" s="28">
        <f t="shared" si="7"/>
        <v>262074</v>
      </c>
      <c r="Q62" s="28">
        <f t="shared" si="7"/>
        <v>0</v>
      </c>
      <c r="R62" s="28">
        <f t="shared" si="7"/>
        <v>82002</v>
      </c>
      <c r="S62" s="28">
        <f t="shared" si="7"/>
        <v>0</v>
      </c>
      <c r="T62" s="28">
        <f t="shared" si="7"/>
        <v>0</v>
      </c>
      <c r="U62" s="28">
        <f t="shared" si="7"/>
        <v>213748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212790</v>
      </c>
      <c r="Z62" s="28">
        <f t="shared" si="7"/>
        <v>0</v>
      </c>
      <c r="AA62" s="28">
        <f t="shared" si="7"/>
        <v>0</v>
      </c>
      <c r="AB62" s="28">
        <f t="shared" si="7"/>
        <v>69840</v>
      </c>
      <c r="AC62" s="28">
        <f t="shared" si="7"/>
        <v>0</v>
      </c>
      <c r="AD62" s="28">
        <f t="shared" si="7"/>
        <v>0</v>
      </c>
      <c r="AE62" s="28">
        <f t="shared" si="7"/>
        <v>189602</v>
      </c>
      <c r="AF62" s="28">
        <f t="shared" si="7"/>
        <v>0</v>
      </c>
      <c r="AG62" s="28">
        <f t="shared" si="7"/>
        <v>633443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896901</v>
      </c>
      <c r="AK62" s="28">
        <f t="shared" si="8"/>
        <v>9843</v>
      </c>
      <c r="AL62" s="28">
        <f t="shared" si="8"/>
        <v>985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110</v>
      </c>
      <c r="AW62" s="28">
        <f t="shared" si="8"/>
        <v>0</v>
      </c>
      <c r="AX62" s="28">
        <f t="shared" si="8"/>
        <v>0</v>
      </c>
      <c r="AY62" s="28">
        <f t="shared" si="8"/>
        <v>108568</v>
      </c>
      <c r="AZ62" s="28">
        <f t="shared" si="8"/>
        <v>0</v>
      </c>
      <c r="BA62" s="28">
        <f t="shared" si="8"/>
        <v>22896</v>
      </c>
      <c r="BB62" s="28">
        <f t="shared" si="8"/>
        <v>14160</v>
      </c>
      <c r="BC62" s="28">
        <f t="shared" si="8"/>
        <v>0</v>
      </c>
      <c r="BD62" s="28">
        <f t="shared" si="8"/>
        <v>64535</v>
      </c>
      <c r="BE62" s="28">
        <f t="shared" si="8"/>
        <v>106092</v>
      </c>
      <c r="BF62" s="28">
        <f t="shared" si="8"/>
        <v>172713</v>
      </c>
      <c r="BG62" s="28">
        <f t="shared" si="8"/>
        <v>93528</v>
      </c>
      <c r="BH62" s="28">
        <f t="shared" si="8"/>
        <v>27381</v>
      </c>
      <c r="BI62" s="28">
        <f t="shared" si="8"/>
        <v>0</v>
      </c>
      <c r="BJ62" s="28">
        <f t="shared" si="8"/>
        <v>199298</v>
      </c>
      <c r="BK62" s="28">
        <f t="shared" si="8"/>
        <v>208257</v>
      </c>
      <c r="BL62" s="28">
        <f t="shared" si="8"/>
        <v>115097</v>
      </c>
      <c r="BM62" s="28">
        <f t="shared" si="8"/>
        <v>0</v>
      </c>
      <c r="BN62" s="28">
        <f t="shared" si="8"/>
        <v>156943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138963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71951</v>
      </c>
      <c r="BW62" s="28">
        <f t="shared" si="9"/>
        <v>0</v>
      </c>
      <c r="BX62" s="28">
        <f t="shared" si="9"/>
        <v>79771</v>
      </c>
      <c r="BY62" s="28">
        <f t="shared" si="9"/>
        <v>202024</v>
      </c>
      <c r="BZ62" s="28">
        <f t="shared" si="9"/>
        <v>0</v>
      </c>
      <c r="CA62" s="28">
        <f t="shared" si="9"/>
        <v>28580</v>
      </c>
      <c r="CB62" s="28">
        <f t="shared" si="9"/>
        <v>0</v>
      </c>
      <c r="CC62" s="28">
        <f t="shared" si="9"/>
        <v>1325</v>
      </c>
      <c r="CD62" s="25" t="s">
        <v>248</v>
      </c>
      <c r="CE62" s="28">
        <f t="shared" si="6"/>
        <v>4915980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300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32372</v>
      </c>
      <c r="S63" s="284">
        <v>0</v>
      </c>
      <c r="T63" s="284">
        <v>0</v>
      </c>
      <c r="U63" s="27">
        <v>9000</v>
      </c>
      <c r="V63" s="26">
        <v>0</v>
      </c>
      <c r="W63" s="26">
        <v>0</v>
      </c>
      <c r="X63" s="26">
        <v>0</v>
      </c>
      <c r="Y63" s="26">
        <v>122527.03999999999</v>
      </c>
      <c r="Z63" s="26">
        <v>0</v>
      </c>
      <c r="AA63" s="26">
        <v>0</v>
      </c>
      <c r="AB63" s="285">
        <v>85236.9</v>
      </c>
      <c r="AC63" s="26">
        <v>0</v>
      </c>
      <c r="AD63" s="26">
        <v>0</v>
      </c>
      <c r="AE63" s="26">
        <v>47659.25</v>
      </c>
      <c r="AF63" s="26">
        <v>0</v>
      </c>
      <c r="AG63" s="26">
        <v>150936</v>
      </c>
      <c r="AH63" s="26">
        <v>0</v>
      </c>
      <c r="AI63" s="26">
        <v>0</v>
      </c>
      <c r="AJ63" s="26">
        <v>814696.3</v>
      </c>
      <c r="AK63" s="26">
        <v>0</v>
      </c>
      <c r="AL63" s="26">
        <v>14375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9457.5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80536.3</v>
      </c>
      <c r="BK63" s="284">
        <v>0</v>
      </c>
      <c r="BL63" s="284">
        <v>0</v>
      </c>
      <c r="BM63" s="284">
        <v>0</v>
      </c>
      <c r="BN63" s="284">
        <v>83076.320000000007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4855.57</v>
      </c>
      <c r="BY63" s="284">
        <v>25250</v>
      </c>
      <c r="BZ63" s="284">
        <v>0</v>
      </c>
      <c r="CA63" s="284">
        <v>0</v>
      </c>
      <c r="CB63" s="284">
        <v>0</v>
      </c>
      <c r="CC63" s="284">
        <v>0</v>
      </c>
      <c r="CD63" s="25" t="s">
        <v>248</v>
      </c>
      <c r="CE63" s="28">
        <f t="shared" si="6"/>
        <v>1480278.1800000002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152267.26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6597.27</v>
      </c>
      <c r="P64" s="26">
        <v>254202.98</v>
      </c>
      <c r="Q64" s="26">
        <v>0</v>
      </c>
      <c r="R64" s="26">
        <v>234.25</v>
      </c>
      <c r="S64" s="284">
        <v>1089361.57</v>
      </c>
      <c r="T64" s="284">
        <v>0</v>
      </c>
      <c r="U64" s="27">
        <v>741458.5</v>
      </c>
      <c r="V64" s="26">
        <v>0</v>
      </c>
      <c r="W64" s="26">
        <v>0</v>
      </c>
      <c r="X64" s="26">
        <v>31968.26</v>
      </c>
      <c r="Y64" s="26">
        <v>33961.199999999997</v>
      </c>
      <c r="Z64" s="26">
        <v>0</v>
      </c>
      <c r="AA64" s="26">
        <v>0</v>
      </c>
      <c r="AB64" s="285">
        <v>2094965.27</v>
      </c>
      <c r="AC64" s="26">
        <v>0</v>
      </c>
      <c r="AD64" s="26">
        <v>0</v>
      </c>
      <c r="AE64" s="26">
        <v>26699.5</v>
      </c>
      <c r="AF64" s="26">
        <v>0</v>
      </c>
      <c r="AG64" s="26">
        <v>140950.74</v>
      </c>
      <c r="AH64" s="26">
        <v>2581.77</v>
      </c>
      <c r="AI64" s="26">
        <v>0</v>
      </c>
      <c r="AJ64" s="26">
        <v>225985.42</v>
      </c>
      <c r="AK64" s="26">
        <v>3367.31</v>
      </c>
      <c r="AL64" s="26">
        <v>681.74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53</v>
      </c>
      <c r="AW64" s="284">
        <v>0</v>
      </c>
      <c r="AX64" s="284">
        <v>0</v>
      </c>
      <c r="AY64" s="26">
        <v>199251.27</v>
      </c>
      <c r="AZ64" s="26">
        <v>0</v>
      </c>
      <c r="BA64" s="284">
        <v>18176.849999999999</v>
      </c>
      <c r="BB64" s="284">
        <v>170.8</v>
      </c>
      <c r="BC64" s="284">
        <v>0</v>
      </c>
      <c r="BD64" s="284">
        <v>3307.32</v>
      </c>
      <c r="BE64" s="26">
        <v>10799.33</v>
      </c>
      <c r="BF64" s="284">
        <v>40515.760000000002</v>
      </c>
      <c r="BG64" s="284">
        <v>37879.47</v>
      </c>
      <c r="BH64" s="284">
        <v>134.79</v>
      </c>
      <c r="BI64" s="284">
        <v>0</v>
      </c>
      <c r="BJ64" s="284">
        <v>7124.88</v>
      </c>
      <c r="BK64" s="284">
        <v>10871.07</v>
      </c>
      <c r="BL64" s="284">
        <v>12352.71</v>
      </c>
      <c r="BM64" s="284">
        <v>0</v>
      </c>
      <c r="BN64" s="284">
        <v>12985.13</v>
      </c>
      <c r="BO64" s="284">
        <v>0</v>
      </c>
      <c r="BP64" s="284">
        <v>0</v>
      </c>
      <c r="BQ64" s="284">
        <v>0</v>
      </c>
      <c r="BR64" s="284">
        <v>19172.740000000002</v>
      </c>
      <c r="BS64" s="284">
        <v>0</v>
      </c>
      <c r="BT64" s="284">
        <v>0</v>
      </c>
      <c r="BU64" s="284">
        <v>0</v>
      </c>
      <c r="BV64" s="284">
        <v>8045.3</v>
      </c>
      <c r="BW64" s="284">
        <v>0</v>
      </c>
      <c r="BX64" s="284">
        <v>3080.1</v>
      </c>
      <c r="BY64" s="284">
        <v>2537.42</v>
      </c>
      <c r="BZ64" s="284">
        <v>0</v>
      </c>
      <c r="CA64" s="284">
        <v>16792.98</v>
      </c>
      <c r="CB64" s="284">
        <v>0</v>
      </c>
      <c r="CC64" s="284">
        <v>2976.83</v>
      </c>
      <c r="CD64" s="25" t="s">
        <v>248</v>
      </c>
      <c r="CE64" s="28">
        <f t="shared" si="6"/>
        <v>5211510.7899999991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4">
        <v>0</v>
      </c>
      <c r="T65" s="284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5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0</v>
      </c>
      <c r="BC65" s="284">
        <v>0</v>
      </c>
      <c r="BD65" s="284">
        <v>0</v>
      </c>
      <c r="BE65" s="26">
        <v>0</v>
      </c>
      <c r="BF65" s="284">
        <v>0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0</v>
      </c>
      <c r="BM65" s="284">
        <v>0</v>
      </c>
      <c r="BN65" s="284"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205712.31000000006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229.39</v>
      </c>
      <c r="P66" s="26">
        <v>23378.01</v>
      </c>
      <c r="Q66" s="26">
        <v>0</v>
      </c>
      <c r="R66" s="26">
        <v>0</v>
      </c>
      <c r="S66" s="284">
        <v>0</v>
      </c>
      <c r="T66" s="284">
        <v>0</v>
      </c>
      <c r="U66" s="27">
        <v>219599.51</v>
      </c>
      <c r="V66" s="26">
        <v>0</v>
      </c>
      <c r="W66" s="26">
        <v>337187.09</v>
      </c>
      <c r="X66" s="26">
        <v>91584.22</v>
      </c>
      <c r="Y66" s="26">
        <v>35655.660000000003</v>
      </c>
      <c r="Z66" s="26">
        <v>0</v>
      </c>
      <c r="AA66" s="26">
        <v>0</v>
      </c>
      <c r="AB66" s="285">
        <v>543172.65</v>
      </c>
      <c r="AC66" s="26">
        <v>0</v>
      </c>
      <c r="AD66" s="26">
        <v>0</v>
      </c>
      <c r="AE66" s="26">
        <v>0</v>
      </c>
      <c r="AF66" s="26">
        <v>0</v>
      </c>
      <c r="AG66" s="26">
        <v>92.220000000001164</v>
      </c>
      <c r="AH66" s="26">
        <v>188100</v>
      </c>
      <c r="AI66" s="26">
        <v>0</v>
      </c>
      <c r="AJ66" s="26">
        <v>65867.89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0</v>
      </c>
      <c r="AW66" s="284">
        <v>0</v>
      </c>
      <c r="AX66" s="284">
        <v>0</v>
      </c>
      <c r="AY66" s="26">
        <v>1707.73</v>
      </c>
      <c r="AZ66" s="26">
        <v>0</v>
      </c>
      <c r="BA66" s="284">
        <v>0</v>
      </c>
      <c r="BB66" s="284">
        <v>0</v>
      </c>
      <c r="BC66" s="284">
        <v>0</v>
      </c>
      <c r="BD66" s="284">
        <v>59.959999999991851</v>
      </c>
      <c r="BE66" s="26">
        <v>387.72</v>
      </c>
      <c r="BF66" s="284">
        <v>0</v>
      </c>
      <c r="BG66" s="284">
        <v>12158.58</v>
      </c>
      <c r="BH66" s="284">
        <v>0</v>
      </c>
      <c r="BI66" s="284">
        <v>0</v>
      </c>
      <c r="BJ66" s="284">
        <v>0</v>
      </c>
      <c r="BK66" s="284">
        <v>64823.429999999993</v>
      </c>
      <c r="BL66" s="284">
        <v>0</v>
      </c>
      <c r="BM66" s="284">
        <v>0</v>
      </c>
      <c r="BN66" s="284">
        <v>2771.23</v>
      </c>
      <c r="BO66" s="284">
        <v>0</v>
      </c>
      <c r="BP66" s="284">
        <v>0</v>
      </c>
      <c r="BQ66" s="284">
        <v>0</v>
      </c>
      <c r="BR66" s="284">
        <v>21421.200000000001</v>
      </c>
      <c r="BS66" s="284">
        <v>0</v>
      </c>
      <c r="BT66" s="284">
        <v>0</v>
      </c>
      <c r="BU66" s="284">
        <v>0</v>
      </c>
      <c r="BV66" s="284">
        <v>3978.79</v>
      </c>
      <c r="BW66" s="284">
        <v>0</v>
      </c>
      <c r="BX66" s="284">
        <v>63303.02</v>
      </c>
      <c r="BY66" s="284">
        <v>0</v>
      </c>
      <c r="BZ66" s="284">
        <v>0</v>
      </c>
      <c r="CA66" s="284">
        <v>15820.84</v>
      </c>
      <c r="CB66" s="284">
        <v>0</v>
      </c>
      <c r="CC66" s="284">
        <v>0</v>
      </c>
      <c r="CD66" s="25" t="s">
        <v>248</v>
      </c>
      <c r="CE66" s="28">
        <f t="shared" si="6"/>
        <v>1897011.45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62911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1799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19080</v>
      </c>
      <c r="P67" s="28">
        <f t="shared" si="10"/>
        <v>168031</v>
      </c>
      <c r="Q67" s="28">
        <f t="shared" si="10"/>
        <v>0</v>
      </c>
      <c r="R67" s="28">
        <f t="shared" si="10"/>
        <v>1631</v>
      </c>
      <c r="S67" s="28">
        <f t="shared" si="10"/>
        <v>271</v>
      </c>
      <c r="T67" s="28">
        <f t="shared" si="10"/>
        <v>0</v>
      </c>
      <c r="U67" s="28">
        <f t="shared" si="10"/>
        <v>68894</v>
      </c>
      <c r="V67" s="28">
        <f t="shared" si="10"/>
        <v>435</v>
      </c>
      <c r="W67" s="28">
        <f t="shared" si="10"/>
        <v>0</v>
      </c>
      <c r="X67" s="28">
        <f t="shared" si="10"/>
        <v>0</v>
      </c>
      <c r="Y67" s="28">
        <f t="shared" si="10"/>
        <v>173173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8359</v>
      </c>
      <c r="AF67" s="28">
        <f t="shared" si="10"/>
        <v>0</v>
      </c>
      <c r="AG67" s="28">
        <f t="shared" si="10"/>
        <v>36381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368785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2744</v>
      </c>
      <c r="AZ67" s="28">
        <f t="shared" si="11"/>
        <v>0</v>
      </c>
      <c r="BA67" s="28">
        <f t="shared" si="11"/>
        <v>2114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169935</v>
      </c>
      <c r="BF67" s="28">
        <f t="shared" si="11"/>
        <v>1147</v>
      </c>
      <c r="BG67" s="28">
        <f t="shared" si="11"/>
        <v>56767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4748</v>
      </c>
      <c r="BL67" s="28">
        <f t="shared" si="11"/>
        <v>776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2954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2968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1153903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2284.92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84">
        <v>0</v>
      </c>
      <c r="T68" s="284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85">
        <v>96558.39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1828.62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0</v>
      </c>
      <c r="AW68" s="284">
        <v>0</v>
      </c>
      <c r="AX68" s="284">
        <v>0</v>
      </c>
      <c r="AY68" s="26">
        <v>15.11</v>
      </c>
      <c r="AZ68" s="26">
        <v>0</v>
      </c>
      <c r="BA68" s="284">
        <v>0</v>
      </c>
      <c r="BB68" s="284">
        <v>0</v>
      </c>
      <c r="BC68" s="284">
        <v>0</v>
      </c>
      <c r="BD68" s="284">
        <v>0</v>
      </c>
      <c r="BE68" s="26">
        <v>13480.1</v>
      </c>
      <c r="BF68" s="284">
        <v>0</v>
      </c>
      <c r="BG68" s="284">
        <v>0</v>
      </c>
      <c r="BH68" s="284">
        <v>0</v>
      </c>
      <c r="BI68" s="284">
        <v>0</v>
      </c>
      <c r="BJ68" s="284">
        <v>0</v>
      </c>
      <c r="BK68" s="284">
        <v>1597.02</v>
      </c>
      <c r="BL68" s="284">
        <v>0</v>
      </c>
      <c r="BM68" s="284">
        <v>0</v>
      </c>
      <c r="BN68" s="284">
        <v>3344.33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0</v>
      </c>
      <c r="BZ68" s="284">
        <v>0</v>
      </c>
      <c r="CA68" s="284">
        <v>0</v>
      </c>
      <c r="CB68" s="284">
        <v>0</v>
      </c>
      <c r="CC68" s="284">
        <v>6300</v>
      </c>
      <c r="CD68" s="25" t="s">
        <v>248</v>
      </c>
      <c r="CE68" s="28">
        <f t="shared" si="6"/>
        <v>125408.49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496453.32999999996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8347.33</v>
      </c>
      <c r="P69" s="28">
        <f t="shared" si="13"/>
        <v>32346.33</v>
      </c>
      <c r="Q69" s="28">
        <f t="shared" si="13"/>
        <v>0</v>
      </c>
      <c r="R69" s="28">
        <f t="shared" si="13"/>
        <v>6728.2400000000007</v>
      </c>
      <c r="S69" s="28">
        <f t="shared" si="13"/>
        <v>86414.92</v>
      </c>
      <c r="T69" s="28">
        <f t="shared" si="13"/>
        <v>0</v>
      </c>
      <c r="U69" s="28">
        <f t="shared" si="13"/>
        <v>664990.57000000007</v>
      </c>
      <c r="V69" s="28">
        <f t="shared" si="13"/>
        <v>0</v>
      </c>
      <c r="W69" s="28">
        <f t="shared" si="13"/>
        <v>-263.05</v>
      </c>
      <c r="X69" s="28">
        <f t="shared" si="13"/>
        <v>48.12</v>
      </c>
      <c r="Y69" s="28">
        <f t="shared" si="13"/>
        <v>137017.25999999998</v>
      </c>
      <c r="Z69" s="28">
        <f t="shared" si="13"/>
        <v>0</v>
      </c>
      <c r="AA69" s="28">
        <f t="shared" si="13"/>
        <v>0</v>
      </c>
      <c r="AB69" s="28">
        <f t="shared" si="13"/>
        <v>134729.34999999998</v>
      </c>
      <c r="AC69" s="28">
        <f t="shared" si="13"/>
        <v>0</v>
      </c>
      <c r="AD69" s="28">
        <f t="shared" si="13"/>
        <v>0</v>
      </c>
      <c r="AE69" s="28">
        <f t="shared" si="13"/>
        <v>-407.8700000000008</v>
      </c>
      <c r="AF69" s="28">
        <f t="shared" si="13"/>
        <v>0</v>
      </c>
      <c r="AG69" s="28">
        <f t="shared" si="13"/>
        <v>214193.00000000003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216323.63999999998</v>
      </c>
      <c r="AK69" s="28">
        <f t="shared" si="14"/>
        <v>443.72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10818.58</v>
      </c>
      <c r="AZ69" s="28">
        <f t="shared" si="14"/>
        <v>0</v>
      </c>
      <c r="BA69" s="28">
        <f t="shared" si="14"/>
        <v>-43.08</v>
      </c>
      <c r="BB69" s="28">
        <f t="shared" si="14"/>
        <v>32.619999999999997</v>
      </c>
      <c r="BC69" s="28">
        <f t="shared" si="14"/>
        <v>0</v>
      </c>
      <c r="BD69" s="28">
        <f t="shared" si="14"/>
        <v>115809.72000000002</v>
      </c>
      <c r="BE69" s="28">
        <f t="shared" si="14"/>
        <v>642486.33000000007</v>
      </c>
      <c r="BF69" s="28">
        <f t="shared" si="14"/>
        <v>5426.7899999999991</v>
      </c>
      <c r="BG69" s="28">
        <f t="shared" si="14"/>
        <v>363560.21</v>
      </c>
      <c r="BH69" s="28">
        <f t="shared" si="14"/>
        <v>1717.66</v>
      </c>
      <c r="BI69" s="28">
        <f t="shared" si="14"/>
        <v>0</v>
      </c>
      <c r="BJ69" s="28">
        <f t="shared" si="14"/>
        <v>133827.49</v>
      </c>
      <c r="BK69" s="28">
        <f t="shared" si="14"/>
        <v>349695.99</v>
      </c>
      <c r="BL69" s="28">
        <f t="shared" si="14"/>
        <v>2419.71</v>
      </c>
      <c r="BM69" s="28">
        <f t="shared" si="14"/>
        <v>0</v>
      </c>
      <c r="BN69" s="28">
        <f t="shared" si="14"/>
        <v>176563.26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346890.93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462076.19</v>
      </c>
      <c r="BW69" s="28">
        <f t="shared" si="15"/>
        <v>0</v>
      </c>
      <c r="BX69" s="28">
        <f t="shared" si="15"/>
        <v>125076.62</v>
      </c>
      <c r="BY69" s="28">
        <f t="shared" si="15"/>
        <v>12705.24</v>
      </c>
      <c r="BZ69" s="28">
        <f t="shared" si="15"/>
        <v>0</v>
      </c>
      <c r="CA69" s="28">
        <f t="shared" si="15"/>
        <v>80876.31</v>
      </c>
      <c r="CB69" s="28">
        <f t="shared" si="15"/>
        <v>0</v>
      </c>
      <c r="CC69" s="28">
        <f t="shared" si="15"/>
        <v>250</v>
      </c>
      <c r="CD69" s="28">
        <f t="shared" si="15"/>
        <v>278761.86</v>
      </c>
      <c r="CE69" s="28">
        <f>SUM(CE70:CE84)</f>
        <v>5106317.3199999994</v>
      </c>
    </row>
    <row r="70" spans="1:83" x14ac:dyDescent="0.3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87115.4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 t="shared" ref="CE70:CE85" si="16">SUM(C70:CD70)</f>
        <v>87115.4</v>
      </c>
    </row>
    <row r="71" spans="1:83" x14ac:dyDescent="0.35">
      <c r="A71" s="29" t="s">
        <v>271</v>
      </c>
      <c r="B71" s="30"/>
      <c r="C71" s="241">
        <v>0</v>
      </c>
      <c r="D71" s="241">
        <v>0</v>
      </c>
      <c r="E71" s="241">
        <v>425531.35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550616.94999999995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93485.49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82115.710000000006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2967.22</v>
      </c>
      <c r="BK71" s="241">
        <v>165021.45000000001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f t="shared" si="16"/>
        <v>1319738.17</v>
      </c>
    </row>
    <row r="72" spans="1:83" x14ac:dyDescent="0.35">
      <c r="A72" s="29" t="s">
        <v>272</v>
      </c>
      <c r="B72" s="30"/>
      <c r="C72" s="241">
        <v>0</v>
      </c>
      <c r="D72" s="241">
        <v>0</v>
      </c>
      <c r="E72" s="241">
        <v>53044.11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8669.84</v>
      </c>
      <c r="Q72" s="241">
        <v>0</v>
      </c>
      <c r="R72" s="241">
        <v>0</v>
      </c>
      <c r="S72" s="241">
        <v>0</v>
      </c>
      <c r="T72" s="241">
        <v>0</v>
      </c>
      <c r="U72" s="241">
        <v>7018.76</v>
      </c>
      <c r="V72" s="241">
        <v>0</v>
      </c>
      <c r="W72" s="241">
        <v>0</v>
      </c>
      <c r="X72" s="241">
        <v>0</v>
      </c>
      <c r="Y72" s="241">
        <v>58364.11</v>
      </c>
      <c r="Z72" s="241">
        <v>0</v>
      </c>
      <c r="AA72" s="241">
        <v>0</v>
      </c>
      <c r="AB72" s="241">
        <v>108027.2</v>
      </c>
      <c r="AC72" s="241">
        <v>0</v>
      </c>
      <c r="AD72" s="241">
        <v>0</v>
      </c>
      <c r="AE72" s="241">
        <v>-9717.36</v>
      </c>
      <c r="AF72" s="241">
        <v>0</v>
      </c>
      <c r="AG72" s="241">
        <v>37979.040000000001</v>
      </c>
      <c r="AH72" s="241">
        <v>0</v>
      </c>
      <c r="AI72" s="241">
        <v>0</v>
      </c>
      <c r="AJ72" s="241">
        <v>8126.02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33267.519999999997</v>
      </c>
      <c r="BE72" s="241">
        <v>3268.17</v>
      </c>
      <c r="BF72" s="241">
        <v>0</v>
      </c>
      <c r="BG72" s="241">
        <v>303825.42</v>
      </c>
      <c r="BH72" s="241">
        <v>0</v>
      </c>
      <c r="BI72" s="241">
        <v>0</v>
      </c>
      <c r="BJ72" s="241">
        <v>117199.36</v>
      </c>
      <c r="BK72" s="241">
        <v>119347.43</v>
      </c>
      <c r="BL72" s="241">
        <v>2390</v>
      </c>
      <c r="BM72" s="241">
        <v>0</v>
      </c>
      <c r="BN72" s="241">
        <v>15252.64</v>
      </c>
      <c r="BO72" s="241">
        <v>0</v>
      </c>
      <c r="BP72" s="241">
        <v>0</v>
      </c>
      <c r="BQ72" s="241">
        <v>0</v>
      </c>
      <c r="BR72" s="241">
        <v>166282.98000000001</v>
      </c>
      <c r="BS72" s="241">
        <v>0</v>
      </c>
      <c r="BT72" s="241">
        <v>0</v>
      </c>
      <c r="BU72" s="241">
        <v>0</v>
      </c>
      <c r="BV72" s="241">
        <v>454440.98</v>
      </c>
      <c r="BW72" s="241">
        <v>0</v>
      </c>
      <c r="BX72" s="241">
        <v>1030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f t="shared" si="16"/>
        <v>1487816.2199999997</v>
      </c>
    </row>
    <row r="73" spans="1:83" x14ac:dyDescent="0.3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59860.19</v>
      </c>
      <c r="AH73" s="241">
        <v>0</v>
      </c>
      <c r="AI73" s="241">
        <v>0</v>
      </c>
      <c r="AJ73" s="241">
        <v>97378.06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3986.16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137357.97</v>
      </c>
      <c r="CE73" s="28">
        <f t="shared" si="16"/>
        <v>298582.38</v>
      </c>
    </row>
    <row r="74" spans="1:83" x14ac:dyDescent="0.3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 t="shared" si="16"/>
        <v>0</v>
      </c>
    </row>
    <row r="76" spans="1:83" x14ac:dyDescent="0.3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241">
        <v>0</v>
      </c>
      <c r="D77" s="241">
        <v>0</v>
      </c>
      <c r="E77" s="241">
        <v>11837.08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3592.33</v>
      </c>
      <c r="P77" s="241">
        <v>21339.55</v>
      </c>
      <c r="Q77" s="241">
        <v>0</v>
      </c>
      <c r="R77" s="241">
        <v>296.18</v>
      </c>
      <c r="S77" s="241">
        <v>0</v>
      </c>
      <c r="T77" s="241">
        <v>0</v>
      </c>
      <c r="U77" s="241">
        <v>6967.39</v>
      </c>
      <c r="V77" s="241">
        <v>0</v>
      </c>
      <c r="W77" s="241">
        <v>0</v>
      </c>
      <c r="X77" s="241">
        <v>0</v>
      </c>
      <c r="Y77" s="241">
        <v>70207.509999999995</v>
      </c>
      <c r="Z77" s="241">
        <v>0</v>
      </c>
      <c r="AA77" s="241">
        <v>0</v>
      </c>
      <c r="AB77" s="241">
        <v>1015</v>
      </c>
      <c r="AC77" s="241">
        <v>0</v>
      </c>
      <c r="AD77" s="241">
        <v>0</v>
      </c>
      <c r="AE77" s="241">
        <v>6021.98</v>
      </c>
      <c r="AF77" s="241">
        <v>0</v>
      </c>
      <c r="AG77" s="241">
        <v>4084.23</v>
      </c>
      <c r="AH77" s="241">
        <v>0</v>
      </c>
      <c r="AI77" s="241">
        <v>0</v>
      </c>
      <c r="AJ77" s="241">
        <v>6753.29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5478.58</v>
      </c>
      <c r="AZ77" s="241">
        <v>0</v>
      </c>
      <c r="BA77" s="241">
        <v>0</v>
      </c>
      <c r="BB77" s="241">
        <v>0</v>
      </c>
      <c r="BC77" s="241">
        <v>0</v>
      </c>
      <c r="BD77" s="241">
        <v>426.49</v>
      </c>
      <c r="BE77" s="241">
        <v>196710.22</v>
      </c>
      <c r="BF77" s="241">
        <v>87.24</v>
      </c>
      <c r="BG77" s="241">
        <v>1172.28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522.35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 t="shared" si="16"/>
        <v>336511.69999999995</v>
      </c>
    </row>
    <row r="78" spans="1:83" x14ac:dyDescent="0.3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165168.64000000001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 t="shared" si="16"/>
        <v>165168.64000000001</v>
      </c>
    </row>
    <row r="80" spans="1:83" x14ac:dyDescent="0.35">
      <c r="A80" s="29" t="s">
        <v>280</v>
      </c>
      <c r="B80" s="16"/>
      <c r="C80" s="241">
        <v>0</v>
      </c>
      <c r="D80" s="241">
        <v>0</v>
      </c>
      <c r="E80" s="241">
        <v>2185.69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4755</v>
      </c>
      <c r="P80" s="241">
        <v>2162.36</v>
      </c>
      <c r="Q80" s="241">
        <v>0</v>
      </c>
      <c r="R80" s="241">
        <v>4507.0600000000004</v>
      </c>
      <c r="S80" s="241">
        <v>0</v>
      </c>
      <c r="T80" s="241">
        <v>0</v>
      </c>
      <c r="U80" s="241">
        <v>1542.53</v>
      </c>
      <c r="V80" s="241">
        <v>0</v>
      </c>
      <c r="W80" s="241">
        <v>0</v>
      </c>
      <c r="X80" s="241">
        <v>0</v>
      </c>
      <c r="Y80" s="241">
        <v>2118.09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3146.8</v>
      </c>
      <c r="AF80" s="241">
        <v>0</v>
      </c>
      <c r="AG80" s="241">
        <v>10724.42</v>
      </c>
      <c r="AH80" s="241">
        <v>0</v>
      </c>
      <c r="AI80" s="241">
        <v>0</v>
      </c>
      <c r="AJ80" s="241">
        <v>18207.189999999999</v>
      </c>
      <c r="AK80" s="241">
        <v>443.72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160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390</v>
      </c>
      <c r="BG80" s="241">
        <v>0</v>
      </c>
      <c r="BH80" s="241">
        <v>1717.66</v>
      </c>
      <c r="BI80" s="241">
        <v>0</v>
      </c>
      <c r="BJ80" s="241">
        <v>6986.66</v>
      </c>
      <c r="BK80" s="241">
        <v>2427.7399999999998</v>
      </c>
      <c r="BL80" s="241">
        <v>0</v>
      </c>
      <c r="BM80" s="241">
        <v>0</v>
      </c>
      <c r="BN80" s="241">
        <v>3912.74</v>
      </c>
      <c r="BO80" s="241">
        <v>0</v>
      </c>
      <c r="BP80" s="241">
        <v>0</v>
      </c>
      <c r="BQ80" s="241">
        <v>0</v>
      </c>
      <c r="BR80" s="241">
        <v>9693.16</v>
      </c>
      <c r="BS80" s="241">
        <v>0</v>
      </c>
      <c r="BT80" s="241">
        <v>0</v>
      </c>
      <c r="BU80" s="241">
        <v>0</v>
      </c>
      <c r="BV80" s="241">
        <v>1635.21</v>
      </c>
      <c r="BW80" s="241">
        <v>0</v>
      </c>
      <c r="BX80" s="241">
        <v>6834.99</v>
      </c>
      <c r="BY80" s="241">
        <v>2081.81</v>
      </c>
      <c r="BZ80" s="241">
        <v>0</v>
      </c>
      <c r="CA80" s="241">
        <v>35637.72</v>
      </c>
      <c r="CB80" s="241">
        <v>0</v>
      </c>
      <c r="CC80" s="241">
        <v>0</v>
      </c>
      <c r="CD80" s="241">
        <v>0</v>
      </c>
      <c r="CE80" s="28">
        <f t="shared" si="16"/>
        <v>121270.55000000002</v>
      </c>
    </row>
    <row r="81" spans="1:84" x14ac:dyDescent="0.3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 t="shared" si="16"/>
        <v>0</v>
      </c>
    </row>
    <row r="82" spans="1:84" x14ac:dyDescent="0.35">
      <c r="A82" s="29" t="s">
        <v>282</v>
      </c>
      <c r="B82" s="16"/>
      <c r="C82" s="241">
        <v>0</v>
      </c>
      <c r="D82" s="241">
        <v>0</v>
      </c>
      <c r="E82" s="241">
        <v>2889.24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1035</v>
      </c>
      <c r="S82" s="241">
        <v>0</v>
      </c>
      <c r="T82" s="241">
        <v>0</v>
      </c>
      <c r="U82" s="241">
        <v>0</v>
      </c>
      <c r="V82" s="241">
        <v>0</v>
      </c>
      <c r="W82" s="241">
        <v>-263.05</v>
      </c>
      <c r="X82" s="241">
        <v>0</v>
      </c>
      <c r="Y82" s="241">
        <v>0</v>
      </c>
      <c r="Z82" s="241">
        <v>0</v>
      </c>
      <c r="AA82" s="241">
        <v>0</v>
      </c>
      <c r="AB82" s="241">
        <v>12445.79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56741.55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3475.73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437555.26</v>
      </c>
      <c r="BF82" s="241">
        <v>4916.4799999999996</v>
      </c>
      <c r="BG82" s="241">
        <v>58562.51</v>
      </c>
      <c r="BH82" s="241">
        <v>0</v>
      </c>
      <c r="BI82" s="241">
        <v>0</v>
      </c>
      <c r="BJ82" s="241">
        <v>0</v>
      </c>
      <c r="BK82" s="241">
        <v>15053.35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 t="shared" si="16"/>
        <v>592411.86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965.86000000000013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174.57999999999993</v>
      </c>
      <c r="Q83" s="26">
        <v>0</v>
      </c>
      <c r="R83" s="27">
        <v>890</v>
      </c>
      <c r="S83" s="26">
        <v>86414.92</v>
      </c>
      <c r="T83" s="20">
        <v>0</v>
      </c>
      <c r="U83" s="26">
        <v>11729.539999999999</v>
      </c>
      <c r="V83" s="26">
        <v>0</v>
      </c>
      <c r="W83" s="20">
        <v>0</v>
      </c>
      <c r="X83" s="26">
        <v>48.12</v>
      </c>
      <c r="Y83" s="26">
        <v>6327.5499999999993</v>
      </c>
      <c r="Z83" s="26">
        <v>0</v>
      </c>
      <c r="AA83" s="26">
        <v>0</v>
      </c>
      <c r="AB83" s="26">
        <v>13241.36</v>
      </c>
      <c r="AC83" s="26">
        <v>0</v>
      </c>
      <c r="AD83" s="26">
        <v>0</v>
      </c>
      <c r="AE83" s="26">
        <v>140.71000000000004</v>
      </c>
      <c r="AF83" s="26">
        <v>0</v>
      </c>
      <c r="AG83" s="26">
        <v>8059.6299999999992</v>
      </c>
      <c r="AH83" s="26">
        <v>0</v>
      </c>
      <c r="AI83" s="26">
        <v>0</v>
      </c>
      <c r="AJ83" s="26">
        <v>29117.530000000002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1704.27</v>
      </c>
      <c r="AZ83" s="26">
        <v>0</v>
      </c>
      <c r="BA83" s="26">
        <v>-43.08</v>
      </c>
      <c r="BB83" s="26">
        <v>32.619999999999997</v>
      </c>
      <c r="BC83" s="26">
        <v>0</v>
      </c>
      <c r="BD83" s="26">
        <v>0</v>
      </c>
      <c r="BE83" s="26">
        <v>966.52</v>
      </c>
      <c r="BF83" s="26">
        <v>33.069999999999993</v>
      </c>
      <c r="BG83" s="26">
        <v>0</v>
      </c>
      <c r="BH83" s="27">
        <v>0</v>
      </c>
      <c r="BI83" s="26">
        <v>0</v>
      </c>
      <c r="BJ83" s="26">
        <v>6674.25</v>
      </c>
      <c r="BK83" s="26">
        <v>47846.020000000004</v>
      </c>
      <c r="BL83" s="26">
        <v>29.71</v>
      </c>
      <c r="BM83" s="26">
        <v>0</v>
      </c>
      <c r="BN83" s="26">
        <v>157397.88</v>
      </c>
      <c r="BO83" s="26">
        <v>0</v>
      </c>
      <c r="BP83" s="26">
        <v>0</v>
      </c>
      <c r="BQ83" s="26">
        <v>0</v>
      </c>
      <c r="BR83" s="26">
        <v>5223.7999999999884</v>
      </c>
      <c r="BS83" s="26">
        <v>0</v>
      </c>
      <c r="BT83" s="26">
        <v>0</v>
      </c>
      <c r="BU83" s="26">
        <v>0</v>
      </c>
      <c r="BV83" s="26">
        <v>6000</v>
      </c>
      <c r="BW83" s="26">
        <v>0</v>
      </c>
      <c r="BX83" s="26">
        <v>117211.62999999999</v>
      </c>
      <c r="BY83" s="26">
        <v>10623.43</v>
      </c>
      <c r="BZ83" s="26">
        <v>0</v>
      </c>
      <c r="CA83" s="26">
        <v>45238.59</v>
      </c>
      <c r="CB83" s="26">
        <v>0</v>
      </c>
      <c r="CC83" s="26">
        <v>250</v>
      </c>
      <c r="CD83" s="31">
        <v>141403.89000000001</v>
      </c>
      <c r="CE83" s="28">
        <f t="shared" si="16"/>
        <v>697702.40000000002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3426772.5900000003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1799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420309.36000000004</v>
      </c>
      <c r="P85" s="28">
        <f t="shared" si="17"/>
        <v>1597958.07</v>
      </c>
      <c r="Q85" s="28">
        <f t="shared" si="17"/>
        <v>0</v>
      </c>
      <c r="R85" s="28">
        <f t="shared" si="17"/>
        <v>589701.89999999991</v>
      </c>
      <c r="S85" s="28">
        <f t="shared" si="17"/>
        <v>1176047.49</v>
      </c>
      <c r="T85" s="28">
        <f t="shared" si="17"/>
        <v>0</v>
      </c>
      <c r="U85" s="28">
        <f t="shared" si="17"/>
        <v>2599300.44</v>
      </c>
      <c r="V85" s="28">
        <f t="shared" si="17"/>
        <v>435</v>
      </c>
      <c r="W85" s="28">
        <f t="shared" si="17"/>
        <v>336924.04000000004</v>
      </c>
      <c r="X85" s="28">
        <f t="shared" si="17"/>
        <v>123600.59999999999</v>
      </c>
      <c r="Y85" s="28">
        <f t="shared" si="17"/>
        <v>1509458.39</v>
      </c>
      <c r="Z85" s="28">
        <f t="shared" si="17"/>
        <v>0</v>
      </c>
      <c r="AA85" s="28">
        <f t="shared" si="17"/>
        <v>0</v>
      </c>
      <c r="AB85" s="28">
        <f t="shared" si="17"/>
        <v>3320103.02</v>
      </c>
      <c r="AC85" s="28">
        <f t="shared" si="17"/>
        <v>0</v>
      </c>
      <c r="AD85" s="28">
        <f t="shared" si="17"/>
        <v>0</v>
      </c>
      <c r="AE85" s="28">
        <f t="shared" si="17"/>
        <v>982769.24</v>
      </c>
      <c r="AF85" s="28">
        <f t="shared" si="17"/>
        <v>0</v>
      </c>
      <c r="AG85" s="28">
        <f t="shared" si="17"/>
        <v>4586761.8600000003</v>
      </c>
      <c r="AH85" s="28">
        <f t="shared" si="17"/>
        <v>190681.77</v>
      </c>
      <c r="AI85" s="28">
        <f t="shared" ref="AI85:BN85" si="18">SUM(AI61:AI69)-AI84</f>
        <v>0</v>
      </c>
      <c r="AJ85" s="28">
        <f t="shared" si="18"/>
        <v>6780294.5599999987</v>
      </c>
      <c r="AK85" s="28">
        <f t="shared" si="18"/>
        <v>67956.12</v>
      </c>
      <c r="AL85" s="28">
        <f t="shared" si="18"/>
        <v>25484.940000000002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704.44</v>
      </c>
      <c r="AW85" s="28">
        <f t="shared" si="18"/>
        <v>0</v>
      </c>
      <c r="AX85" s="28">
        <f t="shared" si="18"/>
        <v>0</v>
      </c>
      <c r="AY85" s="28">
        <f t="shared" si="18"/>
        <v>608658.97999999986</v>
      </c>
      <c r="AZ85" s="28">
        <f t="shared" si="18"/>
        <v>0</v>
      </c>
      <c r="BA85" s="28">
        <f t="shared" si="18"/>
        <v>99682.14</v>
      </c>
      <c r="BB85" s="28">
        <f t="shared" si="18"/>
        <v>91318.959999999992</v>
      </c>
      <c r="BC85" s="28">
        <f t="shared" si="18"/>
        <v>0</v>
      </c>
      <c r="BD85" s="28">
        <f t="shared" si="18"/>
        <v>384954.68</v>
      </c>
      <c r="BE85" s="28">
        <f t="shared" si="18"/>
        <v>1334777.28</v>
      </c>
      <c r="BF85" s="28">
        <f t="shared" si="18"/>
        <v>733152.65</v>
      </c>
      <c r="BG85" s="28">
        <f t="shared" si="18"/>
        <v>924324.8</v>
      </c>
      <c r="BH85" s="28">
        <f t="shared" si="18"/>
        <v>110906.08</v>
      </c>
      <c r="BI85" s="28">
        <f t="shared" si="18"/>
        <v>0</v>
      </c>
      <c r="BJ85" s="28">
        <f t="shared" si="18"/>
        <v>1225131.42</v>
      </c>
      <c r="BK85" s="28">
        <f t="shared" si="18"/>
        <v>1301055.6299999999</v>
      </c>
      <c r="BL85" s="28">
        <f t="shared" si="18"/>
        <v>504597.59</v>
      </c>
      <c r="BM85" s="28">
        <f t="shared" si="18"/>
        <v>0</v>
      </c>
      <c r="BN85" s="28">
        <f t="shared" si="18"/>
        <v>1093026.05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1045589.1699999999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743177.45</v>
      </c>
      <c r="BW85" s="28">
        <f t="shared" si="19"/>
        <v>0</v>
      </c>
      <c r="BX85" s="28">
        <f t="shared" si="19"/>
        <v>639052.22</v>
      </c>
      <c r="BY85" s="28">
        <f t="shared" si="19"/>
        <v>1011103.66</v>
      </c>
      <c r="BZ85" s="28">
        <f t="shared" si="19"/>
        <v>0</v>
      </c>
      <c r="CA85" s="28">
        <f t="shared" si="19"/>
        <v>285265.81</v>
      </c>
      <c r="CB85" s="28">
        <f t="shared" si="19"/>
        <v>0</v>
      </c>
      <c r="CC85" s="28">
        <f t="shared" si="19"/>
        <v>24756.059999999998</v>
      </c>
      <c r="CD85" s="28">
        <f t="shared" si="19"/>
        <v>278761.86</v>
      </c>
      <c r="CE85" s="28">
        <f t="shared" si="16"/>
        <v>40176355.320000008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585307.73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3785083.13</v>
      </c>
      <c r="F87" s="20">
        <v>0</v>
      </c>
      <c r="G87" s="20">
        <v>0</v>
      </c>
      <c r="H87" s="20">
        <v>0</v>
      </c>
      <c r="I87" s="20">
        <v>0</v>
      </c>
      <c r="J87" s="20">
        <v>193146.44</v>
      </c>
      <c r="K87" s="20">
        <v>0</v>
      </c>
      <c r="L87" s="20">
        <v>916380</v>
      </c>
      <c r="M87" s="20">
        <v>0</v>
      </c>
      <c r="N87" s="20">
        <v>0</v>
      </c>
      <c r="O87" s="20">
        <v>259330.8</v>
      </c>
      <c r="P87" s="20">
        <v>147783.79999999999</v>
      </c>
      <c r="Q87" s="20">
        <v>16277.31</v>
      </c>
      <c r="R87" s="20">
        <v>77274.81</v>
      </c>
      <c r="S87" s="20">
        <v>220595.92</v>
      </c>
      <c r="T87" s="20">
        <v>0</v>
      </c>
      <c r="U87" s="20">
        <v>608646.06000000006</v>
      </c>
      <c r="V87" s="20">
        <v>13376</v>
      </c>
      <c r="W87" s="20">
        <v>50900</v>
      </c>
      <c r="X87" s="20">
        <v>174855</v>
      </c>
      <c r="Y87" s="20">
        <v>64469.16</v>
      </c>
      <c r="Z87" s="20">
        <v>0</v>
      </c>
      <c r="AA87" s="20">
        <v>0</v>
      </c>
      <c r="AB87" s="20">
        <v>1033029.1</v>
      </c>
      <c r="AC87" s="20">
        <v>0</v>
      </c>
      <c r="AD87" s="20">
        <v>0</v>
      </c>
      <c r="AE87" s="20">
        <v>268947</v>
      </c>
      <c r="AF87" s="20">
        <v>0</v>
      </c>
      <c r="AG87" s="20">
        <v>189739</v>
      </c>
      <c r="AH87" s="20">
        <v>0</v>
      </c>
      <c r="AI87" s="20">
        <v>-479</v>
      </c>
      <c r="AJ87" s="20">
        <v>406577.2</v>
      </c>
      <c r="AK87" s="20">
        <v>81245</v>
      </c>
      <c r="AL87" s="20">
        <v>10546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8517722.7299999986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1027346.64</v>
      </c>
      <c r="F88" s="20">
        <v>0</v>
      </c>
      <c r="G88" s="20">
        <v>0</v>
      </c>
      <c r="H88" s="20">
        <v>0</v>
      </c>
      <c r="I88" s="20">
        <v>0</v>
      </c>
      <c r="J88" s="20">
        <v>538</v>
      </c>
      <c r="K88" s="20">
        <v>0</v>
      </c>
      <c r="L88" s="20">
        <v>0</v>
      </c>
      <c r="M88" s="20">
        <v>0</v>
      </c>
      <c r="N88" s="20">
        <v>0</v>
      </c>
      <c r="O88" s="20">
        <v>87411.91</v>
      </c>
      <c r="P88" s="20">
        <v>3524864.7</v>
      </c>
      <c r="Q88" s="20">
        <v>340050</v>
      </c>
      <c r="R88" s="20">
        <v>1295699.8</v>
      </c>
      <c r="S88" s="20">
        <v>2796925.43</v>
      </c>
      <c r="T88" s="20">
        <v>0</v>
      </c>
      <c r="U88" s="20">
        <v>6566604.3499999996</v>
      </c>
      <c r="V88" s="20">
        <v>315282</v>
      </c>
      <c r="W88" s="20">
        <v>1775151.14</v>
      </c>
      <c r="X88" s="20">
        <v>4101012.4</v>
      </c>
      <c r="Y88" s="20">
        <v>2599408.58</v>
      </c>
      <c r="Z88" s="20">
        <v>0</v>
      </c>
      <c r="AA88" s="20">
        <v>0</v>
      </c>
      <c r="AB88" s="20">
        <v>5633355.9100000001</v>
      </c>
      <c r="AC88" s="20">
        <v>0</v>
      </c>
      <c r="AD88" s="20">
        <v>0</v>
      </c>
      <c r="AE88" s="20">
        <v>2403751</v>
      </c>
      <c r="AF88" s="20">
        <v>0</v>
      </c>
      <c r="AG88" s="20">
        <v>12576604.720000001</v>
      </c>
      <c r="AH88" s="20">
        <v>0</v>
      </c>
      <c r="AI88" s="20">
        <v>711636.89</v>
      </c>
      <c r="AJ88" s="20">
        <v>8308674.1900000004</v>
      </c>
      <c r="AK88" s="20">
        <v>143210</v>
      </c>
      <c r="AL88" s="20">
        <v>70339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54277866.659999996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4812429.7699999996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193684.44</v>
      </c>
      <c r="K89" s="28">
        <f t="shared" si="21"/>
        <v>0</v>
      </c>
      <c r="L89" s="28">
        <f t="shared" si="21"/>
        <v>916380</v>
      </c>
      <c r="M89" s="28">
        <f t="shared" si="21"/>
        <v>0</v>
      </c>
      <c r="N89" s="28">
        <f t="shared" si="21"/>
        <v>0</v>
      </c>
      <c r="O89" s="28">
        <f t="shared" si="21"/>
        <v>346742.70999999996</v>
      </c>
      <c r="P89" s="28">
        <f t="shared" si="21"/>
        <v>3672648.5</v>
      </c>
      <c r="Q89" s="28">
        <f t="shared" si="21"/>
        <v>356327.31</v>
      </c>
      <c r="R89" s="28">
        <f t="shared" si="21"/>
        <v>1372974.61</v>
      </c>
      <c r="S89" s="28">
        <f t="shared" si="21"/>
        <v>3017521.35</v>
      </c>
      <c r="T89" s="28">
        <f t="shared" si="21"/>
        <v>0</v>
      </c>
      <c r="U89" s="28">
        <f t="shared" si="21"/>
        <v>7175250.4100000001</v>
      </c>
      <c r="V89" s="28">
        <f t="shared" si="21"/>
        <v>328658</v>
      </c>
      <c r="W89" s="28">
        <f t="shared" si="21"/>
        <v>1826051.14</v>
      </c>
      <c r="X89" s="28">
        <f t="shared" si="21"/>
        <v>4275867.4000000004</v>
      </c>
      <c r="Y89" s="28">
        <f t="shared" si="21"/>
        <v>2663877.7400000002</v>
      </c>
      <c r="Z89" s="28">
        <f t="shared" si="21"/>
        <v>0</v>
      </c>
      <c r="AA89" s="28">
        <f t="shared" si="21"/>
        <v>0</v>
      </c>
      <c r="AB89" s="28">
        <f t="shared" si="21"/>
        <v>6666385.0099999998</v>
      </c>
      <c r="AC89" s="28">
        <f t="shared" si="21"/>
        <v>0</v>
      </c>
      <c r="AD89" s="28">
        <f t="shared" si="21"/>
        <v>0</v>
      </c>
      <c r="AE89" s="28">
        <f t="shared" si="21"/>
        <v>2672698</v>
      </c>
      <c r="AF89" s="28">
        <f t="shared" si="21"/>
        <v>0</v>
      </c>
      <c r="AG89" s="28">
        <f t="shared" si="21"/>
        <v>12766343.720000001</v>
      </c>
      <c r="AH89" s="28">
        <f t="shared" si="21"/>
        <v>0</v>
      </c>
      <c r="AI89" s="28">
        <f t="shared" si="21"/>
        <v>711157.89</v>
      </c>
      <c r="AJ89" s="28">
        <f t="shared" si="21"/>
        <v>8715251.3900000006</v>
      </c>
      <c r="AK89" s="28">
        <f t="shared" si="21"/>
        <v>224455</v>
      </c>
      <c r="AL89" s="28">
        <f t="shared" si="21"/>
        <v>80885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62795589.390000001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9343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1132</v>
      </c>
      <c r="P90" s="20">
        <v>4709</v>
      </c>
      <c r="Q90" s="20">
        <v>0</v>
      </c>
      <c r="R90" s="20">
        <v>460</v>
      </c>
      <c r="S90" s="20">
        <v>0</v>
      </c>
      <c r="T90" s="20">
        <v>0</v>
      </c>
      <c r="U90" s="20">
        <v>1661</v>
      </c>
      <c r="V90" s="20">
        <v>0</v>
      </c>
      <c r="W90" s="20"/>
      <c r="X90" s="20">
        <v>0</v>
      </c>
      <c r="Y90" s="20">
        <v>2705</v>
      </c>
      <c r="Z90" s="20">
        <v>0</v>
      </c>
      <c r="AA90" s="20">
        <v>0</v>
      </c>
      <c r="AB90" s="20">
        <v>330</v>
      </c>
      <c r="AC90" s="20">
        <v>0</v>
      </c>
      <c r="AD90" s="20">
        <v>0</v>
      </c>
      <c r="AE90" s="20">
        <v>4610</v>
      </c>
      <c r="AF90" s="20">
        <v>0</v>
      </c>
      <c r="AG90" s="20">
        <v>1675</v>
      </c>
      <c r="AH90" s="20">
        <v>0</v>
      </c>
      <c r="AI90" s="20">
        <v>0</v>
      </c>
      <c r="AJ90" s="20">
        <v>18537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2735</v>
      </c>
      <c r="AZ90" s="20">
        <v>0</v>
      </c>
      <c r="BA90" s="20">
        <v>695</v>
      </c>
      <c r="BB90" s="20">
        <v>230</v>
      </c>
      <c r="BC90" s="20">
        <v>0</v>
      </c>
      <c r="BD90" s="20">
        <v>1186</v>
      </c>
      <c r="BE90" s="20">
        <v>17657</v>
      </c>
      <c r="BF90" s="20">
        <v>1114</v>
      </c>
      <c r="BG90" s="20">
        <v>0</v>
      </c>
      <c r="BH90" s="20">
        <v>1961</v>
      </c>
      <c r="BI90" s="20">
        <v>0</v>
      </c>
      <c r="BJ90" s="20">
        <v>1845</v>
      </c>
      <c r="BK90" s="20">
        <v>3733</v>
      </c>
      <c r="BL90" s="20">
        <v>1586</v>
      </c>
      <c r="BM90" s="20">
        <v>0</v>
      </c>
      <c r="BN90" s="20">
        <f>4723-1845</f>
        <v>2878</v>
      </c>
      <c r="BO90" s="20">
        <v>0</v>
      </c>
      <c r="BP90" s="20">
        <v>0</v>
      </c>
      <c r="BQ90" s="20">
        <v>0</v>
      </c>
      <c r="BR90" s="20">
        <v>4312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1949</v>
      </c>
      <c r="BY90" s="20">
        <v>403</v>
      </c>
      <c r="BZ90" s="20">
        <v>0</v>
      </c>
      <c r="CA90" s="20">
        <v>0</v>
      </c>
      <c r="CB90" s="20">
        <v>0</v>
      </c>
      <c r="CC90" s="20">
        <v>0</v>
      </c>
      <c r="CD90" s="235" t="s">
        <v>248</v>
      </c>
      <c r="CE90" s="28">
        <f t="shared" si="20"/>
        <v>87446</v>
      </c>
      <c r="CF90" s="28">
        <f>BE59-CE90</f>
        <v>0</v>
      </c>
    </row>
    <row r="91" spans="1:84" x14ac:dyDescent="0.35">
      <c r="A91" s="22" t="s">
        <v>291</v>
      </c>
      <c r="B91" s="16"/>
      <c r="C91" s="20"/>
      <c r="D91" s="20"/>
      <c r="E91" s="20">
        <v>29752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>
        <v>0</v>
      </c>
      <c r="AX91" s="286" t="s">
        <v>248</v>
      </c>
      <c r="AY91" s="286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29752</v>
      </c>
      <c r="CF91" s="28">
        <f>AY59-CE91</f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2399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/>
      <c r="O92" s="20">
        <v>193</v>
      </c>
      <c r="P92" s="20">
        <v>1450</v>
      </c>
      <c r="Q92" s="20">
        <v>0</v>
      </c>
      <c r="R92" s="20">
        <v>0</v>
      </c>
      <c r="S92" s="20">
        <v>13</v>
      </c>
      <c r="T92" s="20">
        <v>0</v>
      </c>
      <c r="U92" s="20">
        <v>667</v>
      </c>
      <c r="V92" s="20">
        <v>0</v>
      </c>
      <c r="W92" s="20"/>
      <c r="X92" s="20">
        <v>0</v>
      </c>
      <c r="Y92" s="20">
        <v>603</v>
      </c>
      <c r="Z92" s="20">
        <v>0</v>
      </c>
      <c r="AA92" s="20">
        <v>0</v>
      </c>
      <c r="AB92" s="20">
        <v>55</v>
      </c>
      <c r="AC92" s="20">
        <v>0</v>
      </c>
      <c r="AD92" s="20">
        <v>0</v>
      </c>
      <c r="AE92" s="20">
        <v>531</v>
      </c>
      <c r="AF92" s="20">
        <v>0</v>
      </c>
      <c r="AG92" s="20">
        <v>1407</v>
      </c>
      <c r="AH92" s="20">
        <v>0</v>
      </c>
      <c r="AI92" s="20">
        <v>0</v>
      </c>
      <c r="AJ92" s="20">
        <v>2945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616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f>38+15</f>
        <v>53</v>
      </c>
      <c r="BI92" s="20">
        <f>3669+298+44+1+75</f>
        <v>4087</v>
      </c>
      <c r="BJ92" s="25" t="s">
        <v>248</v>
      </c>
      <c r="BK92" s="20">
        <v>148</v>
      </c>
      <c r="BL92" s="20">
        <v>292</v>
      </c>
      <c r="BM92" s="20">
        <v>70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45</v>
      </c>
      <c r="BW92" s="20">
        <v>0</v>
      </c>
      <c r="BX92" s="20">
        <v>2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 t="shared" si="20"/>
        <v>15576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7714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307</v>
      </c>
      <c r="P93" s="20">
        <v>3370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/>
      <c r="X93" s="20">
        <v>0</v>
      </c>
      <c r="Y93" s="20">
        <v>1830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3070</v>
      </c>
      <c r="AF93" s="20">
        <v>0</v>
      </c>
      <c r="AG93" s="20">
        <v>5414</v>
      </c>
      <c r="AH93" s="20">
        <v>0</v>
      </c>
      <c r="AI93" s="20">
        <v>0</v>
      </c>
      <c r="AJ93" s="20">
        <v>255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246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22206</v>
      </c>
      <c r="CF93" s="28">
        <f>BA59</f>
        <v>0</v>
      </c>
    </row>
    <row r="94" spans="1:84" x14ac:dyDescent="0.35">
      <c r="A94" s="22" t="s">
        <v>294</v>
      </c>
      <c r="B94" s="16"/>
      <c r="C94" s="280">
        <v>0</v>
      </c>
      <c r="D94" s="280">
        <v>0</v>
      </c>
      <c r="E94" s="280">
        <v>10.69</v>
      </c>
      <c r="F94" s="280">
        <v>0</v>
      </c>
      <c r="G94" s="280">
        <v>0</v>
      </c>
      <c r="H94" s="280">
        <v>0</v>
      </c>
      <c r="I94" s="280">
        <v>0</v>
      </c>
      <c r="J94" s="280">
        <v>0.54</v>
      </c>
      <c r="K94" s="280">
        <v>0</v>
      </c>
      <c r="L94" s="280">
        <v>3</v>
      </c>
      <c r="M94" s="280">
        <v>0</v>
      </c>
      <c r="N94" s="280"/>
      <c r="O94" s="280">
        <v>1.67</v>
      </c>
      <c r="P94" s="281">
        <v>5.76</v>
      </c>
      <c r="Q94" s="281">
        <v>0</v>
      </c>
      <c r="R94" s="281">
        <v>0</v>
      </c>
      <c r="S94" s="282">
        <v>0</v>
      </c>
      <c r="T94" s="282">
        <v>0</v>
      </c>
      <c r="U94" s="283">
        <v>0</v>
      </c>
      <c r="V94" s="281">
        <v>0</v>
      </c>
      <c r="W94" s="281">
        <v>0</v>
      </c>
      <c r="X94" s="281">
        <v>0</v>
      </c>
      <c r="Y94" s="281">
        <v>0</v>
      </c>
      <c r="Z94" s="281">
        <v>0</v>
      </c>
      <c r="AA94" s="281">
        <v>0</v>
      </c>
      <c r="AB94" s="282">
        <v>0.98</v>
      </c>
      <c r="AC94" s="281">
        <v>0</v>
      </c>
      <c r="AD94" s="281">
        <v>0</v>
      </c>
      <c r="AE94" s="281">
        <v>0</v>
      </c>
      <c r="AF94" s="281">
        <v>0</v>
      </c>
      <c r="AG94" s="281">
        <v>12</v>
      </c>
      <c r="AH94" s="281">
        <v>0</v>
      </c>
      <c r="AI94" s="281">
        <v>0</v>
      </c>
      <c r="AJ94" s="281">
        <v>3.95</v>
      </c>
      <c r="AK94" s="281">
        <v>0</v>
      </c>
      <c r="AL94" s="281">
        <v>0</v>
      </c>
      <c r="AM94" s="281">
        <v>0</v>
      </c>
      <c r="AN94" s="281">
        <v>0</v>
      </c>
      <c r="AO94" s="281">
        <v>2.17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3.33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44.09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88" t="s">
        <v>1360</v>
      </c>
      <c r="D96" s="38" t="s">
        <v>5</v>
      </c>
      <c r="E96" s="39" t="s">
        <v>5</v>
      </c>
      <c r="F96" s="12"/>
    </row>
    <row r="97" spans="1:6" x14ac:dyDescent="0.35">
      <c r="A97" s="28" t="s">
        <v>298</v>
      </c>
      <c r="B97" s="36" t="s">
        <v>299</v>
      </c>
      <c r="C97" s="289" t="s">
        <v>300</v>
      </c>
      <c r="D97" s="38" t="s">
        <v>5</v>
      </c>
      <c r="E97" s="39" t="s">
        <v>5</v>
      </c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 t="s">
        <v>5</v>
      </c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 t="s">
        <v>5</v>
      </c>
      <c r="E99" s="39" t="s">
        <v>5</v>
      </c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 t="s">
        <v>5</v>
      </c>
      <c r="E100" s="39" t="s">
        <v>5</v>
      </c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 t="s">
        <v>5</v>
      </c>
      <c r="E101" s="39" t="s">
        <v>5</v>
      </c>
      <c r="F101" s="12"/>
    </row>
    <row r="102" spans="1:6" x14ac:dyDescent="0.35">
      <c r="A102" s="28" t="s">
        <v>309</v>
      </c>
      <c r="B102" s="36" t="s">
        <v>299</v>
      </c>
      <c r="C102" s="290">
        <v>99156</v>
      </c>
      <c r="D102" s="38" t="s">
        <v>5</v>
      </c>
      <c r="E102" s="39" t="s">
        <v>5</v>
      </c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 t="s">
        <v>5</v>
      </c>
      <c r="E103" s="39" t="s">
        <v>5</v>
      </c>
      <c r="F103" s="12"/>
    </row>
    <row r="104" spans="1:6" x14ac:dyDescent="0.35">
      <c r="A104" s="28" t="s">
        <v>312</v>
      </c>
      <c r="B104" s="36" t="s">
        <v>299</v>
      </c>
      <c r="C104" s="291" t="s">
        <v>313</v>
      </c>
      <c r="D104" s="38" t="s">
        <v>5</v>
      </c>
      <c r="E104" s="39" t="s">
        <v>5</v>
      </c>
      <c r="F104" s="12"/>
    </row>
    <row r="105" spans="1:6" x14ac:dyDescent="0.35">
      <c r="A105" s="28" t="s">
        <v>314</v>
      </c>
      <c r="B105" s="36" t="s">
        <v>299</v>
      </c>
      <c r="C105" s="291" t="s">
        <v>315</v>
      </c>
      <c r="D105" s="38" t="s">
        <v>5</v>
      </c>
      <c r="E105" s="39" t="s">
        <v>5</v>
      </c>
      <c r="F105" s="12"/>
    </row>
    <row r="106" spans="1:6" x14ac:dyDescent="0.35">
      <c r="A106" s="28" t="s">
        <v>316</v>
      </c>
      <c r="B106" s="36" t="s">
        <v>299</v>
      </c>
      <c r="C106" s="37" t="s">
        <v>1363</v>
      </c>
      <c r="D106" s="38" t="s">
        <v>5</v>
      </c>
      <c r="E106" s="39" t="s">
        <v>5</v>
      </c>
      <c r="F106" s="12"/>
    </row>
    <row r="107" spans="1:6" x14ac:dyDescent="0.35">
      <c r="A107" s="28" t="s">
        <v>318</v>
      </c>
      <c r="B107" s="36" t="s">
        <v>299</v>
      </c>
      <c r="C107" s="294" t="s">
        <v>319</v>
      </c>
      <c r="D107" s="38" t="s">
        <v>5</v>
      </c>
      <c r="E107" s="39" t="s">
        <v>5</v>
      </c>
      <c r="F107" s="12"/>
    </row>
    <row r="108" spans="1:6" x14ac:dyDescent="0.35">
      <c r="A108" s="28" t="s">
        <v>320</v>
      </c>
      <c r="B108" s="36" t="s">
        <v>299</v>
      </c>
      <c r="C108" s="294" t="s">
        <v>321</v>
      </c>
      <c r="D108" s="38" t="s">
        <v>5</v>
      </c>
      <c r="E108" s="39" t="s">
        <v>5</v>
      </c>
      <c r="F108" s="12"/>
    </row>
    <row r="109" spans="1:6" x14ac:dyDescent="0.35">
      <c r="A109" s="40" t="s">
        <v>322</v>
      </c>
      <c r="B109" s="36" t="s">
        <v>299</v>
      </c>
      <c r="C109" s="37" t="s">
        <v>1361</v>
      </c>
      <c r="D109" s="38" t="s">
        <v>5</v>
      </c>
      <c r="E109" s="39" t="s">
        <v>5</v>
      </c>
      <c r="F109" s="12"/>
    </row>
    <row r="110" spans="1:6" x14ac:dyDescent="0.35">
      <c r="A110" s="40" t="s">
        <v>323</v>
      </c>
      <c r="B110" s="36" t="s">
        <v>299</v>
      </c>
      <c r="C110" s="37" t="s">
        <v>1362</v>
      </c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207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4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43">
        <v>698</v>
      </c>
      <c r="D127" s="46">
        <v>1456</v>
      </c>
      <c r="E127" s="16"/>
    </row>
    <row r="128" spans="1:5" x14ac:dyDescent="0.35">
      <c r="A128" s="16" t="s">
        <v>337</v>
      </c>
      <c r="B128" s="42" t="s">
        <v>299</v>
      </c>
      <c r="C128" s="43">
        <v>53</v>
      </c>
      <c r="D128" s="46">
        <v>569</v>
      </c>
      <c r="E128" s="16"/>
    </row>
    <row r="129" spans="1:5" x14ac:dyDescent="0.35">
      <c r="A129" s="16" t="s">
        <v>338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339</v>
      </c>
      <c r="B130" s="42" t="s">
        <v>299</v>
      </c>
      <c r="C130" s="43">
        <v>31</v>
      </c>
      <c r="D130" s="46">
        <v>25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342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343</v>
      </c>
      <c r="B134" s="42" t="s">
        <v>299</v>
      </c>
      <c r="C134" s="43">
        <v>24</v>
      </c>
      <c r="D134" s="16"/>
      <c r="E134" s="16"/>
    </row>
    <row r="135" spans="1:5" x14ac:dyDescent="0.35">
      <c r="A135" s="16" t="s">
        <v>344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346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347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348</v>
      </c>
      <c r="B140" s="42"/>
      <c r="C140" s="43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349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f>SUM(C132:C142)</f>
        <v>24</v>
      </c>
    </row>
    <row r="144" spans="1:5" x14ac:dyDescent="0.35">
      <c r="A144" s="16" t="s">
        <v>351</v>
      </c>
      <c r="B144" s="42" t="s">
        <v>299</v>
      </c>
      <c r="C144" s="43">
        <v>24</v>
      </c>
      <c r="D144" s="16"/>
      <c r="E144" s="16"/>
    </row>
    <row r="145" spans="1:6" x14ac:dyDescent="0.35">
      <c r="A145" s="16" t="s">
        <v>352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46">
        <v>15310</v>
      </c>
      <c r="C154" s="46">
        <v>7725</v>
      </c>
      <c r="D154" s="46">
        <v>10576</v>
      </c>
      <c r="E154" s="28">
        <f>SUM(B154:D154)</f>
        <v>33611</v>
      </c>
    </row>
    <row r="155" spans="1:6" x14ac:dyDescent="0.35">
      <c r="A155" s="16" t="s">
        <v>242</v>
      </c>
      <c r="B155" s="46">
        <v>1018</v>
      </c>
      <c r="C155" s="46">
        <v>227</v>
      </c>
      <c r="D155" s="46">
        <v>209</v>
      </c>
      <c r="E155" s="28">
        <f>SUM(B155:D155)</f>
        <v>1454</v>
      </c>
    </row>
    <row r="156" spans="1:6" x14ac:dyDescent="0.35">
      <c r="A156" s="16" t="s">
        <v>358</v>
      </c>
      <c r="B156" s="46"/>
      <c r="C156" s="46"/>
      <c r="D156" s="46"/>
      <c r="E156" s="28">
        <f>SUM(B156:D156)</f>
        <v>0</v>
      </c>
    </row>
    <row r="157" spans="1:6" x14ac:dyDescent="0.35">
      <c r="A157" s="16" t="s">
        <v>287</v>
      </c>
      <c r="B157" s="46">
        <v>4226335.51</v>
      </c>
      <c r="C157" s="46">
        <v>1392047.4</v>
      </c>
      <c r="D157" s="46">
        <v>1597186.23</v>
      </c>
      <c r="E157" s="28">
        <f>SUM(B157:D157)</f>
        <v>7215569.1400000006</v>
      </c>
      <c r="F157" s="14"/>
    </row>
    <row r="158" spans="1:6" x14ac:dyDescent="0.35">
      <c r="A158" s="16" t="s">
        <v>288</v>
      </c>
      <c r="B158" s="46">
        <v>25644054.800000001</v>
      </c>
      <c r="C158" s="46">
        <v>11856049.630000001</v>
      </c>
      <c r="D158" s="46">
        <v>16777762.23</v>
      </c>
      <c r="E158" s="28">
        <f>SUM(B158:D158)</f>
        <v>54277866.659999996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46">
        <v>51</v>
      </c>
      <c r="C160" s="46">
        <v>2</v>
      </c>
      <c r="D160" s="46">
        <v>6</v>
      </c>
      <c r="E160" s="28">
        <f>SUM(B160:D160)</f>
        <v>59</v>
      </c>
    </row>
    <row r="161" spans="1:5" x14ac:dyDescent="0.35">
      <c r="A161" s="16" t="s">
        <v>242</v>
      </c>
      <c r="B161" s="46">
        <v>374</v>
      </c>
      <c r="C161" s="46">
        <v>101</v>
      </c>
      <c r="D161" s="46">
        <v>15</v>
      </c>
      <c r="E161" s="28">
        <f>SUM(B161:D161)</f>
        <v>490</v>
      </c>
    </row>
    <row r="162" spans="1:5" x14ac:dyDescent="0.35">
      <c r="A162" s="16" t="s">
        <v>358</v>
      </c>
      <c r="B162" s="46"/>
      <c r="C162" s="46"/>
      <c r="D162" s="46"/>
      <c r="E162" s="28">
        <f>SUM(B162:D162)</f>
        <v>0</v>
      </c>
    </row>
    <row r="163" spans="1:5" x14ac:dyDescent="0.35">
      <c r="A163" s="16" t="s">
        <v>287</v>
      </c>
      <c r="B163" s="46">
        <v>1145174.55</v>
      </c>
      <c r="C163" s="46">
        <v>105256.77</v>
      </c>
      <c r="D163" s="46">
        <v>51722.27</v>
      </c>
      <c r="E163" s="28">
        <f>SUM(B163:D163)</f>
        <v>1302153.5900000001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35">
      <c r="A168" s="16" t="s">
        <v>358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46">
        <v>2631262</v>
      </c>
      <c r="C173" s="46">
        <v>2063690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43">
        <v>1383068.68</v>
      </c>
      <c r="D181" s="16"/>
      <c r="E181" s="16"/>
    </row>
    <row r="182" spans="1:5" x14ac:dyDescent="0.35">
      <c r="A182" s="16" t="s">
        <v>368</v>
      </c>
      <c r="B182" s="42" t="s">
        <v>299</v>
      </c>
      <c r="C182" s="43">
        <v>23663.64</v>
      </c>
      <c r="D182" s="16"/>
      <c r="E182" s="16"/>
    </row>
    <row r="183" spans="1:5" x14ac:dyDescent="0.35">
      <c r="A183" s="21" t="s">
        <v>369</v>
      </c>
      <c r="B183" s="42" t="s">
        <v>299</v>
      </c>
      <c r="C183" s="43">
        <v>260283.78</v>
      </c>
      <c r="D183" s="16"/>
      <c r="E183" s="16"/>
    </row>
    <row r="184" spans="1:5" x14ac:dyDescent="0.35">
      <c r="A184" s="16" t="s">
        <v>370</v>
      </c>
      <c r="B184" s="42" t="s">
        <v>299</v>
      </c>
      <c r="C184" s="43">
        <v>2385503.7000000002</v>
      </c>
      <c r="D184" s="16"/>
      <c r="E184" s="16"/>
    </row>
    <row r="185" spans="1:5" x14ac:dyDescent="0.35">
      <c r="A185" s="16" t="s">
        <v>371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372</v>
      </c>
      <c r="B186" s="42" t="s">
        <v>299</v>
      </c>
      <c r="C186" s="43">
        <v>810664.79</v>
      </c>
      <c r="D186" s="16"/>
      <c r="E186" s="16"/>
    </row>
    <row r="187" spans="1:5" x14ac:dyDescent="0.35">
      <c r="A187" s="16" t="s">
        <v>373</v>
      </c>
      <c r="B187" s="42" t="s">
        <v>299</v>
      </c>
      <c r="C187" s="43">
        <v>49798.95</v>
      </c>
      <c r="D187" s="16"/>
      <c r="E187" s="16"/>
    </row>
    <row r="188" spans="1:5" x14ac:dyDescent="0.35">
      <c r="A188" s="16" t="s">
        <v>373</v>
      </c>
      <c r="B188" s="42" t="s">
        <v>299</v>
      </c>
      <c r="C188" s="43">
        <v>3000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4915983.54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43">
        <v>0</v>
      </c>
      <c r="D191" s="16"/>
      <c r="E191" s="16"/>
    </row>
    <row r="192" spans="1:5" x14ac:dyDescent="0.35">
      <c r="A192" s="16" t="s">
        <v>376</v>
      </c>
      <c r="B192" s="42" t="s">
        <v>299</v>
      </c>
      <c r="C192" s="43">
        <v>125408.49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125408.49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43">
        <v>199533.93</v>
      </c>
      <c r="D195" s="16"/>
      <c r="E195" s="16"/>
    </row>
    <row r="196" spans="1:5" x14ac:dyDescent="0.35">
      <c r="A196" s="16" t="s">
        <v>379</v>
      </c>
      <c r="B196" s="42" t="s">
        <v>299</v>
      </c>
      <c r="C196" s="43">
        <v>99048.45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298582.38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43">
        <v>21803.78</v>
      </c>
      <c r="D199" s="16"/>
      <c r="E199" s="16"/>
    </row>
    <row r="200" spans="1:5" x14ac:dyDescent="0.35">
      <c r="A200" s="16" t="s">
        <v>382</v>
      </c>
      <c r="B200" s="42" t="s">
        <v>299</v>
      </c>
      <c r="C200" s="43">
        <v>154038.21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175841.99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43">
        <v>39332.629999999997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39332.629999999997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6">
        <v>834398.52</v>
      </c>
      <c r="C211" s="43">
        <v>55080</v>
      </c>
      <c r="D211" s="46"/>
      <c r="E211" s="28">
        <f t="shared" ref="E211:E219" si="22">SUM(B211:C211)-D211</f>
        <v>889478.52</v>
      </c>
    </row>
    <row r="212" spans="1:5" x14ac:dyDescent="0.35">
      <c r="A212" s="16" t="s">
        <v>393</v>
      </c>
      <c r="B212" s="46">
        <v>1071854.7</v>
      </c>
      <c r="C212" s="43"/>
      <c r="D212" s="46"/>
      <c r="E212" s="28">
        <f t="shared" si="22"/>
        <v>1071854.7</v>
      </c>
    </row>
    <row r="213" spans="1:5" x14ac:dyDescent="0.35">
      <c r="A213" s="16" t="s">
        <v>394</v>
      </c>
      <c r="B213" s="46">
        <v>15449280.619999999</v>
      </c>
      <c r="C213" s="43">
        <v>396169</v>
      </c>
      <c r="D213" s="46"/>
      <c r="E213" s="28">
        <f t="shared" si="22"/>
        <v>15845449.619999999</v>
      </c>
    </row>
    <row r="214" spans="1:5" x14ac:dyDescent="0.35">
      <c r="A214" s="16" t="s">
        <v>395</v>
      </c>
      <c r="B214" s="46"/>
      <c r="C214" s="43"/>
      <c r="D214" s="46"/>
      <c r="E214" s="28">
        <f t="shared" si="22"/>
        <v>0</v>
      </c>
    </row>
    <row r="215" spans="1:5" x14ac:dyDescent="0.35">
      <c r="A215" s="16" t="s">
        <v>396</v>
      </c>
      <c r="B215" s="46">
        <v>2594013.54</v>
      </c>
      <c r="C215" s="43">
        <v>8658</v>
      </c>
      <c r="D215" s="46"/>
      <c r="E215" s="28">
        <f t="shared" si="22"/>
        <v>2602671.54</v>
      </c>
    </row>
    <row r="216" spans="1:5" x14ac:dyDescent="0.35">
      <c r="A216" s="16" t="s">
        <v>397</v>
      </c>
      <c r="B216" s="46">
        <v>10695929.210000001</v>
      </c>
      <c r="C216" s="43">
        <v>465244</v>
      </c>
      <c r="D216" s="46">
        <v>455242</v>
      </c>
      <c r="E216" s="28">
        <f t="shared" si="22"/>
        <v>10705931.210000001</v>
      </c>
    </row>
    <row r="217" spans="1:5" x14ac:dyDescent="0.35">
      <c r="A217" s="16" t="s">
        <v>398</v>
      </c>
      <c r="B217" s="46"/>
      <c r="C217" s="43"/>
      <c r="D217" s="46"/>
      <c r="E217" s="28">
        <f t="shared" si="22"/>
        <v>0</v>
      </c>
    </row>
    <row r="218" spans="1:5" x14ac:dyDescent="0.35">
      <c r="A218" s="16" t="s">
        <v>399</v>
      </c>
      <c r="B218" s="46">
        <v>0</v>
      </c>
      <c r="C218" s="43"/>
      <c r="D218" s="46"/>
      <c r="E218" s="28">
        <f t="shared" si="22"/>
        <v>0</v>
      </c>
    </row>
    <row r="219" spans="1:5" x14ac:dyDescent="0.35">
      <c r="A219" s="16" t="s">
        <v>400</v>
      </c>
      <c r="B219" s="46">
        <v>70896.83</v>
      </c>
      <c r="C219" s="43">
        <v>23594</v>
      </c>
      <c r="D219" s="46"/>
      <c r="E219" s="28">
        <f t="shared" si="22"/>
        <v>94490.83</v>
      </c>
    </row>
    <row r="220" spans="1:5" x14ac:dyDescent="0.35">
      <c r="A220" s="16" t="s">
        <v>230</v>
      </c>
      <c r="B220" s="28">
        <f>SUM(B211:B219)</f>
        <v>30716373.419999998</v>
      </c>
      <c r="C220" s="236">
        <f>SUM(C211:C219)</f>
        <v>948745</v>
      </c>
      <c r="D220" s="28">
        <f>SUM(D211:D219)</f>
        <v>455242</v>
      </c>
      <c r="E220" s="28">
        <f>SUM(E211:E219)</f>
        <v>31209876.419999998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6" x14ac:dyDescent="0.35">
      <c r="A225" s="16" t="s">
        <v>393</v>
      </c>
      <c r="B225" s="46">
        <v>802593.13</v>
      </c>
      <c r="C225" s="43">
        <v>73450</v>
      </c>
      <c r="D225" s="46"/>
      <c r="E225" s="28">
        <f t="shared" ref="E225:E232" si="23">SUM(B225:C225)-D225</f>
        <v>876043.13</v>
      </c>
    </row>
    <row r="226" spans="1:6" x14ac:dyDescent="0.35">
      <c r="A226" s="16" t="s">
        <v>394</v>
      </c>
      <c r="B226" s="46">
        <v>12236834.74</v>
      </c>
      <c r="C226" s="43">
        <v>278097</v>
      </c>
      <c r="D226" s="46"/>
      <c r="E226" s="28">
        <f t="shared" si="23"/>
        <v>12514931.74</v>
      </c>
    </row>
    <row r="227" spans="1:6" x14ac:dyDescent="0.35">
      <c r="A227" s="16" t="s">
        <v>395</v>
      </c>
      <c r="B227" s="46">
        <v>0</v>
      </c>
      <c r="C227" s="43">
        <v>0</v>
      </c>
      <c r="D227" s="46">
        <v>0</v>
      </c>
      <c r="E227" s="28">
        <f t="shared" si="23"/>
        <v>0</v>
      </c>
    </row>
    <row r="228" spans="1:6" x14ac:dyDescent="0.35">
      <c r="A228" s="16" t="s">
        <v>396</v>
      </c>
      <c r="B228" s="46">
        <v>1217731.8899999999</v>
      </c>
      <c r="C228" s="43">
        <v>145470</v>
      </c>
      <c r="D228" s="46"/>
      <c r="E228" s="28">
        <f t="shared" si="23"/>
        <v>1363201.89</v>
      </c>
    </row>
    <row r="229" spans="1:6" x14ac:dyDescent="0.35">
      <c r="A229" s="16" t="s">
        <v>397</v>
      </c>
      <c r="B229" s="46">
        <v>8318438.5999999996</v>
      </c>
      <c r="C229" s="43">
        <v>649753</v>
      </c>
      <c r="D229" s="46">
        <v>432284</v>
      </c>
      <c r="E229" s="28">
        <f t="shared" si="23"/>
        <v>8535907.5999999996</v>
      </c>
    </row>
    <row r="230" spans="1:6" x14ac:dyDescent="0.35">
      <c r="A230" s="16" t="s">
        <v>398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35">
      <c r="A231" s="16" t="s">
        <v>399</v>
      </c>
      <c r="B231" s="46">
        <v>0</v>
      </c>
      <c r="C231" s="43">
        <v>0</v>
      </c>
      <c r="D231" s="46">
        <v>0</v>
      </c>
      <c r="E231" s="28">
        <f t="shared" si="23"/>
        <v>0</v>
      </c>
    </row>
    <row r="232" spans="1:6" x14ac:dyDescent="0.35">
      <c r="A232" s="16" t="s">
        <v>400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22575598.359999999</v>
      </c>
      <c r="C233" s="236">
        <f>SUM(C224:C232)</f>
        <v>1146770</v>
      </c>
      <c r="D233" s="28">
        <f>SUM(D224:D232)</f>
        <v>432284</v>
      </c>
      <c r="E233" s="28">
        <f>SUM(E224:E232)</f>
        <v>23290084.359999999</v>
      </c>
    </row>
    <row r="234" spans="1:6" x14ac:dyDescent="0.35">
      <c r="A234" s="16"/>
      <c r="B234" s="16"/>
      <c r="C234" s="23"/>
      <c r="D234" s="16"/>
      <c r="E234" s="16"/>
      <c r="F234" s="11">
        <f>E220-E233</f>
        <v>7919792.0599999987</v>
      </c>
    </row>
    <row r="235" spans="1:6" x14ac:dyDescent="0.35">
      <c r="A235" s="34" t="s">
        <v>402</v>
      </c>
      <c r="B235" s="34"/>
      <c r="C235" s="34"/>
      <c r="D235" s="34"/>
      <c r="E235" s="34"/>
    </row>
    <row r="236" spans="1:6" x14ac:dyDescent="0.35">
      <c r="A236" s="34"/>
      <c r="B236" s="316" t="s">
        <v>403</v>
      </c>
      <c r="C236" s="316"/>
      <c r="D236" s="34"/>
      <c r="E236" s="34"/>
    </row>
    <row r="237" spans="1:6" x14ac:dyDescent="0.35">
      <c r="A237" s="52" t="s">
        <v>403</v>
      </c>
      <c r="B237" s="34"/>
      <c r="C237" s="43">
        <v>290710.73</v>
      </c>
      <c r="D237" s="36">
        <f>C237</f>
        <v>290710.73</v>
      </c>
      <c r="E237" s="34"/>
    </row>
    <row r="238" spans="1:6" x14ac:dyDescent="0.35">
      <c r="A238" s="41" t="s">
        <v>404</v>
      </c>
      <c r="B238" s="41"/>
      <c r="C238" s="41"/>
      <c r="D238" s="41"/>
      <c r="E238" s="41"/>
    </row>
    <row r="239" spans="1:6" x14ac:dyDescent="0.35">
      <c r="A239" s="16" t="s">
        <v>405</v>
      </c>
      <c r="B239" s="42" t="s">
        <v>299</v>
      </c>
      <c r="C239" s="43">
        <v>11738168.1</v>
      </c>
      <c r="D239" s="16"/>
      <c r="E239" s="16"/>
    </row>
    <row r="240" spans="1:6" x14ac:dyDescent="0.35">
      <c r="A240" s="16" t="s">
        <v>406</v>
      </c>
      <c r="B240" s="42" t="s">
        <v>299</v>
      </c>
      <c r="C240" s="43">
        <v>5890617.0499999998</v>
      </c>
      <c r="D240" s="16"/>
      <c r="E240" s="16"/>
    </row>
    <row r="241" spans="1:5" x14ac:dyDescent="0.35">
      <c r="A241" s="16" t="s">
        <v>407</v>
      </c>
      <c r="B241" s="42" t="s">
        <v>299</v>
      </c>
      <c r="C241" s="43">
        <v>406429.23</v>
      </c>
      <c r="D241" s="16"/>
      <c r="E241" s="16"/>
    </row>
    <row r="242" spans="1:5" x14ac:dyDescent="0.35">
      <c r="A242" s="16" t="s">
        <v>408</v>
      </c>
      <c r="B242" s="42" t="s">
        <v>299</v>
      </c>
      <c r="C242" s="43">
        <v>1772787.94</v>
      </c>
      <c r="D242" s="16"/>
      <c r="E242" s="16"/>
    </row>
    <row r="243" spans="1:5" x14ac:dyDescent="0.35">
      <c r="A243" s="16" t="s">
        <v>409</v>
      </c>
      <c r="B243" s="42" t="s">
        <v>299</v>
      </c>
      <c r="C243" s="43">
        <v>3311340.62</v>
      </c>
      <c r="D243" s="16"/>
      <c r="E243" s="16"/>
    </row>
    <row r="244" spans="1:5" x14ac:dyDescent="0.35">
      <c r="A244" s="16" t="s">
        <v>410</v>
      </c>
      <c r="B244" s="42" t="s">
        <v>299</v>
      </c>
      <c r="C244" s="43"/>
      <c r="D244" s="16"/>
      <c r="E244" s="16"/>
    </row>
    <row r="245" spans="1:5" x14ac:dyDescent="0.35">
      <c r="A245" s="16" t="s">
        <v>411</v>
      </c>
      <c r="B245" s="16"/>
      <c r="C245" s="23"/>
      <c r="D245" s="28">
        <f>SUM(C239:C244)</f>
        <v>23119342.940000001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43">
        <v>248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43">
        <v>29032.34</v>
      </c>
      <c r="D249" s="16"/>
      <c r="E249" s="16"/>
    </row>
    <row r="250" spans="1:5" x14ac:dyDescent="0.35">
      <c r="A250" s="22" t="s">
        <v>415</v>
      </c>
      <c r="B250" s="42" t="s">
        <v>299</v>
      </c>
      <c r="C250" s="43">
        <v>289045.87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f>SUM(C249:C251)</f>
        <v>318078.21000000002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43">
        <v>33743.300000000003</v>
      </c>
      <c r="D254" s="16"/>
      <c r="E254" s="16"/>
    </row>
    <row r="255" spans="1:5" x14ac:dyDescent="0.35">
      <c r="A255" s="16" t="s">
        <v>417</v>
      </c>
      <c r="B255" s="42" t="s">
        <v>299</v>
      </c>
      <c r="C255" s="43">
        <v>96859.26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f>SUM(C254:C255)</f>
        <v>130602.56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f>D237+D245+D252+D256</f>
        <v>23858734.440000001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43">
        <v>13105437.58</v>
      </c>
      <c r="D266" s="16"/>
      <c r="E266" s="16"/>
    </row>
    <row r="267" spans="1:5" x14ac:dyDescent="0.35">
      <c r="A267" s="16" t="s">
        <v>424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425</v>
      </c>
      <c r="B268" s="42" t="s">
        <v>299</v>
      </c>
      <c r="C268" s="43">
        <v>9245547.6500000004</v>
      </c>
      <c r="D268" s="16"/>
      <c r="E268" s="16"/>
    </row>
    <row r="269" spans="1:5" x14ac:dyDescent="0.35">
      <c r="A269" s="16" t="s">
        <v>426</v>
      </c>
      <c r="B269" s="42" t="s">
        <v>299</v>
      </c>
      <c r="C269" s="43">
        <v>2739732.99</v>
      </c>
      <c r="D269" s="16"/>
      <c r="E269" s="16"/>
    </row>
    <row r="270" spans="1:5" x14ac:dyDescent="0.35">
      <c r="A270" s="16" t="s">
        <v>427</v>
      </c>
      <c r="B270" s="42" t="s">
        <v>299</v>
      </c>
      <c r="C270" s="43">
        <v>53171.48</v>
      </c>
      <c r="D270" s="16"/>
      <c r="E270" s="16"/>
    </row>
    <row r="271" spans="1:5" x14ac:dyDescent="0.35">
      <c r="A271" s="16" t="s">
        <v>428</v>
      </c>
      <c r="B271" s="42" t="s">
        <v>299</v>
      </c>
      <c r="C271" s="43">
        <v>95223.7</v>
      </c>
      <c r="D271" s="16"/>
      <c r="E271" s="16"/>
    </row>
    <row r="272" spans="1:5" x14ac:dyDescent="0.35">
      <c r="A272" s="16" t="s">
        <v>429</v>
      </c>
      <c r="B272" s="42" t="s">
        <v>299</v>
      </c>
      <c r="C272" s="43">
        <v>71086.78</v>
      </c>
      <c r="D272" s="16"/>
      <c r="E272" s="16"/>
    </row>
    <row r="273" spans="1:5" x14ac:dyDescent="0.35">
      <c r="A273" s="16" t="s">
        <v>430</v>
      </c>
      <c r="B273" s="42" t="s">
        <v>299</v>
      </c>
      <c r="C273" s="43">
        <v>955337.62</v>
      </c>
      <c r="D273" s="16"/>
      <c r="E273" s="16"/>
    </row>
    <row r="274" spans="1:5" x14ac:dyDescent="0.35">
      <c r="A274" s="16" t="s">
        <v>431</v>
      </c>
      <c r="B274" s="42" t="s">
        <v>299</v>
      </c>
      <c r="C274" s="43">
        <v>347097.9</v>
      </c>
      <c r="D274" s="16"/>
      <c r="E274" s="16"/>
    </row>
    <row r="275" spans="1:5" x14ac:dyDescent="0.3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f>SUM(C266:C268)-C269+SUM(C270:C275)</f>
        <v>21133169.720000003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43">
        <v>3708236.23</v>
      </c>
      <c r="D278" s="16"/>
      <c r="E278" s="16"/>
    </row>
    <row r="279" spans="1:5" x14ac:dyDescent="0.35">
      <c r="A279" s="16" t="s">
        <v>424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435</v>
      </c>
      <c r="B280" s="42" t="s">
        <v>299</v>
      </c>
      <c r="C280" s="43">
        <v>15830622.539999999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f>SUM(C278:C280)</f>
        <v>19538858.77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207">
        <v>889478.52</v>
      </c>
      <c r="D283" s="16"/>
      <c r="E283" s="16"/>
    </row>
    <row r="284" spans="1:5" x14ac:dyDescent="0.35">
      <c r="A284" s="16" t="s">
        <v>393</v>
      </c>
      <c r="B284" s="42" t="s">
        <v>299</v>
      </c>
      <c r="C284" s="207">
        <v>1071854.7</v>
      </c>
      <c r="D284" s="16"/>
      <c r="E284" s="16"/>
    </row>
    <row r="285" spans="1:5" x14ac:dyDescent="0.35">
      <c r="A285" s="16" t="s">
        <v>394</v>
      </c>
      <c r="B285" s="42" t="s">
        <v>299</v>
      </c>
      <c r="C285" s="207">
        <v>15845449.789999999</v>
      </c>
      <c r="D285" s="16"/>
      <c r="E285" s="16"/>
    </row>
    <row r="286" spans="1:5" x14ac:dyDescent="0.35">
      <c r="A286" s="16" t="s">
        <v>438</v>
      </c>
      <c r="B286" s="42" t="s">
        <v>299</v>
      </c>
      <c r="C286" s="207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207">
        <v>2602671.7200000002</v>
      </c>
      <c r="D287" s="16"/>
      <c r="E287" s="16"/>
    </row>
    <row r="288" spans="1:5" x14ac:dyDescent="0.35">
      <c r="A288" s="16" t="s">
        <v>440</v>
      </c>
      <c r="B288" s="42" t="s">
        <v>299</v>
      </c>
      <c r="C288" s="207">
        <v>10705931.58</v>
      </c>
      <c r="D288" s="16"/>
      <c r="E288" s="16"/>
    </row>
    <row r="289" spans="1:5" x14ac:dyDescent="0.35">
      <c r="A289" s="16" t="s">
        <v>399</v>
      </c>
      <c r="B289" s="42" t="s">
        <v>299</v>
      </c>
      <c r="C289" s="207">
        <v>0</v>
      </c>
      <c r="D289" s="16"/>
      <c r="E289" s="16"/>
    </row>
    <row r="290" spans="1:5" x14ac:dyDescent="0.35">
      <c r="A290" s="16" t="s">
        <v>400</v>
      </c>
      <c r="B290" s="42" t="s">
        <v>299</v>
      </c>
      <c r="C290" s="207">
        <v>94490.77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f>SUM(C283:C290)</f>
        <v>31209877.079999994</v>
      </c>
      <c r="E291" s="16"/>
    </row>
    <row r="292" spans="1:5" x14ac:dyDescent="0.35">
      <c r="A292" s="16" t="s">
        <v>442</v>
      </c>
      <c r="B292" s="42" t="s">
        <v>299</v>
      </c>
      <c r="C292" s="207">
        <v>23290083.460000001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f>D291-C292</f>
        <v>7919793.6199999936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207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207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207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207">
        <v>1203365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f>C295-C296+C297+C298</f>
        <v>1203365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453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454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455</v>
      </c>
      <c r="B308" s="16"/>
      <c r="C308" s="23"/>
      <c r="D308" s="28">
        <f>D276+D281+D293+D299+D306</f>
        <v>49795187.109999999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49795187.109999999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456</v>
      </c>
      <c r="B312" s="34"/>
      <c r="C312" s="34"/>
      <c r="D312" s="34"/>
      <c r="E312" s="34"/>
    </row>
    <row r="313" spans="1:6" x14ac:dyDescent="0.35">
      <c r="A313" s="41" t="s">
        <v>457</v>
      </c>
      <c r="B313" s="41"/>
      <c r="C313" s="41"/>
      <c r="D313" s="41"/>
      <c r="E313" s="41"/>
    </row>
    <row r="314" spans="1:6" x14ac:dyDescent="0.35">
      <c r="A314" s="16" t="s">
        <v>458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459</v>
      </c>
      <c r="B315" s="42" t="s">
        <v>299</v>
      </c>
      <c r="C315" s="43">
        <v>2332578.7799999998</v>
      </c>
      <c r="D315" s="16"/>
      <c r="E315" s="16"/>
    </row>
    <row r="316" spans="1:6" x14ac:dyDescent="0.35">
      <c r="A316" s="16" t="s">
        <v>460</v>
      </c>
      <c r="B316" s="42" t="s">
        <v>299</v>
      </c>
      <c r="C316" s="43">
        <v>-97146.92</v>
      </c>
      <c r="D316" s="16"/>
      <c r="E316" s="16"/>
    </row>
    <row r="317" spans="1:6" x14ac:dyDescent="0.35">
      <c r="A317" s="16" t="s">
        <v>461</v>
      </c>
      <c r="B317" s="42" t="s">
        <v>299</v>
      </c>
      <c r="C317" s="43">
        <v>1143036.8600000001</v>
      </c>
      <c r="D317" s="16"/>
      <c r="E317" s="16"/>
    </row>
    <row r="318" spans="1:6" x14ac:dyDescent="0.35">
      <c r="A318" s="16" t="s">
        <v>462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463</v>
      </c>
      <c r="B319" s="42" t="s">
        <v>299</v>
      </c>
      <c r="C319" s="43">
        <v>0</v>
      </c>
      <c r="D319" s="16"/>
      <c r="E319" s="16"/>
    </row>
    <row r="320" spans="1:6" x14ac:dyDescent="0.3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43">
        <v>0</v>
      </c>
      <c r="D322" s="16"/>
      <c r="E322" s="16"/>
    </row>
    <row r="323" spans="1:5" x14ac:dyDescent="0.35">
      <c r="A323" s="16" t="s">
        <v>467</v>
      </c>
      <c r="B323" s="42" t="s">
        <v>299</v>
      </c>
      <c r="C323" s="43">
        <v>450714.51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f>SUM(C314:C323)</f>
        <v>3829183.2299999995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43">
        <v>151657.5</v>
      </c>
      <c r="D327" s="16"/>
      <c r="E327" s="16"/>
    </row>
    <row r="328" spans="1:5" x14ac:dyDescent="0.35">
      <c r="A328" s="16" t="s">
        <v>472</v>
      </c>
      <c r="B328" s="42" t="s">
        <v>299</v>
      </c>
      <c r="C328" s="43">
        <v>4390288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f>SUM(C326:C328)</f>
        <v>4541945.5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43">
        <v>1507384.81</v>
      </c>
      <c r="D333" s="16"/>
      <c r="E333" s="16"/>
    </row>
    <row r="334" spans="1:5" x14ac:dyDescent="0.35">
      <c r="A334" s="22" t="s">
        <v>478</v>
      </c>
      <c r="B334" s="42" t="s">
        <v>299</v>
      </c>
      <c r="C334" s="43">
        <v>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43">
        <v>0</v>
      </c>
      <c r="D335" s="16"/>
      <c r="E335" s="16"/>
    </row>
    <row r="336" spans="1:5" x14ac:dyDescent="0.35">
      <c r="A336" s="22" t="s">
        <v>480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239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43">
        <v>5371119.5899999999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6878504.4000000004</v>
      </c>
      <c r="E339" s="16"/>
    </row>
    <row r="340" spans="1:5" x14ac:dyDescent="0.35">
      <c r="A340" s="16" t="s">
        <v>483</v>
      </c>
      <c r="B340" s="16"/>
      <c r="C340" s="23"/>
      <c r="D340" s="28">
        <f>C323</f>
        <v>450714.51</v>
      </c>
      <c r="E340" s="16"/>
    </row>
    <row r="341" spans="1:5" x14ac:dyDescent="0.35">
      <c r="A341" s="16" t="s">
        <v>484</v>
      </c>
      <c r="B341" s="16"/>
      <c r="C341" s="23"/>
      <c r="D341" s="28">
        <f>D339-D340</f>
        <v>6427789.8900000006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292">
        <v>34996268.289999999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214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214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214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214">
        <v>0</v>
      </c>
      <c r="D348" s="16"/>
      <c r="E348" s="16"/>
    </row>
    <row r="349" spans="1:5" x14ac:dyDescent="0.35">
      <c r="A349" s="16" t="s">
        <v>490</v>
      </c>
      <c r="B349" s="42" t="s">
        <v>299</v>
      </c>
      <c r="C349" s="214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f>D324+D329+D341+C343+C347+C348</f>
        <v>49795186.909999996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f>D308</f>
        <v>49795187.109999999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214">
        <v>8517722.7300000004</v>
      </c>
      <c r="D358" s="16"/>
      <c r="E358" s="16"/>
    </row>
    <row r="359" spans="1:5" x14ac:dyDescent="0.35">
      <c r="A359" s="16" t="s">
        <v>496</v>
      </c>
      <c r="B359" s="42" t="s">
        <v>299</v>
      </c>
      <c r="C359" s="214">
        <v>54277866.659999996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f>SUM(C358:C359)</f>
        <v>62795589.390000001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43">
        <v>290710.73</v>
      </c>
      <c r="D362" s="16"/>
      <c r="E362" s="41"/>
    </row>
    <row r="363" spans="1:5" x14ac:dyDescent="0.35">
      <c r="A363" s="16" t="s">
        <v>499</v>
      </c>
      <c r="B363" s="42" t="s">
        <v>299</v>
      </c>
      <c r="C363" s="43">
        <v>23119342.940000001</v>
      </c>
      <c r="D363" s="16"/>
      <c r="E363" s="16"/>
    </row>
    <row r="364" spans="1:5" x14ac:dyDescent="0.35">
      <c r="A364" s="16" t="s">
        <v>500</v>
      </c>
      <c r="B364" s="42" t="s">
        <v>299</v>
      </c>
      <c r="C364" s="43">
        <v>318078.21000000002</v>
      </c>
      <c r="D364" s="16"/>
      <c r="E364" s="16"/>
    </row>
    <row r="365" spans="1:5" x14ac:dyDescent="0.35">
      <c r="A365" s="16" t="s">
        <v>501</v>
      </c>
      <c r="B365" s="42" t="s">
        <v>299</v>
      </c>
      <c r="C365" s="43">
        <v>130602.56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f>SUM(C362:C365)</f>
        <v>23858734.440000001</v>
      </c>
      <c r="E366" s="16"/>
    </row>
    <row r="367" spans="1:5" x14ac:dyDescent="0.35">
      <c r="A367" s="16" t="s">
        <v>502</v>
      </c>
      <c r="B367" s="16"/>
      <c r="C367" s="23"/>
      <c r="D367" s="28">
        <f>D360-D366</f>
        <v>38936854.950000003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240">
        <v>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240">
        <v>386840.04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240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240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240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240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240">
        <v>0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240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240">
        <v>1600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240">
        <v>97192.07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215">
        <v>211420.73</v>
      </c>
      <c r="D380" s="28">
        <v>0</v>
      </c>
      <c r="E380" s="216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516</v>
      </c>
      <c r="B381" s="42"/>
      <c r="C381" s="42"/>
      <c r="D381" s="28">
        <f>SUM(C370:C380)</f>
        <v>697052.84</v>
      </c>
      <c r="E381" s="28"/>
      <c r="F381" s="56"/>
    </row>
    <row r="382" spans="1:6" x14ac:dyDescent="0.35">
      <c r="A382" s="52" t="s">
        <v>517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f>D381+C382</f>
        <v>697052.84</v>
      </c>
      <c r="E383" s="16"/>
    </row>
    <row r="384" spans="1:6" x14ac:dyDescent="0.35">
      <c r="A384" s="16" t="s">
        <v>519</v>
      </c>
      <c r="B384" s="16"/>
      <c r="C384" s="23"/>
      <c r="D384" s="28">
        <f>D367+D383</f>
        <v>39633907.790000007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43">
        <v>20284986.09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4915980</v>
      </c>
      <c r="D390" s="16"/>
      <c r="E390" s="16"/>
    </row>
    <row r="391" spans="1:5" ht="15" x14ac:dyDescent="0.25">
      <c r="A391" s="16" t="s">
        <v>264</v>
      </c>
      <c r="B391" s="42" t="s">
        <v>299</v>
      </c>
      <c r="C391" s="43">
        <v>1517864.9500000002</v>
      </c>
      <c r="D391" s="16"/>
      <c r="E391" s="16"/>
    </row>
    <row r="392" spans="1:5" ht="15" x14ac:dyDescent="0.25">
      <c r="A392" s="16" t="s">
        <v>522</v>
      </c>
      <c r="B392" s="42" t="s">
        <v>299</v>
      </c>
      <c r="C392" s="43">
        <v>5211510.7899999991</v>
      </c>
      <c r="D392" s="16"/>
      <c r="E392" s="16"/>
    </row>
    <row r="393" spans="1:5" ht="15" x14ac:dyDescent="0.25">
      <c r="A393" s="16" t="s">
        <v>523</v>
      </c>
      <c r="B393" s="42" t="s">
        <v>299</v>
      </c>
      <c r="C393" s="43">
        <v>0</v>
      </c>
      <c r="D393" s="16"/>
      <c r="E393" s="16"/>
    </row>
    <row r="394" spans="1:5" ht="15" x14ac:dyDescent="0.25">
      <c r="A394" s="16" t="s">
        <v>524</v>
      </c>
      <c r="B394" s="42" t="s">
        <v>299</v>
      </c>
      <c r="C394" s="43">
        <v>1897011.45</v>
      </c>
      <c r="D394" s="16"/>
      <c r="E394" s="16"/>
    </row>
    <row r="395" spans="1:5" ht="15" x14ac:dyDescent="0.25">
      <c r="A395" s="16" t="s">
        <v>16</v>
      </c>
      <c r="B395" s="42" t="s">
        <v>299</v>
      </c>
      <c r="C395" s="43">
        <v>1153903</v>
      </c>
      <c r="D395" s="16"/>
      <c r="E395" s="16"/>
    </row>
    <row r="396" spans="1:5" ht="15" x14ac:dyDescent="0.25">
      <c r="A396" s="16" t="s">
        <v>525</v>
      </c>
      <c r="B396" s="42" t="s">
        <v>299</v>
      </c>
      <c r="C396" s="43">
        <v>125408.49</v>
      </c>
      <c r="D396" s="16"/>
      <c r="E396" s="16"/>
    </row>
    <row r="397" spans="1:5" ht="15" x14ac:dyDescent="0.25">
      <c r="A397" s="16" t="s">
        <v>526</v>
      </c>
      <c r="B397" s="42" t="s">
        <v>299</v>
      </c>
      <c r="C397" s="43">
        <v>298582.38</v>
      </c>
      <c r="D397" s="16"/>
      <c r="E397" s="16"/>
    </row>
    <row r="398" spans="1:5" ht="15" x14ac:dyDescent="0.25">
      <c r="A398" s="16" t="s">
        <v>527</v>
      </c>
      <c r="B398" s="42" t="s">
        <v>299</v>
      </c>
      <c r="C398" s="43">
        <v>0</v>
      </c>
      <c r="D398" s="16"/>
      <c r="E398" s="16"/>
    </row>
    <row r="399" spans="1:5" ht="15" x14ac:dyDescent="0.25">
      <c r="A399" s="16" t="s">
        <v>528</v>
      </c>
      <c r="B399" s="42" t="s">
        <v>299</v>
      </c>
      <c r="C399" s="43">
        <v>0</v>
      </c>
      <c r="D399" s="16"/>
      <c r="E399" s="16"/>
    </row>
    <row r="400" spans="1:5" ht="15" x14ac:dyDescent="0.25">
      <c r="A400" s="28" t="s">
        <v>529</v>
      </c>
      <c r="B400" s="16"/>
      <c r="C400" s="16"/>
      <c r="D400" s="16"/>
      <c r="E400" s="16"/>
    </row>
    <row r="401" spans="1:9" ht="15" x14ac:dyDescent="0.25">
      <c r="A401" s="29" t="s">
        <v>270</v>
      </c>
      <c r="B401" s="36" t="s">
        <v>299</v>
      </c>
      <c r="C401" s="240">
        <v>87115.4</v>
      </c>
      <c r="D401" s="28">
        <v>0</v>
      </c>
      <c r="E401" s="28"/>
    </row>
    <row r="402" spans="1:9" ht="15" x14ac:dyDescent="0.25">
      <c r="A402" s="29" t="s">
        <v>271</v>
      </c>
      <c r="B402" s="36" t="s">
        <v>299</v>
      </c>
      <c r="C402" s="240">
        <v>1319738.17</v>
      </c>
      <c r="D402" s="28">
        <v>0</v>
      </c>
      <c r="E402" s="28"/>
    </row>
    <row r="403" spans="1:9" ht="15" x14ac:dyDescent="0.25">
      <c r="A403" s="29" t="s">
        <v>530</v>
      </c>
      <c r="B403" s="36" t="s">
        <v>299</v>
      </c>
      <c r="C403" s="240">
        <v>1487816.2199999997</v>
      </c>
      <c r="D403" s="28">
        <v>0</v>
      </c>
      <c r="E403" s="28"/>
    </row>
    <row r="404" spans="1:9" ht="15" x14ac:dyDescent="0.25">
      <c r="A404" s="29" t="s">
        <v>273</v>
      </c>
      <c r="B404" s="36" t="s">
        <v>299</v>
      </c>
      <c r="C404" s="240"/>
      <c r="D404" s="28">
        <v>0</v>
      </c>
      <c r="E404" s="28"/>
    </row>
    <row r="405" spans="1:9" ht="15" x14ac:dyDescent="0.2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ht="15" x14ac:dyDescent="0.2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ht="15" x14ac:dyDescent="0.2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ht="15" x14ac:dyDescent="0.25">
      <c r="A408" s="29" t="s">
        <v>277</v>
      </c>
      <c r="B408" s="36" t="s">
        <v>299</v>
      </c>
      <c r="C408" s="240">
        <v>336511.69999999995</v>
      </c>
      <c r="D408" s="28">
        <v>0</v>
      </c>
      <c r="E408" s="28"/>
    </row>
    <row r="409" spans="1:9" ht="15" x14ac:dyDescent="0.2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ht="15" x14ac:dyDescent="0.25">
      <c r="A410" s="29" t="s">
        <v>279</v>
      </c>
      <c r="B410" s="36" t="s">
        <v>299</v>
      </c>
      <c r="C410" s="240">
        <v>165168.64000000001</v>
      </c>
      <c r="D410" s="28">
        <v>0</v>
      </c>
      <c r="E410" s="28"/>
    </row>
    <row r="411" spans="1:9" ht="15" x14ac:dyDescent="0.25">
      <c r="A411" s="29" t="s">
        <v>280</v>
      </c>
      <c r="B411" s="36" t="s">
        <v>299</v>
      </c>
      <c r="C411" s="240">
        <v>121270.55000000002</v>
      </c>
      <c r="D411" s="28">
        <v>0</v>
      </c>
      <c r="E411" s="28"/>
    </row>
    <row r="412" spans="1:9" ht="15" x14ac:dyDescent="0.25">
      <c r="A412" s="29" t="s">
        <v>281</v>
      </c>
      <c r="B412" s="36" t="s">
        <v>299</v>
      </c>
      <c r="C412" s="240"/>
      <c r="D412" s="28">
        <v>0</v>
      </c>
      <c r="E412" s="28"/>
    </row>
    <row r="413" spans="1:9" ht="15" x14ac:dyDescent="0.25">
      <c r="A413" s="29" t="s">
        <v>282</v>
      </c>
      <c r="B413" s="36" t="s">
        <v>299</v>
      </c>
      <c r="C413" s="240">
        <v>592411.86</v>
      </c>
      <c r="D413" s="28">
        <v>0</v>
      </c>
      <c r="E413" s="28"/>
    </row>
    <row r="414" spans="1:9" ht="15" x14ac:dyDescent="0.25">
      <c r="A414" s="29" t="s">
        <v>283</v>
      </c>
      <c r="B414" s="36" t="s">
        <v>299</v>
      </c>
      <c r="C414" s="215">
        <v>660115.63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ht="15" x14ac:dyDescent="0.25">
      <c r="A415" s="58" t="s">
        <v>531</v>
      </c>
      <c r="B415" s="42"/>
      <c r="C415" s="42"/>
      <c r="D415" s="28">
        <f>SUM(C401:C414)</f>
        <v>4770148.169999999</v>
      </c>
      <c r="E415" s="28"/>
      <c r="F415" s="56"/>
      <c r="G415" s="56"/>
      <c r="H415" s="56"/>
      <c r="I415" s="56"/>
    </row>
    <row r="416" spans="1:9" ht="15" x14ac:dyDescent="0.25">
      <c r="A416" s="28" t="s">
        <v>532</v>
      </c>
      <c r="B416" s="16"/>
      <c r="C416" s="23"/>
      <c r="D416" s="28">
        <f>SUM(C389:C399,D415)</f>
        <v>40175395.320000008</v>
      </c>
      <c r="E416" s="28"/>
    </row>
    <row r="417" spans="1:13" ht="15" x14ac:dyDescent="0.25">
      <c r="A417" s="28" t="s">
        <v>533</v>
      </c>
      <c r="B417" s="16"/>
      <c r="C417" s="23"/>
      <c r="D417" s="28">
        <f>D384-D416</f>
        <v>-541487.53000000119</v>
      </c>
      <c r="E417" s="28"/>
    </row>
    <row r="418" spans="1:13" ht="15" x14ac:dyDescent="0.25">
      <c r="A418" s="28" t="s">
        <v>534</v>
      </c>
      <c r="B418" s="16"/>
      <c r="C418" s="215">
        <v>3010657.14</v>
      </c>
      <c r="D418" s="28">
        <v>0</v>
      </c>
      <c r="E418" s="28"/>
    </row>
    <row r="419" spans="1:13" ht="15" x14ac:dyDescent="0.25">
      <c r="A419" s="55" t="s">
        <v>535</v>
      </c>
      <c r="B419" s="42" t="s">
        <v>299</v>
      </c>
      <c r="C419" s="240">
        <v>0</v>
      </c>
      <c r="D419" s="28">
        <v>0</v>
      </c>
      <c r="E419" s="28"/>
    </row>
    <row r="420" spans="1:13" ht="15" x14ac:dyDescent="0.25">
      <c r="A420" s="57" t="s">
        <v>536</v>
      </c>
      <c r="B420" s="16"/>
      <c r="C420" s="16"/>
      <c r="D420" s="28">
        <f>SUM(C418:C419)</f>
        <v>3010657.14</v>
      </c>
      <c r="E420" s="28"/>
      <c r="F420" s="11">
        <f>D420-C399</f>
        <v>3010657.14</v>
      </c>
    </row>
    <row r="421" spans="1:13" ht="15" x14ac:dyDescent="0.25">
      <c r="A421" s="28" t="s">
        <v>537</v>
      </c>
      <c r="B421" s="16"/>
      <c r="C421" s="23"/>
      <c r="D421" s="28">
        <f>D417+D420</f>
        <v>2469169.6099999989</v>
      </c>
      <c r="E421" s="28"/>
      <c r="F421" s="59"/>
    </row>
    <row r="422" spans="1:13" ht="15" x14ac:dyDescent="0.25">
      <c r="A422" s="28" t="s">
        <v>538</v>
      </c>
      <c r="B422" s="42" t="s">
        <v>299</v>
      </c>
      <c r="C422" s="43">
        <v>0</v>
      </c>
      <c r="D422" s="28">
        <v>0</v>
      </c>
      <c r="E422" s="16"/>
    </row>
    <row r="423" spans="1:13" ht="15" x14ac:dyDescent="0.2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ht="15" x14ac:dyDescent="0.25">
      <c r="A424" s="16" t="s">
        <v>540</v>
      </c>
      <c r="B424" s="16"/>
      <c r="C424" s="23"/>
      <c r="D424" s="28">
        <f>D421+C422-C423</f>
        <v>2469169.6099999989</v>
      </c>
      <c r="E424" s="16"/>
    </row>
    <row r="426" spans="1:13" ht="29" customHeight="1" x14ac:dyDescent="0.35">
      <c r="A426" s="326" t="s">
        <v>1378</v>
      </c>
      <c r="B426" s="326"/>
      <c r="C426" s="326"/>
      <c r="D426" s="326"/>
      <c r="E426" s="326"/>
    </row>
    <row r="427" spans="1:13" ht="15" x14ac:dyDescent="0.25">
      <c r="M427" s="60"/>
    </row>
    <row r="428" spans="1:13" ht="15" x14ac:dyDescent="0.25">
      <c r="M428" s="60"/>
    </row>
    <row r="429" spans="1:13" ht="15" x14ac:dyDescent="0.25">
      <c r="M429" s="60"/>
    </row>
    <row r="433" spans="2:7" ht="15" x14ac:dyDescent="0.25">
      <c r="B433" s="61"/>
      <c r="C433" s="61"/>
      <c r="D433" s="61"/>
      <c r="E433" s="61"/>
      <c r="F433" s="61"/>
      <c r="G433" s="61"/>
    </row>
    <row r="574" spans="2:83" ht="15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ht="15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ht="15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2">
      <c r="A612" s="223"/>
      <c r="C612" s="221" t="s">
        <v>541</v>
      </c>
      <c r="D612" s="228">
        <f>CE90-(BE90+CD90)</f>
        <v>69789</v>
      </c>
      <c r="E612" s="230">
        <f>SUM(C624:D647)+SUM(C668:D713)</f>
        <v>36799920.048387147</v>
      </c>
      <c r="F612" s="230">
        <f>CE64-(AX64+BD64+BE64+BG64+BJ64+BN64+BP64+BQ64+CB64+CC64+CD64)</f>
        <v>5136437.8299999991</v>
      </c>
      <c r="G612" s="228">
        <f>CE91-(AX91+AY91+BD91+BE91+BG91+BJ91+BN91+BP91+BQ91+CB91+CC91+CD91)</f>
        <v>29752</v>
      </c>
      <c r="H612" s="233">
        <f>CE60-(AX60+AY60+AZ60+BD60+BE60+BG60+BJ60+BN60+BO60+BP60+BQ60+BR60+CB60+CC60+CD60)</f>
        <v>185.51</v>
      </c>
      <c r="I612" s="228">
        <f>CE92-(AX92+AY92+AZ92+BD92+BE92+BF92+BG92+BJ92+BN92+BO92+BP92+BQ92+BR92+CB92+CC92+CD92)</f>
        <v>15576</v>
      </c>
      <c r="J612" s="228">
        <f>CE93-(AX93+AY93+AZ93+BA93+BD93+BE93+BF93+BG93+BJ93+BN93+BO93+BP93+BQ93+BR93+CB93+CC93+CD93)</f>
        <v>22206</v>
      </c>
      <c r="K612" s="228">
        <f>CE89-(AW89+AX89+AY89+AZ89+BA89+BB89+BC89+BD89+BE89+BF89+BG89+BH89+BI89+BJ89+BK89+BL89+BM89+BN89+BO89+BP89+BQ89+BR89+BS89+BT89+BU89+BV89+BW89+BX89+CB89+CC89+CD89)</f>
        <v>62795589.390000001</v>
      </c>
      <c r="L612" s="234">
        <f>CE94-(AW94+AX94+AY94+AZ94+BA94+BB94+BC94+BD94+BE94+BF94+BG94+BH94+BI94+BJ94+BK94+BL94+BM94+BN94+BO94+BP94+BQ94+BR94+BS94+BT94+BU94+BV94+BW94+BX94+BY94+BZ94+CA94+CB94+CC94+CD94)</f>
        <v>44.09</v>
      </c>
    </row>
    <row r="613" spans="1:14" s="212" customFormat="1" ht="12.65" customHeight="1" x14ac:dyDescent="0.2">
      <c r="A613" s="223"/>
      <c r="C613" s="221" t="s">
        <v>542</v>
      </c>
      <c r="D613" s="229" t="s">
        <v>543</v>
      </c>
      <c r="E613" s="231" t="s">
        <v>544</v>
      </c>
      <c r="F613" s="232" t="s">
        <v>545</v>
      </c>
      <c r="G613" s="229" t="s">
        <v>546</v>
      </c>
      <c r="H613" s="232" t="s">
        <v>547</v>
      </c>
      <c r="I613" s="229" t="s">
        <v>548</v>
      </c>
      <c r="J613" s="229" t="s">
        <v>549</v>
      </c>
      <c r="K613" s="221" t="s">
        <v>550</v>
      </c>
      <c r="L613" s="222" t="s">
        <v>551</v>
      </c>
    </row>
    <row r="614" spans="1:14" s="212" customFormat="1" ht="12.65" customHeight="1" x14ac:dyDescent="0.2">
      <c r="A614" s="223">
        <v>8430</v>
      </c>
      <c r="B614" s="222" t="s">
        <v>167</v>
      </c>
      <c r="C614" s="228">
        <f>BE85</f>
        <v>1334777.28</v>
      </c>
      <c r="D614" s="228"/>
      <c r="E614" s="230"/>
      <c r="F614" s="230"/>
      <c r="G614" s="228"/>
      <c r="H614" s="230"/>
      <c r="I614" s="228"/>
      <c r="J614" s="228"/>
      <c r="N614" s="224" t="s">
        <v>552</v>
      </c>
    </row>
    <row r="615" spans="1:14" s="212" customFormat="1" ht="12.65" customHeight="1" x14ac:dyDescent="0.2">
      <c r="A615" s="223"/>
      <c r="B615" s="222" t="s">
        <v>553</v>
      </c>
      <c r="C615" s="228">
        <f>CD69-CD84</f>
        <v>278761.86</v>
      </c>
      <c r="D615" s="228">
        <f>SUM(C614:C615)</f>
        <v>1613539.1400000001</v>
      </c>
      <c r="E615" s="230"/>
      <c r="F615" s="230"/>
      <c r="G615" s="228"/>
      <c r="H615" s="230"/>
      <c r="I615" s="228"/>
      <c r="J615" s="228"/>
      <c r="N615" s="224" t="s">
        <v>554</v>
      </c>
    </row>
    <row r="616" spans="1:14" s="212" customFormat="1" ht="12.65" customHeight="1" x14ac:dyDescent="0.2">
      <c r="A616" s="223">
        <v>8310</v>
      </c>
      <c r="B616" s="227" t="s">
        <v>555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556</v>
      </c>
    </row>
    <row r="617" spans="1:14" s="212" customFormat="1" ht="12.65" customHeight="1" x14ac:dyDescent="0.2">
      <c r="A617" s="223">
        <v>8510</v>
      </c>
      <c r="B617" s="227" t="s">
        <v>172</v>
      </c>
      <c r="C617" s="228">
        <f>BJ85</f>
        <v>1225131.42</v>
      </c>
      <c r="D617" s="228">
        <f>(D615/D612)*BJ90</f>
        <v>42656.861587069601</v>
      </c>
      <c r="E617" s="230"/>
      <c r="F617" s="230"/>
      <c r="G617" s="228"/>
      <c r="H617" s="230"/>
      <c r="I617" s="228"/>
      <c r="J617" s="228"/>
      <c r="N617" s="224" t="s">
        <v>557</v>
      </c>
    </row>
    <row r="618" spans="1:14" s="212" customFormat="1" ht="12.65" customHeight="1" x14ac:dyDescent="0.2">
      <c r="A618" s="223">
        <v>8470</v>
      </c>
      <c r="B618" s="227" t="s">
        <v>558</v>
      </c>
      <c r="C618" s="228">
        <f>BG85</f>
        <v>924324.8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559</v>
      </c>
    </row>
    <row r="619" spans="1:14" s="212" customFormat="1" ht="12.65" customHeight="1" x14ac:dyDescent="0.2">
      <c r="A619" s="223">
        <v>8610</v>
      </c>
      <c r="B619" s="227" t="s">
        <v>560</v>
      </c>
      <c r="C619" s="228">
        <f>BN85</f>
        <v>1093026.05</v>
      </c>
      <c r="D619" s="228">
        <f>(D615/D612)*BN90</f>
        <v>66540.080025792035</v>
      </c>
      <c r="E619" s="230"/>
      <c r="F619" s="230"/>
      <c r="G619" s="228"/>
      <c r="H619" s="230"/>
      <c r="I619" s="228"/>
      <c r="J619" s="228"/>
      <c r="N619" s="224" t="s">
        <v>561</v>
      </c>
    </row>
    <row r="620" spans="1:14" s="212" customFormat="1" ht="12.65" customHeight="1" x14ac:dyDescent="0.2">
      <c r="A620" s="223">
        <v>8790</v>
      </c>
      <c r="B620" s="227" t="s">
        <v>562</v>
      </c>
      <c r="C620" s="228">
        <f>CC85</f>
        <v>24756.059999999998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563</v>
      </c>
    </row>
    <row r="621" spans="1:14" s="212" customFormat="1" ht="12.65" customHeight="1" x14ac:dyDescent="0.2">
      <c r="A621" s="223">
        <v>8630</v>
      </c>
      <c r="B621" s="227" t="s">
        <v>564</v>
      </c>
      <c r="C621" s="228">
        <f>BP85</f>
        <v>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565</v>
      </c>
    </row>
    <row r="622" spans="1:14" s="212" customFormat="1" ht="12.65" customHeight="1" x14ac:dyDescent="0.2">
      <c r="A622" s="223">
        <v>8770</v>
      </c>
      <c r="B622" s="222" t="s">
        <v>566</v>
      </c>
      <c r="C622" s="228">
        <f>CB85</f>
        <v>0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567</v>
      </c>
    </row>
    <row r="623" spans="1:14" s="212" customFormat="1" ht="12.65" customHeight="1" x14ac:dyDescent="0.2">
      <c r="A623" s="223">
        <v>8640</v>
      </c>
      <c r="B623" s="227" t="s">
        <v>568</v>
      </c>
      <c r="C623" s="228">
        <f>BQ85</f>
        <v>0</v>
      </c>
      <c r="D623" s="228">
        <f>(D615/D612)*BQ90</f>
        <v>0</v>
      </c>
      <c r="E623" s="230">
        <f>SUM(C616:D623)</f>
        <v>3376435.2716128617</v>
      </c>
      <c r="F623" s="230"/>
      <c r="G623" s="228"/>
      <c r="H623" s="230"/>
      <c r="I623" s="228"/>
      <c r="J623" s="228"/>
      <c r="N623" s="224" t="s">
        <v>569</v>
      </c>
    </row>
    <row r="624" spans="1:14" s="212" customFormat="1" ht="12.65" customHeight="1" x14ac:dyDescent="0.2">
      <c r="A624" s="223">
        <v>8420</v>
      </c>
      <c r="B624" s="227" t="s">
        <v>166</v>
      </c>
      <c r="C624" s="228">
        <f>BD85</f>
        <v>384954.68</v>
      </c>
      <c r="D624" s="228">
        <f>(D615/D612)*BD90</f>
        <v>27420.616716674551</v>
      </c>
      <c r="E624" s="230">
        <f>(E623/E612)*SUM(C624:D624)</f>
        <v>37835.910924404932</v>
      </c>
      <c r="F624" s="230">
        <f>SUM(C624:E624)</f>
        <v>450211.20764107944</v>
      </c>
      <c r="G624" s="228"/>
      <c r="H624" s="230"/>
      <c r="I624" s="228"/>
      <c r="J624" s="228"/>
      <c r="N624" s="224" t="s">
        <v>570</v>
      </c>
    </row>
    <row r="625" spans="1:14" s="212" customFormat="1" ht="12.65" customHeight="1" x14ac:dyDescent="0.2">
      <c r="A625" s="223">
        <v>8320</v>
      </c>
      <c r="B625" s="227" t="s">
        <v>162</v>
      </c>
      <c r="C625" s="228">
        <f>AY85</f>
        <v>608658.97999999986</v>
      </c>
      <c r="D625" s="228">
        <f>(D615/D612)*AY90</f>
        <v>63233.884249666859</v>
      </c>
      <c r="E625" s="230">
        <f>(E623/E612)*SUM(C625:D625)</f>
        <v>61646.948216589786</v>
      </c>
      <c r="F625" s="230">
        <f>(F624/F612)*AY64</f>
        <v>17464.468150823268</v>
      </c>
      <c r="G625" s="228">
        <f>SUM(C625:F625)</f>
        <v>751004.2806170797</v>
      </c>
      <c r="H625" s="230"/>
      <c r="I625" s="228"/>
      <c r="J625" s="228"/>
      <c r="N625" s="224" t="s">
        <v>571</v>
      </c>
    </row>
    <row r="626" spans="1:14" s="212" customFormat="1" ht="12.65" customHeight="1" x14ac:dyDescent="0.2">
      <c r="A626" s="223">
        <v>8650</v>
      </c>
      <c r="B626" s="227" t="s">
        <v>179</v>
      </c>
      <c r="C626" s="228">
        <f>BR85</f>
        <v>1045589.1699999999</v>
      </c>
      <c r="D626" s="228">
        <f>(D615/D612)*BR90</f>
        <v>99694.518787774592</v>
      </c>
      <c r="E626" s="230">
        <f>(E623/E612)*SUM(C626:D626)</f>
        <v>105081.10446276389</v>
      </c>
      <c r="F626" s="230">
        <f>(F624/F612)*BR64</f>
        <v>1680.4997383154214</v>
      </c>
      <c r="G626" s="228">
        <f>(G625/G612)*BR91</f>
        <v>0</v>
      </c>
      <c r="H626" s="230"/>
      <c r="I626" s="228"/>
      <c r="J626" s="228"/>
      <c r="N626" s="224" t="s">
        <v>572</v>
      </c>
    </row>
    <row r="627" spans="1:14" s="212" customFormat="1" ht="12.65" customHeight="1" x14ac:dyDescent="0.2">
      <c r="A627" s="223">
        <v>8620</v>
      </c>
      <c r="B627" s="222" t="s">
        <v>573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574</v>
      </c>
    </row>
    <row r="628" spans="1:14" s="212" customFormat="1" ht="12.65" customHeight="1" x14ac:dyDescent="0.2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1252045.2929888538</v>
      </c>
      <c r="I628" s="228"/>
      <c r="J628" s="228"/>
      <c r="N628" s="224" t="s">
        <v>575</v>
      </c>
    </row>
    <row r="629" spans="1:14" s="212" customFormat="1" ht="12.65" customHeight="1" x14ac:dyDescent="0.2">
      <c r="A629" s="223">
        <v>8460</v>
      </c>
      <c r="B629" s="227" t="s">
        <v>168</v>
      </c>
      <c r="C629" s="228">
        <f>BF85</f>
        <v>733152.65</v>
      </c>
      <c r="D629" s="228">
        <f>(D615/D612)*BF90</f>
        <v>25755.958703520613</v>
      </c>
      <c r="E629" s="230">
        <f>(E623/E612)*SUM(C629:D629)</f>
        <v>69630.74351759399</v>
      </c>
      <c r="F629" s="230">
        <f>(F624/F612)*BF64</f>
        <v>3551.2255461478335</v>
      </c>
      <c r="G629" s="228">
        <f>(G625/G612)*BF91</f>
        <v>0</v>
      </c>
      <c r="H629" s="230">
        <f>(H628/H612)*BF60</f>
        <v>101913.01775716507</v>
      </c>
      <c r="I629" s="228">
        <f>SUM(C629:H629)</f>
        <v>934003.59552442748</v>
      </c>
      <c r="J629" s="228"/>
      <c r="N629" s="224" t="s">
        <v>576</v>
      </c>
    </row>
    <row r="630" spans="1:14" s="212" customFormat="1" ht="12.65" customHeight="1" x14ac:dyDescent="0.2">
      <c r="A630" s="223">
        <v>8350</v>
      </c>
      <c r="B630" s="227" t="s">
        <v>577</v>
      </c>
      <c r="C630" s="228">
        <f>BA85</f>
        <v>99682.14</v>
      </c>
      <c r="D630" s="228">
        <f>(D615/D612)*BA90</f>
        <v>16068.573876972017</v>
      </c>
      <c r="E630" s="230">
        <f>(E623/E612)*SUM(C630:D630)</f>
        <v>10620.262015099284</v>
      </c>
      <c r="F630" s="230">
        <f>(F624/F612)*BA64</f>
        <v>1593.2095083122529</v>
      </c>
      <c r="G630" s="228">
        <f>(G625/G612)*BA91</f>
        <v>0</v>
      </c>
      <c r="H630" s="230">
        <f>(H628/H612)*BA60</f>
        <v>16873.016184961103</v>
      </c>
      <c r="I630" s="228">
        <f>(I629/I612)*BA92</f>
        <v>36937.995303225944</v>
      </c>
      <c r="J630" s="228">
        <f>SUM(C630:I630)</f>
        <v>181775.19688857062</v>
      </c>
      <c r="N630" s="224" t="s">
        <v>578</v>
      </c>
    </row>
    <row r="631" spans="1:14" s="212" customFormat="1" ht="12.65" customHeight="1" x14ac:dyDescent="0.2">
      <c r="A631" s="223">
        <v>8200</v>
      </c>
      <c r="B631" s="227" t="s">
        <v>579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580</v>
      </c>
    </row>
    <row r="632" spans="1:14" s="212" customFormat="1" ht="12.65" customHeight="1" x14ac:dyDescent="0.2">
      <c r="A632" s="223">
        <v>8360</v>
      </c>
      <c r="B632" s="227" t="s">
        <v>581</v>
      </c>
      <c r="C632" s="228">
        <f>BB85</f>
        <v>91318.959999999992</v>
      </c>
      <c r="D632" s="228">
        <f>(D615/D612)*BB90</f>
        <v>5317.6575420195168</v>
      </c>
      <c r="E632" s="230">
        <f>(E623/E612)*SUM(C632:D632)</f>
        <v>8866.5215459493156</v>
      </c>
      <c r="F632" s="230">
        <f>(F624/F612)*BB64</f>
        <v>14.970700865096694</v>
      </c>
      <c r="G632" s="228">
        <f>(G625/G612)*BB91</f>
        <v>0</v>
      </c>
      <c r="H632" s="230">
        <f>(H628/H612)*BB60</f>
        <v>6749.2064739844418</v>
      </c>
      <c r="I632" s="228">
        <f>(I629/I612)*BB92</f>
        <v>0</v>
      </c>
      <c r="J632" s="228">
        <f>(J630/J612)*BB93</f>
        <v>0</v>
      </c>
      <c r="N632" s="224" t="s">
        <v>582</v>
      </c>
    </row>
    <row r="633" spans="1:14" s="212" customFormat="1" ht="12.65" customHeight="1" x14ac:dyDescent="0.2">
      <c r="A633" s="223">
        <v>8370</v>
      </c>
      <c r="B633" s="227" t="s">
        <v>583</v>
      </c>
      <c r="C633" s="228">
        <f>BC85</f>
        <v>0</v>
      </c>
      <c r="D633" s="228">
        <f>(D615/D612)*BC90</f>
        <v>0</v>
      </c>
      <c r="E633" s="230">
        <f>(E623/E612)*SUM(C633:D633)</f>
        <v>0</v>
      </c>
      <c r="F633" s="230">
        <f>(F624/F612)*BC64</f>
        <v>0</v>
      </c>
      <c r="G633" s="228">
        <f>(G625/G612)*BC91</f>
        <v>0</v>
      </c>
      <c r="H633" s="230">
        <f>(H628/H612)*BC60</f>
        <v>0</v>
      </c>
      <c r="I633" s="228">
        <f>(I629/I612)*BC92</f>
        <v>0</v>
      </c>
      <c r="J633" s="228">
        <f>(J630/J612)*BC93</f>
        <v>0</v>
      </c>
      <c r="N633" s="224" t="s">
        <v>584</v>
      </c>
    </row>
    <row r="634" spans="1:14" s="212" customFormat="1" ht="12.65" customHeight="1" x14ac:dyDescent="0.2">
      <c r="A634" s="223">
        <v>8490</v>
      </c>
      <c r="B634" s="227" t="s">
        <v>585</v>
      </c>
      <c r="C634" s="228">
        <f>BI85</f>
        <v>0</v>
      </c>
      <c r="D634" s="228">
        <f>(D615/D612)*BI90</f>
        <v>0</v>
      </c>
      <c r="E634" s="230">
        <f>(E623/E612)*SUM(C634:D634)</f>
        <v>0</v>
      </c>
      <c r="F634" s="230">
        <f>(F624/F612)*BI64</f>
        <v>0</v>
      </c>
      <c r="G634" s="228">
        <f>(G625/G612)*BI91</f>
        <v>0</v>
      </c>
      <c r="H634" s="230">
        <f>(H628/H612)*BI60</f>
        <v>0</v>
      </c>
      <c r="I634" s="228">
        <f>(I629/I612)*BI92</f>
        <v>245074.00455240981</v>
      </c>
      <c r="J634" s="228">
        <f>(J630/J612)*BI93</f>
        <v>0</v>
      </c>
      <c r="N634" s="224" t="s">
        <v>586</v>
      </c>
    </row>
    <row r="635" spans="1:14" s="212" customFormat="1" ht="12.65" customHeight="1" x14ac:dyDescent="0.2">
      <c r="A635" s="223">
        <v>8530</v>
      </c>
      <c r="B635" s="227" t="s">
        <v>587</v>
      </c>
      <c r="C635" s="228">
        <f>BK85</f>
        <v>1301055.6299999999</v>
      </c>
      <c r="D635" s="228">
        <f>(D615/D612)*BK90</f>
        <v>86307.893931995015</v>
      </c>
      <c r="E635" s="230">
        <f>(E623/E612)*SUM(C635:D635)</f>
        <v>127292.20961876532</v>
      </c>
      <c r="F635" s="230">
        <f>(F624/F612)*BK64</f>
        <v>952.85443239769722</v>
      </c>
      <c r="G635" s="228">
        <f>(G625/G612)*BK91</f>
        <v>0</v>
      </c>
      <c r="H635" s="230">
        <f>(H628/H612)*BK60</f>
        <v>80990.477687813298</v>
      </c>
      <c r="I635" s="228">
        <f>(I629/I612)*BK92</f>
        <v>8874.7131572685721</v>
      </c>
      <c r="J635" s="228">
        <f>(J630/J612)*BK93</f>
        <v>0</v>
      </c>
      <c r="N635" s="224" t="s">
        <v>588</v>
      </c>
    </row>
    <row r="636" spans="1:14" s="212" customFormat="1" ht="12.65" customHeight="1" x14ac:dyDescent="0.2">
      <c r="A636" s="223">
        <v>8480</v>
      </c>
      <c r="B636" s="227" t="s">
        <v>589</v>
      </c>
      <c r="C636" s="228">
        <f>BH85</f>
        <v>110906.08</v>
      </c>
      <c r="D636" s="228">
        <f>(D615/D612)*BH90</f>
        <v>45338.810608262051</v>
      </c>
      <c r="E636" s="230">
        <f>(E623/E612)*SUM(C636:D636)</f>
        <v>14335.649614601551</v>
      </c>
      <c r="F636" s="230">
        <f>(F624/F612)*BH64</f>
        <v>11.814407316196622</v>
      </c>
      <c r="G636" s="228">
        <f>(G625/G612)*BH91</f>
        <v>0</v>
      </c>
      <c r="H636" s="230">
        <f>(H628/H612)*BH60</f>
        <v>7424.1271213828868</v>
      </c>
      <c r="I636" s="228">
        <f>(I629/I612)*BH92</f>
        <v>3178.1067387515832</v>
      </c>
      <c r="J636" s="228">
        <f>(J630/J612)*BH93</f>
        <v>0</v>
      </c>
      <c r="N636" s="224" t="s">
        <v>590</v>
      </c>
    </row>
    <row r="637" spans="1:14" s="212" customFormat="1" ht="12.65" customHeight="1" x14ac:dyDescent="0.2">
      <c r="A637" s="223">
        <v>8560</v>
      </c>
      <c r="B637" s="227" t="s">
        <v>174</v>
      </c>
      <c r="C637" s="228">
        <f>BL85</f>
        <v>504597.59</v>
      </c>
      <c r="D637" s="228">
        <f>(D615/D612)*BL90</f>
        <v>36668.716789751968</v>
      </c>
      <c r="E637" s="230">
        <f>(E623/E612)*SUM(C637:D637)</f>
        <v>49661.810329412488</v>
      </c>
      <c r="F637" s="230">
        <f>(F624/F612)*BL64</f>
        <v>1082.7208798787385</v>
      </c>
      <c r="G637" s="228">
        <f>(G625/G612)*BL91</f>
        <v>0</v>
      </c>
      <c r="H637" s="230">
        <f>(H628/H612)*BL60</f>
        <v>49944.127907484872</v>
      </c>
      <c r="I637" s="228">
        <f>(I629/I612)*BL92</f>
        <v>17509.569202178533</v>
      </c>
      <c r="J637" s="228">
        <f>(J630/J612)*BL93</f>
        <v>0</v>
      </c>
      <c r="N637" s="224" t="s">
        <v>591</v>
      </c>
    </row>
    <row r="638" spans="1:14" s="212" customFormat="1" ht="12.65" customHeight="1" x14ac:dyDescent="0.2">
      <c r="A638" s="223">
        <v>8590</v>
      </c>
      <c r="B638" s="227" t="s">
        <v>592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4197.4994662756753</v>
      </c>
      <c r="J638" s="228">
        <f>(J630/J612)*BM93</f>
        <v>0</v>
      </c>
      <c r="N638" s="224" t="s">
        <v>593</v>
      </c>
    </row>
    <row r="639" spans="1:14" s="212" customFormat="1" ht="12.65" customHeight="1" x14ac:dyDescent="0.2">
      <c r="A639" s="223">
        <v>8660</v>
      </c>
      <c r="B639" s="227" t="s">
        <v>594</v>
      </c>
      <c r="C639" s="228">
        <f>BS85</f>
        <v>0</v>
      </c>
      <c r="D639" s="228">
        <f>(D615/D612)*BS90</f>
        <v>0</v>
      </c>
      <c r="E639" s="230">
        <f>(E623/E612)*SUM(C639:D639)</f>
        <v>0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0</v>
      </c>
      <c r="J639" s="228">
        <f>(J630/J612)*BS93</f>
        <v>0</v>
      </c>
      <c r="N639" s="224" t="s">
        <v>595</v>
      </c>
    </row>
    <row r="640" spans="1:14" s="212" customFormat="1" ht="12.65" customHeight="1" x14ac:dyDescent="0.2">
      <c r="A640" s="223">
        <v>8670</v>
      </c>
      <c r="B640" s="227" t="s">
        <v>596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597</v>
      </c>
    </row>
    <row r="641" spans="1:14" s="212" customFormat="1" ht="12.65" customHeight="1" x14ac:dyDescent="0.2">
      <c r="A641" s="223">
        <v>8680</v>
      </c>
      <c r="B641" s="227" t="s">
        <v>598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599</v>
      </c>
    </row>
    <row r="642" spans="1:14" s="212" customFormat="1" ht="12.65" customHeight="1" x14ac:dyDescent="0.2">
      <c r="A642" s="223">
        <v>8690</v>
      </c>
      <c r="B642" s="227" t="s">
        <v>600</v>
      </c>
      <c r="C642" s="228">
        <f>BV85</f>
        <v>743177.45</v>
      </c>
      <c r="D642" s="228">
        <f>(D615/D612)*BV90</f>
        <v>0</v>
      </c>
      <c r="E642" s="230">
        <f>(E623/E612)*SUM(C642:D642)</f>
        <v>68187.391492913855</v>
      </c>
      <c r="F642" s="230">
        <f>(F624/F612)*BV64</f>
        <v>705.17435403959257</v>
      </c>
      <c r="G642" s="228">
        <f>(G625/G612)*BV91</f>
        <v>0</v>
      </c>
      <c r="H642" s="230">
        <f>(H628/H612)*BV60</f>
        <v>26996.825895937767</v>
      </c>
      <c r="I642" s="228">
        <f>(I629/I612)*BV92</f>
        <v>2698.3925140343631</v>
      </c>
      <c r="J642" s="228">
        <f>(J630/J612)*BV93</f>
        <v>0</v>
      </c>
      <c r="N642" s="224" t="s">
        <v>601</v>
      </c>
    </row>
    <row r="643" spans="1:14" s="212" customFormat="1" ht="12.65" customHeight="1" x14ac:dyDescent="0.2">
      <c r="A643" s="223">
        <v>8700</v>
      </c>
      <c r="B643" s="227" t="s">
        <v>602</v>
      </c>
      <c r="C643" s="228">
        <f>BW85</f>
        <v>0</v>
      </c>
      <c r="D643" s="228">
        <f>(D615/D612)*BW90</f>
        <v>0</v>
      </c>
      <c r="E643" s="230">
        <f>(E623/E612)*SUM(C643:D643)</f>
        <v>0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2013.7214462122115</v>
      </c>
      <c r="N643" s="224" t="s">
        <v>603</v>
      </c>
    </row>
    <row r="644" spans="1:14" s="212" customFormat="1" ht="12.65" customHeight="1" x14ac:dyDescent="0.2">
      <c r="A644" s="223">
        <v>8710</v>
      </c>
      <c r="B644" s="227" t="s">
        <v>604</v>
      </c>
      <c r="C644" s="228">
        <f>BX85</f>
        <v>639052.22</v>
      </c>
      <c r="D644" s="228">
        <f>(D615/D612)*BX90</f>
        <v>45061.367606069725</v>
      </c>
      <c r="E644" s="230">
        <f>(E623/E612)*SUM(C644:D644)</f>
        <v>62768.213733768294</v>
      </c>
      <c r="F644" s="230">
        <f>(F624/F612)*BX64</f>
        <v>269.97222327039998</v>
      </c>
      <c r="G644" s="228">
        <f>(G625/G612)*BX91</f>
        <v>0</v>
      </c>
      <c r="H644" s="230">
        <f>(H628/H612)*BX60</f>
        <v>30371.429132929989</v>
      </c>
      <c r="I644" s="228">
        <f>(I629/I612)*BX92</f>
        <v>119.92855617930502</v>
      </c>
      <c r="J644" s="228">
        <f>(J630/J612)*BX93</f>
        <v>0</v>
      </c>
      <c r="K644" s="230">
        <f>SUM(C631:J644)</f>
        <v>4429093.8096641209</v>
      </c>
      <c r="L644" s="230"/>
      <c r="N644" s="224" t="s">
        <v>605</v>
      </c>
    </row>
    <row r="645" spans="1:14" s="212" customFormat="1" ht="12.65" customHeight="1" x14ac:dyDescent="0.2">
      <c r="A645" s="223">
        <v>8720</v>
      </c>
      <c r="B645" s="227" t="s">
        <v>606</v>
      </c>
      <c r="C645" s="228">
        <f>BY85</f>
        <v>1011103.66</v>
      </c>
      <c r="D645" s="228">
        <f>(D615/D612)*BY90</f>
        <v>9317.4608236255008</v>
      </c>
      <c r="E645" s="230">
        <f>(E623/E612)*SUM(C645:D645)</f>
        <v>93624.819285405523</v>
      </c>
      <c r="F645" s="230">
        <f>(F624/F612)*BY64</f>
        <v>222.40606433907288</v>
      </c>
      <c r="G645" s="228">
        <f>(G625/G612)*BY91</f>
        <v>0</v>
      </c>
      <c r="H645" s="230">
        <f>(H628/H612)*BY60</f>
        <v>43194.921433500429</v>
      </c>
      <c r="I645" s="228">
        <f>(I629/I612)*BY92</f>
        <v>0</v>
      </c>
      <c r="J645" s="228">
        <f>(J630/J612)*BY93</f>
        <v>0</v>
      </c>
      <c r="K645" s="230">
        <v>0</v>
      </c>
      <c r="L645" s="230"/>
      <c r="N645" s="224" t="s">
        <v>607</v>
      </c>
    </row>
    <row r="646" spans="1:14" s="212" customFormat="1" ht="12.65" customHeight="1" x14ac:dyDescent="0.2">
      <c r="A646" s="223">
        <v>8730</v>
      </c>
      <c r="B646" s="227" t="s">
        <v>608</v>
      </c>
      <c r="C646" s="228">
        <f>BZ85</f>
        <v>0</v>
      </c>
      <c r="D646" s="228">
        <f>(D615/D612)*BZ90</f>
        <v>0</v>
      </c>
      <c r="E646" s="230">
        <f>(E623/E612)*SUM(C646:D646)</f>
        <v>0</v>
      </c>
      <c r="F646" s="230">
        <f>(F624/F612)*BZ64</f>
        <v>0</v>
      </c>
      <c r="G646" s="228">
        <f>(G625/G612)*BZ91</f>
        <v>0</v>
      </c>
      <c r="H646" s="230">
        <f>(H628/H612)*BZ60</f>
        <v>0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609</v>
      </c>
    </row>
    <row r="647" spans="1:14" s="212" customFormat="1" ht="12.65" customHeight="1" x14ac:dyDescent="0.2">
      <c r="A647" s="223">
        <v>8740</v>
      </c>
      <c r="B647" s="227" t="s">
        <v>610</v>
      </c>
      <c r="C647" s="228">
        <f>CA85</f>
        <v>285265.81</v>
      </c>
      <c r="D647" s="228">
        <f>(D615/D612)*CA90</f>
        <v>0</v>
      </c>
      <c r="E647" s="230">
        <f>(E623/E612)*SUM(C647:D647)</f>
        <v>26173.468350006016</v>
      </c>
      <c r="F647" s="230">
        <f>(F624/F612)*CA64</f>
        <v>1471.9126476203246</v>
      </c>
      <c r="G647" s="228">
        <f>(G625/G612)*CA91</f>
        <v>0</v>
      </c>
      <c r="H647" s="230">
        <f>(H628/H612)*CA60</f>
        <v>6749.2064739844418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1477123.6650784814</v>
      </c>
      <c r="N647" s="224" t="s">
        <v>611</v>
      </c>
    </row>
    <row r="648" spans="1:14" s="212" customFormat="1" ht="12.65" customHeight="1" x14ac:dyDescent="0.2">
      <c r="A648" s="223"/>
      <c r="B648" s="223"/>
      <c r="C648" s="212">
        <f>SUM(C614:C647)</f>
        <v>12439292.49</v>
      </c>
      <c r="L648" s="226"/>
    </row>
    <row r="666" spans="1:14" s="212" customFormat="1" ht="12.65" customHeight="1" x14ac:dyDescent="0.2">
      <c r="C666" s="221" t="s">
        <v>612</v>
      </c>
      <c r="M666" s="221" t="s">
        <v>613</v>
      </c>
    </row>
    <row r="667" spans="1:14" s="212" customFormat="1" ht="12.65" customHeight="1" x14ac:dyDescent="0.2">
      <c r="C667" s="221" t="s">
        <v>542</v>
      </c>
      <c r="D667" s="221" t="s">
        <v>543</v>
      </c>
      <c r="E667" s="222" t="s">
        <v>544</v>
      </c>
      <c r="F667" s="221" t="s">
        <v>545</v>
      </c>
      <c r="G667" s="221" t="s">
        <v>546</v>
      </c>
      <c r="H667" s="221" t="s">
        <v>547</v>
      </c>
      <c r="I667" s="221" t="s">
        <v>548</v>
      </c>
      <c r="J667" s="221" t="s">
        <v>549</v>
      </c>
      <c r="K667" s="221" t="s">
        <v>550</v>
      </c>
      <c r="L667" s="222" t="s">
        <v>551</v>
      </c>
      <c r="M667" s="221" t="s">
        <v>614</v>
      </c>
    </row>
    <row r="668" spans="1:14" s="212" customFormat="1" ht="12.65" customHeight="1" x14ac:dyDescent="0.2">
      <c r="A668" s="223">
        <v>6010</v>
      </c>
      <c r="B668" s="222" t="s">
        <v>341</v>
      </c>
      <c r="C668" s="228">
        <f>C85</f>
        <v>0</v>
      </c>
      <c r="D668" s="228">
        <f>(D615/D612)*C90</f>
        <v>0</v>
      </c>
      <c r="E668" s="230">
        <f>(E623/E612)*SUM(C668:D668)</f>
        <v>0</v>
      </c>
      <c r="F668" s="230">
        <f>(F624/F612)*C64</f>
        <v>0</v>
      </c>
      <c r="G668" s="228">
        <f>(G625/G612)*C91</f>
        <v>0</v>
      </c>
      <c r="H668" s="230">
        <f>(H628/H612)*C60</f>
        <v>0</v>
      </c>
      <c r="I668" s="228">
        <f>(I629/I612)*C92</f>
        <v>0</v>
      </c>
      <c r="J668" s="228">
        <f>(J630/J612)*C93</f>
        <v>0</v>
      </c>
      <c r="K668" s="228">
        <f>(K644/K612)*C89</f>
        <v>0</v>
      </c>
      <c r="L668" s="228">
        <f>(L647/L612)*C94</f>
        <v>0</v>
      </c>
      <c r="M668" s="212">
        <f t="shared" ref="M668:M713" si="24">ROUND(SUM(D668:L668),0)</f>
        <v>0</v>
      </c>
      <c r="N668" s="222" t="s">
        <v>615</v>
      </c>
    </row>
    <row r="669" spans="1:14" s="212" customFormat="1" ht="12.65" customHeight="1" x14ac:dyDescent="0.2">
      <c r="A669" s="223">
        <v>6030</v>
      </c>
      <c r="B669" s="222" t="s">
        <v>342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616</v>
      </c>
    </row>
    <row r="670" spans="1:14" s="212" customFormat="1" ht="12.65" customHeight="1" x14ac:dyDescent="0.2">
      <c r="A670" s="223">
        <v>6070</v>
      </c>
      <c r="B670" s="222" t="s">
        <v>617</v>
      </c>
      <c r="C670" s="228">
        <f>E85</f>
        <v>3426772.5900000003</v>
      </c>
      <c r="D670" s="228">
        <f>(D615/D612)*E90</f>
        <v>216012.49745690584</v>
      </c>
      <c r="E670" s="230">
        <f>(E623/E612)*SUM(C670:D670)</f>
        <v>334229.74941310787</v>
      </c>
      <c r="F670" s="230">
        <f>(F624/F612)*E64</f>
        <v>13346.297429788659</v>
      </c>
      <c r="G670" s="228">
        <f>(G625/G612)*E91</f>
        <v>751004.2806170797</v>
      </c>
      <c r="H670" s="230">
        <f>(H628/H612)*E60</f>
        <v>98335.938325953321</v>
      </c>
      <c r="I670" s="228">
        <f>(I629/I612)*E92</f>
        <v>143854.30313707638</v>
      </c>
      <c r="J670" s="228">
        <f>(J630/J612)*E93</f>
        <v>63145.720471873981</v>
      </c>
      <c r="K670" s="228">
        <f>(K644/K612)*E89</f>
        <v>339429.93625511898</v>
      </c>
      <c r="L670" s="228">
        <f>(L647/L612)*E94</f>
        <v>358141.34678360092</v>
      </c>
      <c r="M670" s="212">
        <f t="shared" si="24"/>
        <v>2317500</v>
      </c>
      <c r="N670" s="222" t="s">
        <v>618</v>
      </c>
    </row>
    <row r="671" spans="1:14" s="212" customFormat="1" ht="12.65" customHeight="1" x14ac:dyDescent="0.2">
      <c r="A671" s="223">
        <v>6100</v>
      </c>
      <c r="B671" s="222" t="s">
        <v>619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620</v>
      </c>
    </row>
    <row r="672" spans="1:14" s="212" customFormat="1" ht="12.65" customHeight="1" x14ac:dyDescent="0.2">
      <c r="A672" s="223">
        <v>6120</v>
      </c>
      <c r="B672" s="222" t="s">
        <v>621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622</v>
      </c>
    </row>
    <row r="673" spans="1:14" s="212" customFormat="1" ht="12.65" customHeight="1" x14ac:dyDescent="0.2">
      <c r="A673" s="223">
        <v>6140</v>
      </c>
      <c r="B673" s="222" t="s">
        <v>623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624</v>
      </c>
    </row>
    <row r="674" spans="1:14" s="212" customFormat="1" ht="12.65" customHeight="1" x14ac:dyDescent="0.2">
      <c r="A674" s="223">
        <v>6150</v>
      </c>
      <c r="B674" s="222" t="s">
        <v>625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626</v>
      </c>
    </row>
    <row r="675" spans="1:14" s="212" customFormat="1" ht="12.65" customHeight="1" x14ac:dyDescent="0.2">
      <c r="A675" s="223">
        <v>6170</v>
      </c>
      <c r="B675" s="222" t="s">
        <v>125</v>
      </c>
      <c r="C675" s="228">
        <f>J85</f>
        <v>1799</v>
      </c>
      <c r="D675" s="228">
        <f>(D615/D612)*J90</f>
        <v>0</v>
      </c>
      <c r="E675" s="230">
        <f>(E623/E612)*SUM(C675:D675)</f>
        <v>165.06033289324375</v>
      </c>
      <c r="F675" s="230">
        <f>(F624/F612)*J64</f>
        <v>0</v>
      </c>
      <c r="G675" s="228">
        <f>(G625/G612)*J91</f>
        <v>0</v>
      </c>
      <c r="H675" s="230">
        <f>(H628/H612)*J60</f>
        <v>2024.7619421953325</v>
      </c>
      <c r="I675" s="228">
        <f>(I629/I612)*J92</f>
        <v>0</v>
      </c>
      <c r="J675" s="228">
        <f>(J630/J612)*J93</f>
        <v>0</v>
      </c>
      <c r="K675" s="228">
        <f>(K644/K612)*J89</f>
        <v>13660.936421895758</v>
      </c>
      <c r="L675" s="228">
        <f>(L647/L612)*J94</f>
        <v>18091.330894587889</v>
      </c>
      <c r="M675" s="212">
        <f t="shared" si="24"/>
        <v>33942</v>
      </c>
      <c r="N675" s="222" t="s">
        <v>627</v>
      </c>
    </row>
    <row r="676" spans="1:14" s="212" customFormat="1" ht="12.65" customHeight="1" x14ac:dyDescent="0.2">
      <c r="A676" s="223">
        <v>6200</v>
      </c>
      <c r="B676" s="222" t="s">
        <v>347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628</v>
      </c>
    </row>
    <row r="677" spans="1:14" s="212" customFormat="1" ht="12.65" customHeight="1" x14ac:dyDescent="0.2">
      <c r="A677" s="223">
        <v>6210</v>
      </c>
      <c r="B677" s="222" t="s">
        <v>348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33206.095852003455</v>
      </c>
      <c r="I677" s="228">
        <f>(I629/I612)*L92</f>
        <v>0</v>
      </c>
      <c r="J677" s="228">
        <f>(J630/J612)*L93</f>
        <v>0</v>
      </c>
      <c r="K677" s="228">
        <f>(K644/K612)*L89</f>
        <v>64634.04555521773</v>
      </c>
      <c r="L677" s="228">
        <f>(L647/L612)*L94</f>
        <v>100507.3938588216</v>
      </c>
      <c r="M677" s="212">
        <f t="shared" si="24"/>
        <v>198348</v>
      </c>
      <c r="N677" s="222" t="s">
        <v>629</v>
      </c>
    </row>
    <row r="678" spans="1:14" s="212" customFormat="1" ht="12.65" customHeight="1" x14ac:dyDescent="0.2">
      <c r="A678" s="223">
        <v>6330</v>
      </c>
      <c r="B678" s="222" t="s">
        <v>630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631</v>
      </c>
    </row>
    <row r="679" spans="1:14" s="212" customFormat="1" ht="12.65" customHeight="1" x14ac:dyDescent="0.2">
      <c r="A679" s="223">
        <v>6400</v>
      </c>
      <c r="B679" s="222" t="s">
        <v>632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633</v>
      </c>
    </row>
    <row r="680" spans="1:14" s="212" customFormat="1" ht="12.65" customHeight="1" x14ac:dyDescent="0.2">
      <c r="A680" s="223">
        <v>7010</v>
      </c>
      <c r="B680" s="222" t="s">
        <v>634</v>
      </c>
      <c r="C680" s="228">
        <f>O85</f>
        <v>420309.36000000004</v>
      </c>
      <c r="D680" s="228">
        <f>(D615/D612)*O90</f>
        <v>26172.123206809098</v>
      </c>
      <c r="E680" s="230">
        <f>(E623/E612)*SUM(C680:D680)</f>
        <v>40965.193023226871</v>
      </c>
      <c r="F680" s="230">
        <f>(F624/F612)*O64</f>
        <v>578.25383897117365</v>
      </c>
      <c r="G680" s="228">
        <f>(G625/G612)*O91</f>
        <v>0</v>
      </c>
      <c r="H680" s="230">
        <f>(H628/H612)*O60</f>
        <v>14848.254242765774</v>
      </c>
      <c r="I680" s="228">
        <f>(I629/I612)*O92</f>
        <v>11573.105671302934</v>
      </c>
      <c r="J680" s="228">
        <f>(J630/J612)*O93</f>
        <v>2513.0588779965401</v>
      </c>
      <c r="K680" s="228">
        <f>(K644/K612)*O89</f>
        <v>24456.430862829446</v>
      </c>
      <c r="L680" s="228">
        <f>(L647/L612)*O94</f>
        <v>55949.115914744019</v>
      </c>
      <c r="M680" s="212">
        <f t="shared" si="24"/>
        <v>177056</v>
      </c>
      <c r="N680" s="222" t="s">
        <v>635</v>
      </c>
    </row>
    <row r="681" spans="1:14" s="212" customFormat="1" ht="12.65" customHeight="1" x14ac:dyDescent="0.2">
      <c r="A681" s="223">
        <v>7020</v>
      </c>
      <c r="B681" s="222" t="s">
        <v>636</v>
      </c>
      <c r="C681" s="228">
        <f>P85</f>
        <v>1597958.07</v>
      </c>
      <c r="D681" s="228">
        <f>(D615/D612)*P90</f>
        <v>108873.25811030393</v>
      </c>
      <c r="E681" s="230">
        <f>(E623/E612)*SUM(C681:D681)</f>
        <v>156603.75053391003</v>
      </c>
      <c r="F681" s="230">
        <f>(F624/F612)*P64</f>
        <v>22281.011549157829</v>
      </c>
      <c r="G681" s="228">
        <f>(G625/G612)*P91</f>
        <v>0</v>
      </c>
      <c r="H681" s="230">
        <f>(H628/H612)*P60</f>
        <v>64792.38215025064</v>
      </c>
      <c r="I681" s="228">
        <f>(I629/I612)*P92</f>
        <v>86948.203229996143</v>
      </c>
      <c r="J681" s="228">
        <f>(J630/J612)*P93</f>
        <v>27586.346641199805</v>
      </c>
      <c r="K681" s="228">
        <f>(K644/K612)*P89</f>
        <v>259038.96904919582</v>
      </c>
      <c r="L681" s="228">
        <f>(L647/L612)*P94</f>
        <v>192974.19620893747</v>
      </c>
      <c r="M681" s="212">
        <f t="shared" si="24"/>
        <v>919098</v>
      </c>
      <c r="N681" s="222" t="s">
        <v>637</v>
      </c>
    </row>
    <row r="682" spans="1:14" s="212" customFormat="1" ht="12.65" customHeight="1" x14ac:dyDescent="0.2">
      <c r="A682" s="223">
        <v>7030</v>
      </c>
      <c r="B682" s="222" t="s">
        <v>638</v>
      </c>
      <c r="C682" s="228">
        <f>Q85</f>
        <v>0</v>
      </c>
      <c r="D682" s="228">
        <f>(D615/D612)*Q90</f>
        <v>0</v>
      </c>
      <c r="E682" s="230">
        <f>(E623/E612)*SUM(C682:D682)</f>
        <v>0</v>
      </c>
      <c r="F682" s="230">
        <f>(F624/F612)*Q64</f>
        <v>0</v>
      </c>
      <c r="G682" s="228">
        <f>(G625/G612)*Q91</f>
        <v>0</v>
      </c>
      <c r="H682" s="230">
        <f>(H628/H612)*Q60</f>
        <v>0</v>
      </c>
      <c r="I682" s="228">
        <f>(I629/I612)*Q92</f>
        <v>0</v>
      </c>
      <c r="J682" s="228">
        <f>(J630/J612)*Q93</f>
        <v>0</v>
      </c>
      <c r="K682" s="228">
        <f>(K644/K612)*Q89</f>
        <v>25132.451152478436</v>
      </c>
      <c r="L682" s="228">
        <f>(L647/L612)*Q94</f>
        <v>0</v>
      </c>
      <c r="M682" s="212">
        <f t="shared" si="24"/>
        <v>25132</v>
      </c>
      <c r="N682" s="222" t="s">
        <v>639</v>
      </c>
    </row>
    <row r="683" spans="1:14" s="212" customFormat="1" ht="12.65" customHeight="1" x14ac:dyDescent="0.2">
      <c r="A683" s="223">
        <v>7040</v>
      </c>
      <c r="B683" s="222" t="s">
        <v>133</v>
      </c>
      <c r="C683" s="228">
        <f>R85</f>
        <v>589701.89999999991</v>
      </c>
      <c r="D683" s="228">
        <f>(D615/D612)*R90</f>
        <v>10635.315084039034</v>
      </c>
      <c r="E683" s="230">
        <f>(E623/E612)*SUM(C683:D683)</f>
        <v>55081.634558073565</v>
      </c>
      <c r="F683" s="230">
        <f>(F624/F612)*R64</f>
        <v>20.532123405438526</v>
      </c>
      <c r="G683" s="228">
        <f>(G625/G612)*R91</f>
        <v>0</v>
      </c>
      <c r="H683" s="230">
        <f>(H628/H612)*R60</f>
        <v>10798.730358375107</v>
      </c>
      <c r="I683" s="228">
        <f>(I629/I612)*R92</f>
        <v>0</v>
      </c>
      <c r="J683" s="228">
        <f>(J630/J612)*R93</f>
        <v>0</v>
      </c>
      <c r="K683" s="228">
        <f>(K644/K612)*R89</f>
        <v>96838.542404785461</v>
      </c>
      <c r="L683" s="228">
        <f>(L647/L612)*R94</f>
        <v>0</v>
      </c>
      <c r="M683" s="212">
        <f t="shared" si="24"/>
        <v>173375</v>
      </c>
      <c r="N683" s="222" t="s">
        <v>640</v>
      </c>
    </row>
    <row r="684" spans="1:14" s="212" customFormat="1" ht="12.65" customHeight="1" x14ac:dyDescent="0.2">
      <c r="A684" s="223">
        <v>7050</v>
      </c>
      <c r="B684" s="222" t="s">
        <v>641</v>
      </c>
      <c r="C684" s="228">
        <f>S85</f>
        <v>1176047.49</v>
      </c>
      <c r="D684" s="228">
        <f>(D615/D612)*S90</f>
        <v>0</v>
      </c>
      <c r="E684" s="230">
        <f>(E623/E612)*SUM(C684:D684)</f>
        <v>107903.71884250348</v>
      </c>
      <c r="F684" s="230">
        <f>(F624/F612)*S64</f>
        <v>95483.057367693749</v>
      </c>
      <c r="G684" s="228">
        <f>(G625/G612)*S91</f>
        <v>0</v>
      </c>
      <c r="H684" s="230">
        <f>(H628/H612)*S60</f>
        <v>0</v>
      </c>
      <c r="I684" s="228">
        <f>(I629/I612)*S92</f>
        <v>779.53561516548257</v>
      </c>
      <c r="J684" s="228">
        <f>(J630/J612)*S93</f>
        <v>0</v>
      </c>
      <c r="K684" s="228">
        <f>(K644/K612)*S89</f>
        <v>212831.58995148531</v>
      </c>
      <c r="L684" s="228">
        <f>(L647/L612)*S94</f>
        <v>0</v>
      </c>
      <c r="M684" s="212">
        <f t="shared" si="24"/>
        <v>416998</v>
      </c>
      <c r="N684" s="222" t="s">
        <v>642</v>
      </c>
    </row>
    <row r="685" spans="1:14" s="212" customFormat="1" ht="12.65" customHeight="1" x14ac:dyDescent="0.2">
      <c r="A685" s="223">
        <v>7060</v>
      </c>
      <c r="B685" s="222" t="s">
        <v>643</v>
      </c>
      <c r="C685" s="228">
        <f>T85</f>
        <v>0</v>
      </c>
      <c r="D685" s="228">
        <f>(D615/D612)*T90</f>
        <v>0</v>
      </c>
      <c r="E685" s="230">
        <f>(E623/E612)*SUM(C685:D685)</f>
        <v>0</v>
      </c>
      <c r="F685" s="230">
        <f>(F624/F612)*T64</f>
        <v>0</v>
      </c>
      <c r="G685" s="228">
        <f>(G625/G612)*T91</f>
        <v>0</v>
      </c>
      <c r="H685" s="230">
        <f>(H628/H612)*T60</f>
        <v>0</v>
      </c>
      <c r="I685" s="228">
        <f>(I629/I612)*T92</f>
        <v>0</v>
      </c>
      <c r="J685" s="228">
        <f>(J630/J612)*T93</f>
        <v>0</v>
      </c>
      <c r="K685" s="228">
        <f>(K644/K612)*T89</f>
        <v>0</v>
      </c>
      <c r="L685" s="228">
        <f>(L647/L612)*T94</f>
        <v>0</v>
      </c>
      <c r="M685" s="212">
        <f t="shared" si="24"/>
        <v>0</v>
      </c>
      <c r="N685" s="222" t="s">
        <v>644</v>
      </c>
    </row>
    <row r="686" spans="1:14" s="212" customFormat="1" ht="12.65" customHeight="1" x14ac:dyDescent="0.2">
      <c r="A686" s="223">
        <v>7070</v>
      </c>
      <c r="B686" s="222" t="s">
        <v>136</v>
      </c>
      <c r="C686" s="228">
        <f>U85</f>
        <v>2599300.44</v>
      </c>
      <c r="D686" s="228">
        <f>(D615/D612)*U90</f>
        <v>38402.735553453989</v>
      </c>
      <c r="E686" s="230">
        <f>(E623/E612)*SUM(C686:D686)</f>
        <v>242012.32030595851</v>
      </c>
      <c r="F686" s="230">
        <f>(F624/F612)*U64</f>
        <v>64989.188567817888</v>
      </c>
      <c r="G686" s="228">
        <f>(G625/G612)*U91</f>
        <v>0</v>
      </c>
      <c r="H686" s="230">
        <f>(H628/H612)*U60</f>
        <v>74916.1918612273</v>
      </c>
      <c r="I686" s="228">
        <f>(I629/I612)*U92</f>
        <v>39996.173485798223</v>
      </c>
      <c r="J686" s="228">
        <f>(J630/J612)*U93</f>
        <v>0</v>
      </c>
      <c r="K686" s="228">
        <f>(K644/K612)*U89</f>
        <v>506084.22474304843</v>
      </c>
      <c r="L686" s="228">
        <f>(L647/L612)*U94</f>
        <v>0</v>
      </c>
      <c r="M686" s="212">
        <f t="shared" si="24"/>
        <v>966401</v>
      </c>
      <c r="N686" s="222" t="s">
        <v>645</v>
      </c>
    </row>
    <row r="687" spans="1:14" s="212" customFormat="1" ht="12.65" customHeight="1" x14ac:dyDescent="0.2">
      <c r="A687" s="223">
        <v>7110</v>
      </c>
      <c r="B687" s="222" t="s">
        <v>646</v>
      </c>
      <c r="C687" s="228">
        <f>V85</f>
        <v>435</v>
      </c>
      <c r="D687" s="228">
        <f>(D615/D612)*V90</f>
        <v>0</v>
      </c>
      <c r="E687" s="230">
        <f>(E623/E612)*SUM(C687:D687)</f>
        <v>39.911753645670395</v>
      </c>
      <c r="F687" s="230">
        <f>(F624/F612)*V64</f>
        <v>0</v>
      </c>
      <c r="G687" s="228">
        <f>(G625/G612)*V91</f>
        <v>0</v>
      </c>
      <c r="H687" s="230">
        <f>(H628/H612)*V60</f>
        <v>2429.7143306343992</v>
      </c>
      <c r="I687" s="228">
        <f>(I629/I612)*V92</f>
        <v>0</v>
      </c>
      <c r="J687" s="228">
        <f>(J630/J612)*V93</f>
        <v>0</v>
      </c>
      <c r="K687" s="228">
        <f>(K644/K612)*V89</f>
        <v>23180.881451021134</v>
      </c>
      <c r="L687" s="228">
        <f>(L647/L612)*V94</f>
        <v>0</v>
      </c>
      <c r="M687" s="212">
        <f t="shared" si="24"/>
        <v>25651</v>
      </c>
      <c r="N687" s="222" t="s">
        <v>647</v>
      </c>
    </row>
    <row r="688" spans="1:14" s="212" customFormat="1" ht="12.65" customHeight="1" x14ac:dyDescent="0.2">
      <c r="A688" s="223">
        <v>7120</v>
      </c>
      <c r="B688" s="222" t="s">
        <v>648</v>
      </c>
      <c r="C688" s="228">
        <f>W85</f>
        <v>336924.04000000004</v>
      </c>
      <c r="D688" s="228">
        <f>(D615/D612)*W90</f>
        <v>0</v>
      </c>
      <c r="E688" s="230">
        <f>(E623/E612)*SUM(C688:D688)</f>
        <v>30913.170762721838</v>
      </c>
      <c r="F688" s="230">
        <f>(F624/F612)*W64</f>
        <v>0</v>
      </c>
      <c r="G688" s="228">
        <f>(G625/G612)*W91</f>
        <v>0</v>
      </c>
      <c r="H688" s="230">
        <f>(H628/H612)*W60</f>
        <v>13565.905012708727</v>
      </c>
      <c r="I688" s="228">
        <f>(I629/I612)*W92</f>
        <v>0</v>
      </c>
      <c r="J688" s="228">
        <f>(J630/J612)*W93</f>
        <v>0</v>
      </c>
      <c r="K688" s="228">
        <f>(K644/K612)*W89</f>
        <v>128794.90229917421</v>
      </c>
      <c r="L688" s="228">
        <f>(L647/L612)*W94</f>
        <v>0</v>
      </c>
      <c r="M688" s="212">
        <f t="shared" si="24"/>
        <v>173274</v>
      </c>
      <c r="N688" s="222" t="s">
        <v>649</v>
      </c>
    </row>
    <row r="689" spans="1:14" s="212" customFormat="1" ht="12.65" customHeight="1" x14ac:dyDescent="0.2">
      <c r="A689" s="223">
        <v>7130</v>
      </c>
      <c r="B689" s="222" t="s">
        <v>650</v>
      </c>
      <c r="C689" s="228">
        <f>X85</f>
        <v>123600.59999999999</v>
      </c>
      <c r="D689" s="228">
        <f>(D615/D612)*X90</f>
        <v>0</v>
      </c>
      <c r="E689" s="230">
        <f>(E623/E612)*SUM(C689:D689)</f>
        <v>11340.498155533443</v>
      </c>
      <c r="F689" s="230">
        <f>(F624/F612)*X64</f>
        <v>2802.033124342131</v>
      </c>
      <c r="G689" s="228">
        <f>(G625/G612)*X91</f>
        <v>0</v>
      </c>
      <c r="H689" s="230">
        <f>(H628/H612)*X60</f>
        <v>31721.270427726879</v>
      </c>
      <c r="I689" s="228">
        <f>(I629/I612)*X92</f>
        <v>0</v>
      </c>
      <c r="J689" s="228">
        <f>(J630/J612)*X93</f>
        <v>0</v>
      </c>
      <c r="K689" s="228">
        <f>(K644/K612)*X89</f>
        <v>301585.1593440171</v>
      </c>
      <c r="L689" s="228">
        <f>(L647/L612)*X94</f>
        <v>0</v>
      </c>
      <c r="M689" s="212">
        <f t="shared" si="24"/>
        <v>347449</v>
      </c>
      <c r="N689" s="222" t="s">
        <v>651</v>
      </c>
    </row>
    <row r="690" spans="1:14" s="212" customFormat="1" ht="12.65" customHeight="1" x14ac:dyDescent="0.2">
      <c r="A690" s="223">
        <v>7140</v>
      </c>
      <c r="B690" s="222" t="s">
        <v>652</v>
      </c>
      <c r="C690" s="228">
        <f>Y85</f>
        <v>1509458.39</v>
      </c>
      <c r="D690" s="228">
        <f>(D615/D612)*Y90</f>
        <v>62540.276744186049</v>
      </c>
      <c r="E690" s="230">
        <f>(E623/E612)*SUM(C690:D690)</f>
        <v>144232.69774348565</v>
      </c>
      <c r="F690" s="230">
        <f>(F624/F612)*Y64</f>
        <v>2976.7152588976683</v>
      </c>
      <c r="G690" s="228">
        <f>(G625/G612)*Y91</f>
        <v>0</v>
      </c>
      <c r="H690" s="230">
        <f>(H628/H612)*Y60</f>
        <v>19775.174968774416</v>
      </c>
      <c r="I690" s="228">
        <f>(I629/I612)*Y92</f>
        <v>36158.459688060466</v>
      </c>
      <c r="J690" s="228">
        <f>(J630/J612)*Y93</f>
        <v>14980.122953529866</v>
      </c>
      <c r="K690" s="228">
        <f>(K644/K612)*Y89</f>
        <v>187888.42532649171</v>
      </c>
      <c r="L690" s="228">
        <f>(L647/L612)*Y94</f>
        <v>0</v>
      </c>
      <c r="M690" s="212">
        <f t="shared" si="24"/>
        <v>468552</v>
      </c>
      <c r="N690" s="222" t="s">
        <v>653</v>
      </c>
    </row>
    <row r="691" spans="1:14" s="212" customFormat="1" ht="12.65" customHeight="1" x14ac:dyDescent="0.2">
      <c r="A691" s="223">
        <v>7150</v>
      </c>
      <c r="B691" s="222" t="s">
        <v>654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>
        <f>(G625/G612)*Z91</f>
        <v>0</v>
      </c>
      <c r="H691" s="230">
        <f>(H628/H612)*Z60</f>
        <v>0</v>
      </c>
      <c r="I691" s="228">
        <f>(I629/I612)*Z92</f>
        <v>0</v>
      </c>
      <c r="J691" s="228">
        <f>(J630/J612)*Z93</f>
        <v>0</v>
      </c>
      <c r="K691" s="228">
        <f>(K644/K612)*Z89</f>
        <v>0</v>
      </c>
      <c r="L691" s="228">
        <f>(L647/L612)*Z94</f>
        <v>0</v>
      </c>
      <c r="M691" s="212">
        <f t="shared" si="24"/>
        <v>0</v>
      </c>
      <c r="N691" s="222" t="s">
        <v>655</v>
      </c>
    </row>
    <row r="692" spans="1:14" s="212" customFormat="1" ht="12.65" customHeight="1" x14ac:dyDescent="0.2">
      <c r="A692" s="223">
        <v>7160</v>
      </c>
      <c r="B692" s="222" t="s">
        <v>656</v>
      </c>
      <c r="C692" s="228">
        <f>AA85</f>
        <v>0</v>
      </c>
      <c r="D692" s="228">
        <f>(D615/D612)*AA90</f>
        <v>0</v>
      </c>
      <c r="E692" s="230">
        <f>(E623/E612)*SUM(C692:D692)</f>
        <v>0</v>
      </c>
      <c r="F692" s="230">
        <f>(F624/F612)*AA64</f>
        <v>0</v>
      </c>
      <c r="G692" s="228">
        <f>(G625/G612)*AA91</f>
        <v>0</v>
      </c>
      <c r="H692" s="230">
        <f>(H628/H612)*AA60</f>
        <v>0</v>
      </c>
      <c r="I692" s="228">
        <f>(I629/I612)*AA92</f>
        <v>0</v>
      </c>
      <c r="J692" s="228">
        <f>(J630/J612)*AA93</f>
        <v>0</v>
      </c>
      <c r="K692" s="228">
        <f>(K644/K612)*AA89</f>
        <v>0</v>
      </c>
      <c r="L692" s="228">
        <f>(L647/L612)*AA94</f>
        <v>0</v>
      </c>
      <c r="M692" s="212">
        <f t="shared" si="24"/>
        <v>0</v>
      </c>
      <c r="N692" s="222" t="s">
        <v>657</v>
      </c>
    </row>
    <row r="693" spans="1:14" s="212" customFormat="1" ht="12.65" customHeight="1" x14ac:dyDescent="0.2">
      <c r="A693" s="223">
        <v>7170</v>
      </c>
      <c r="B693" s="222" t="s">
        <v>142</v>
      </c>
      <c r="C693" s="228">
        <f>AB85</f>
        <v>3320103.02</v>
      </c>
      <c r="D693" s="228">
        <f>(D615/D612)*AB90</f>
        <v>7629.6825602888712</v>
      </c>
      <c r="E693" s="230">
        <f>(E623/E612)*SUM(C693:D693)</f>
        <v>305323.32832925796</v>
      </c>
      <c r="F693" s="230">
        <f>(F624/F612)*AB64</f>
        <v>183624.69777480402</v>
      </c>
      <c r="G693" s="228">
        <f>(G625/G612)*AB91</f>
        <v>0</v>
      </c>
      <c r="H693" s="230">
        <f>(H628/H612)*AB60</f>
        <v>16198.09553756266</v>
      </c>
      <c r="I693" s="228">
        <f>(I629/I612)*AB92</f>
        <v>3298.0352949308881</v>
      </c>
      <c r="J693" s="228">
        <f>(J630/J612)*AB93</f>
        <v>0</v>
      </c>
      <c r="K693" s="228">
        <f>(K644/K612)*AB89</f>
        <v>470192.96844645299</v>
      </c>
      <c r="L693" s="228">
        <f>(L647/L612)*AB94</f>
        <v>32832.415327215058</v>
      </c>
      <c r="M693" s="212">
        <f t="shared" si="24"/>
        <v>1019099</v>
      </c>
      <c r="N693" s="222" t="s">
        <v>658</v>
      </c>
    </row>
    <row r="694" spans="1:14" s="212" customFormat="1" ht="12.65" customHeight="1" x14ac:dyDescent="0.2">
      <c r="A694" s="223">
        <v>7180</v>
      </c>
      <c r="B694" s="222" t="s">
        <v>659</v>
      </c>
      <c r="C694" s="228">
        <f>AC85</f>
        <v>0</v>
      </c>
      <c r="D694" s="228">
        <f>(D615/D612)*AC90</f>
        <v>0</v>
      </c>
      <c r="E694" s="230">
        <f>(E623/E612)*SUM(C694:D694)</f>
        <v>0</v>
      </c>
      <c r="F694" s="230">
        <f>(F624/F612)*AC64</f>
        <v>0</v>
      </c>
      <c r="G694" s="228">
        <f>(G625/G612)*AC91</f>
        <v>0</v>
      </c>
      <c r="H694" s="230">
        <f>(H628/H612)*AC60</f>
        <v>0</v>
      </c>
      <c r="I694" s="228">
        <f>(I629/I612)*AC92</f>
        <v>0</v>
      </c>
      <c r="J694" s="228">
        <f>(J630/J612)*AC93</f>
        <v>0</v>
      </c>
      <c r="K694" s="228">
        <f>(K644/K612)*AC89</f>
        <v>0</v>
      </c>
      <c r="L694" s="228">
        <f>(L647/L612)*AC94</f>
        <v>0</v>
      </c>
      <c r="M694" s="212">
        <f t="shared" si="24"/>
        <v>0</v>
      </c>
      <c r="N694" s="222" t="s">
        <v>660</v>
      </c>
    </row>
    <row r="695" spans="1:14" s="212" customFormat="1" ht="12.65" customHeight="1" x14ac:dyDescent="0.2">
      <c r="A695" s="223">
        <v>7190</v>
      </c>
      <c r="B695" s="222" t="s">
        <v>144</v>
      </c>
      <c r="C695" s="228">
        <f>AD85</f>
        <v>0</v>
      </c>
      <c r="D695" s="228">
        <f>(D615/D612)*AD90</f>
        <v>0</v>
      </c>
      <c r="E695" s="230">
        <f>(E623/E612)*SUM(C695:D695)</f>
        <v>0</v>
      </c>
      <c r="F695" s="230">
        <f>(F624/F612)*AD64</f>
        <v>0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0</v>
      </c>
      <c r="L695" s="228">
        <f>(L647/L612)*AD94</f>
        <v>0</v>
      </c>
      <c r="M695" s="212">
        <f t="shared" si="24"/>
        <v>0</v>
      </c>
      <c r="N695" s="222" t="s">
        <v>661</v>
      </c>
    </row>
    <row r="696" spans="1:14" s="212" customFormat="1" ht="12.65" customHeight="1" x14ac:dyDescent="0.2">
      <c r="A696" s="223">
        <v>7200</v>
      </c>
      <c r="B696" s="222" t="s">
        <v>662</v>
      </c>
      <c r="C696" s="228">
        <f>AE85</f>
        <v>982769.24</v>
      </c>
      <c r="D696" s="228">
        <f>(D615/D612)*AE90</f>
        <v>106584.35334221726</v>
      </c>
      <c r="E696" s="230">
        <f>(E623/E612)*SUM(C696:D696)</f>
        <v>99949.453449426161</v>
      </c>
      <c r="F696" s="230">
        <f>(F624/F612)*AE64</f>
        <v>2340.2238158527466</v>
      </c>
      <c r="G696" s="228">
        <f>(G625/G612)*AE91</f>
        <v>0</v>
      </c>
      <c r="H696" s="230">
        <f>(H628/H612)*AE60</f>
        <v>63240.064661234217</v>
      </c>
      <c r="I696" s="228">
        <f>(I629/I612)*AE92</f>
        <v>31841.031665605482</v>
      </c>
      <c r="J696" s="228">
        <f>(J630/J612)*AE93</f>
        <v>25130.588779965401</v>
      </c>
      <c r="K696" s="228">
        <f>(K644/K612)*AE89</f>
        <v>188510.53524448298</v>
      </c>
      <c r="L696" s="228">
        <f>(L647/L612)*AE94</f>
        <v>0</v>
      </c>
      <c r="M696" s="212">
        <f t="shared" si="24"/>
        <v>517596</v>
      </c>
      <c r="N696" s="222" t="s">
        <v>663</v>
      </c>
    </row>
    <row r="697" spans="1:14" s="212" customFormat="1" ht="12.65" customHeight="1" x14ac:dyDescent="0.2">
      <c r="A697" s="223">
        <v>7220</v>
      </c>
      <c r="B697" s="222" t="s">
        <v>664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665</v>
      </c>
    </row>
    <row r="698" spans="1:14" s="212" customFormat="1" ht="12.65" customHeight="1" x14ac:dyDescent="0.2">
      <c r="A698" s="223">
        <v>7230</v>
      </c>
      <c r="B698" s="222" t="s">
        <v>666</v>
      </c>
      <c r="C698" s="228">
        <f>AG85</f>
        <v>4586761.8600000003</v>
      </c>
      <c r="D698" s="228">
        <f>(D615/D612)*AG90</f>
        <v>38726.419056011699</v>
      </c>
      <c r="E698" s="230">
        <f>(E623/E612)*SUM(C698:D698)</f>
        <v>424393.9050221137</v>
      </c>
      <c r="F698" s="230">
        <f>(F624/F612)*AG64</f>
        <v>12354.399093993085</v>
      </c>
      <c r="G698" s="228">
        <f>(G625/G612)*AG91</f>
        <v>0</v>
      </c>
      <c r="H698" s="230">
        <f>(H628/H612)*AG60</f>
        <v>151182.22501725151</v>
      </c>
      <c r="I698" s="228">
        <f>(I629/I612)*AG92</f>
        <v>84369.739272141087</v>
      </c>
      <c r="J698" s="228">
        <f>(J630/J612)*AG93</f>
        <v>44318.243535743546</v>
      </c>
      <c r="K698" s="228">
        <f>(K644/K612)*AG89</f>
        <v>900434.799506807</v>
      </c>
      <c r="L698" s="228">
        <f>(L647/L612)*AG94</f>
        <v>402029.57543528639</v>
      </c>
      <c r="M698" s="212">
        <f t="shared" si="24"/>
        <v>2057809</v>
      </c>
      <c r="N698" s="222" t="s">
        <v>667</v>
      </c>
    </row>
    <row r="699" spans="1:14" s="212" customFormat="1" ht="12.65" customHeight="1" x14ac:dyDescent="0.2">
      <c r="A699" s="223">
        <v>7240</v>
      </c>
      <c r="B699" s="222" t="s">
        <v>146</v>
      </c>
      <c r="C699" s="228">
        <f>AH85</f>
        <v>190681.77</v>
      </c>
      <c r="D699" s="228">
        <f>(D615/D612)*AH90</f>
        <v>0</v>
      </c>
      <c r="E699" s="230">
        <f>(E623/E612)*SUM(C699:D699)</f>
        <v>17495.273170023869</v>
      </c>
      <c r="F699" s="230">
        <f>(F624/F612)*AH64</f>
        <v>226.29336283653797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17722</v>
      </c>
      <c r="N699" s="222" t="s">
        <v>668</v>
      </c>
    </row>
    <row r="700" spans="1:14" s="212" customFormat="1" ht="12.65" customHeight="1" x14ac:dyDescent="0.2">
      <c r="A700" s="223">
        <v>7250</v>
      </c>
      <c r="B700" s="222" t="s">
        <v>669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50159.335056649557</v>
      </c>
      <c r="L700" s="228">
        <f>(L647/L612)*AI94</f>
        <v>0</v>
      </c>
      <c r="M700" s="212">
        <f t="shared" si="24"/>
        <v>50159</v>
      </c>
      <c r="N700" s="222" t="s">
        <v>670</v>
      </c>
    </row>
    <row r="701" spans="1:14" s="212" customFormat="1" ht="12.65" customHeight="1" x14ac:dyDescent="0.2">
      <c r="A701" s="223">
        <v>7260</v>
      </c>
      <c r="B701" s="222" t="s">
        <v>148</v>
      </c>
      <c r="C701" s="228">
        <f>AJ85</f>
        <v>6780294.5599999987</v>
      </c>
      <c r="D701" s="228">
        <f>(D615/D612)*AJ90</f>
        <v>428580.07763659034</v>
      </c>
      <c r="E701" s="230">
        <f>(E623/E612)*SUM(C701:D701)</f>
        <v>661422.59448246658</v>
      </c>
      <c r="F701" s="230">
        <f>(F624/F612)*AJ64</f>
        <v>19807.729055581029</v>
      </c>
      <c r="G701" s="228">
        <f>(G625/G612)*AJ91</f>
        <v>0</v>
      </c>
      <c r="H701" s="230">
        <f>(H628/H612)*AJ60</f>
        <v>232172.70270506479</v>
      </c>
      <c r="I701" s="228">
        <f>(I629/I612)*AJ92</f>
        <v>176594.79897402663</v>
      </c>
      <c r="J701" s="228">
        <f>(J630/J612)*AJ93</f>
        <v>2087.3941820492437</v>
      </c>
      <c r="K701" s="228">
        <f>(K644/K612)*AJ89</f>
        <v>614703.4585722459</v>
      </c>
      <c r="L701" s="228">
        <f>(L647/L612)*AJ94</f>
        <v>132334.73524744844</v>
      </c>
      <c r="M701" s="212">
        <f t="shared" si="24"/>
        <v>2267703</v>
      </c>
      <c r="N701" s="222" t="s">
        <v>671</v>
      </c>
    </row>
    <row r="702" spans="1:14" s="212" customFormat="1" ht="12.65" customHeight="1" x14ac:dyDescent="0.2">
      <c r="A702" s="223">
        <v>7310</v>
      </c>
      <c r="B702" s="222" t="s">
        <v>672</v>
      </c>
      <c r="C702" s="228">
        <f>AK85</f>
        <v>67956.12</v>
      </c>
      <c r="D702" s="228">
        <f>(D615/D612)*AK90</f>
        <v>0</v>
      </c>
      <c r="E702" s="230">
        <f>(E623/E612)*SUM(C702:D702)</f>
        <v>6235.0526900129071</v>
      </c>
      <c r="F702" s="230">
        <f>(F624/F612)*AK64</f>
        <v>295.14631574969991</v>
      </c>
      <c r="G702" s="228">
        <f>(G625/G612)*AK91</f>
        <v>0</v>
      </c>
      <c r="H702" s="230">
        <f>(H628/H612)*AK60</f>
        <v>4994.4127907484872</v>
      </c>
      <c r="I702" s="228">
        <f>(I629/I612)*AK92</f>
        <v>0</v>
      </c>
      <c r="J702" s="228">
        <f>(J630/J612)*AK93</f>
        <v>0</v>
      </c>
      <c r="K702" s="228">
        <f>(K644/K612)*AK89</f>
        <v>15831.243256177999</v>
      </c>
      <c r="L702" s="228">
        <f>(L647/L612)*AK94</f>
        <v>0</v>
      </c>
      <c r="M702" s="212">
        <f t="shared" si="24"/>
        <v>27356</v>
      </c>
      <c r="N702" s="222" t="s">
        <v>673</v>
      </c>
    </row>
    <row r="703" spans="1:14" s="212" customFormat="1" ht="12.65" customHeight="1" x14ac:dyDescent="0.2">
      <c r="A703" s="223">
        <v>7320</v>
      </c>
      <c r="B703" s="222" t="s">
        <v>674</v>
      </c>
      <c r="C703" s="228">
        <f>AL85</f>
        <v>25484.940000000002</v>
      </c>
      <c r="D703" s="228">
        <f>(D615/D612)*AL90</f>
        <v>0</v>
      </c>
      <c r="E703" s="230">
        <f>(E623/E612)*SUM(C703:D703)</f>
        <v>2338.2727516199802</v>
      </c>
      <c r="F703" s="230">
        <f>(F624/F612)*AL64</f>
        <v>59.754833769151162</v>
      </c>
      <c r="G703" s="228">
        <f>(G625/G612)*AL91</f>
        <v>0</v>
      </c>
      <c r="H703" s="230">
        <f>(H628/H612)*AL60</f>
        <v>1957.2698774554881</v>
      </c>
      <c r="I703" s="228">
        <f>(I629/I612)*AL92</f>
        <v>0</v>
      </c>
      <c r="J703" s="228">
        <f>(J630/J612)*AL93</f>
        <v>0</v>
      </c>
      <c r="K703" s="228">
        <f>(K644/K612)*AL89</f>
        <v>5704.9747645450425</v>
      </c>
      <c r="L703" s="228">
        <f>(L647/L612)*AL94</f>
        <v>0</v>
      </c>
      <c r="M703" s="212">
        <f t="shared" si="24"/>
        <v>10060</v>
      </c>
      <c r="N703" s="222" t="s">
        <v>675</v>
      </c>
    </row>
    <row r="704" spans="1:14" s="212" customFormat="1" ht="12.65" customHeight="1" x14ac:dyDescent="0.2">
      <c r="A704" s="223">
        <v>7330</v>
      </c>
      <c r="B704" s="222" t="s">
        <v>676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677</v>
      </c>
    </row>
    <row r="705" spans="1:14" s="212" customFormat="1" ht="12.65" customHeight="1" x14ac:dyDescent="0.2">
      <c r="A705" s="223">
        <v>7340</v>
      </c>
      <c r="B705" s="222" t="s">
        <v>678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679</v>
      </c>
    </row>
    <row r="706" spans="1:14" s="212" customFormat="1" ht="12.65" customHeight="1" x14ac:dyDescent="0.2">
      <c r="A706" s="223">
        <v>7350</v>
      </c>
      <c r="B706" s="222" t="s">
        <v>680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14308.317724847017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72700.348224547619</v>
      </c>
      <c r="M706" s="212">
        <f t="shared" si="24"/>
        <v>87009</v>
      </c>
      <c r="N706" s="222" t="s">
        <v>681</v>
      </c>
    </row>
    <row r="707" spans="1:14" s="212" customFormat="1" ht="12.65" customHeight="1" x14ac:dyDescent="0.2">
      <c r="A707" s="223">
        <v>7380</v>
      </c>
      <c r="B707" s="222" t="s">
        <v>682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>
        <f>(I629/I612)*AP92</f>
        <v>0</v>
      </c>
      <c r="J707" s="228">
        <f>(J630/J612)*AP93</f>
        <v>0</v>
      </c>
      <c r="K707" s="228">
        <f>(K644/K612)*AP89</f>
        <v>0</v>
      </c>
      <c r="L707" s="228">
        <f>(L647/L612)*AP94</f>
        <v>0</v>
      </c>
      <c r="M707" s="212">
        <f t="shared" si="24"/>
        <v>0</v>
      </c>
      <c r="N707" s="222" t="s">
        <v>683</v>
      </c>
    </row>
    <row r="708" spans="1:14" s="212" customFormat="1" ht="12.65" customHeight="1" x14ac:dyDescent="0.2">
      <c r="A708" s="223">
        <v>7390</v>
      </c>
      <c r="B708" s="222" t="s">
        <v>684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685</v>
      </c>
    </row>
    <row r="709" spans="1:14" s="212" customFormat="1" ht="12.65" customHeight="1" x14ac:dyDescent="0.2">
      <c r="A709" s="223">
        <v>7400</v>
      </c>
      <c r="B709" s="222" t="s">
        <v>686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687</v>
      </c>
    </row>
    <row r="710" spans="1:14" s="212" customFormat="1" ht="12.65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688</v>
      </c>
    </row>
    <row r="711" spans="1:14" s="212" customFormat="1" ht="12.65" customHeight="1" x14ac:dyDescent="0.2">
      <c r="A711" s="223">
        <v>7420</v>
      </c>
      <c r="B711" s="222" t="s">
        <v>689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690</v>
      </c>
    </row>
    <row r="712" spans="1:14" s="212" customFormat="1" ht="12.65" customHeight="1" x14ac:dyDescent="0.2">
      <c r="A712" s="223">
        <v>7430</v>
      </c>
      <c r="B712" s="222" t="s">
        <v>691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692</v>
      </c>
    </row>
    <row r="713" spans="1:14" s="212" customFormat="1" ht="12.65" customHeight="1" x14ac:dyDescent="0.2">
      <c r="A713" s="223">
        <v>7490</v>
      </c>
      <c r="B713" s="222" t="s">
        <v>693</v>
      </c>
      <c r="C713" s="228">
        <f>AV85</f>
        <v>704.44</v>
      </c>
      <c r="D713" s="228">
        <f>(D615/D612)*AV90</f>
        <v>0</v>
      </c>
      <c r="E713" s="230">
        <f>(E623/E612)*SUM(C713:D713)</f>
        <v>64.633185604956452</v>
      </c>
      <c r="F713" s="230">
        <f>(F624/F612)*AV64</f>
        <v>4.6454750927993249</v>
      </c>
      <c r="G713" s="228">
        <f>(G625/G612)*AV91</f>
        <v>0</v>
      </c>
      <c r="H713" s="230">
        <f>(H628/H612)*AV60</f>
        <v>30371.429132929989</v>
      </c>
      <c r="I713" s="228">
        <f>(I629/I612)*AV92</f>
        <v>0</v>
      </c>
      <c r="J713" s="228">
        <f>(J630/J612)*AV93</f>
        <v>0</v>
      </c>
      <c r="K713" s="228">
        <f>(K644/K612)*AV89</f>
        <v>0</v>
      </c>
      <c r="L713" s="228">
        <f>(L647/L612)*AV94</f>
        <v>111563.20718329198</v>
      </c>
      <c r="M713" s="212">
        <f t="shared" si="24"/>
        <v>142004</v>
      </c>
      <c r="N713" s="224" t="s">
        <v>694</v>
      </c>
    </row>
    <row r="714" spans="1:14" s="212" customFormat="1" ht="12.65" customHeight="1" x14ac:dyDescent="0.2"/>
    <row r="715" spans="1:14" s="212" customFormat="1" ht="12.65" customHeight="1" x14ac:dyDescent="0.2">
      <c r="C715" s="225">
        <f>SUM(C614:C647)+SUM(C668:C713)</f>
        <v>40176355.32</v>
      </c>
      <c r="D715" s="212">
        <f>SUM(D616:D647)+SUM(D668:D713)</f>
        <v>1613539.1400000001</v>
      </c>
      <c r="E715" s="212">
        <f>SUM(E624:E647)+SUM(E668:E713)</f>
        <v>3376435.2716128607</v>
      </c>
      <c r="F715" s="212">
        <f>SUM(F625:F648)+SUM(F668:F713)</f>
        <v>450211.20764107938</v>
      </c>
      <c r="G715" s="212">
        <f>SUM(G626:G647)+SUM(G668:G713)</f>
        <v>751004.2806170797</v>
      </c>
      <c r="H715" s="212">
        <f>SUM(H629:H647)+SUM(H668:H713)</f>
        <v>1252045.2929888538</v>
      </c>
      <c r="I715" s="212">
        <f>SUM(I630:I647)+SUM(I668:I713)</f>
        <v>934003.59552442748</v>
      </c>
      <c r="J715" s="212">
        <f>SUM(J631:J647)+SUM(J668:J713)</f>
        <v>181775.19688857059</v>
      </c>
      <c r="K715" s="212">
        <f>SUM(K668:K713)</f>
        <v>4429093.8096641218</v>
      </c>
      <c r="L715" s="212">
        <f>SUM(L668:L713)</f>
        <v>1477123.6650784814</v>
      </c>
      <c r="M715" s="212">
        <f>SUM(M668:M713)</f>
        <v>12439293</v>
      </c>
      <c r="N715" s="222" t="s">
        <v>695</v>
      </c>
    </row>
    <row r="716" spans="1:14" s="212" customFormat="1" ht="12.65" customHeight="1" x14ac:dyDescent="0.2">
      <c r="C716" s="225">
        <f>CE85</f>
        <v>40176355.320000008</v>
      </c>
      <c r="D716" s="212">
        <f>D615</f>
        <v>1613539.1400000001</v>
      </c>
      <c r="E716" s="212">
        <f>E623</f>
        <v>3376435.2716128617</v>
      </c>
      <c r="F716" s="212">
        <f>F624</f>
        <v>450211.20764107944</v>
      </c>
      <c r="G716" s="212">
        <f>G625</f>
        <v>751004.2806170797</v>
      </c>
      <c r="H716" s="212">
        <f>H628</f>
        <v>1252045.2929888538</v>
      </c>
      <c r="I716" s="212">
        <f>I629</f>
        <v>934003.59552442748</v>
      </c>
      <c r="J716" s="212">
        <f>J630</f>
        <v>181775.19688857062</v>
      </c>
      <c r="K716" s="212">
        <f>K644</f>
        <v>4429093.8096641209</v>
      </c>
      <c r="L716" s="212">
        <f>L647</f>
        <v>1477123.6650784814</v>
      </c>
      <c r="M716" s="212">
        <f>C648</f>
        <v>12439292.49</v>
      </c>
      <c r="N716" s="222" t="s">
        <v>696</v>
      </c>
    </row>
  </sheetData>
  <sheetProtection algorithmName="SHA-512" hashValue="5c6K7BP5u/3M3w1739LW+/QzTGnmZXllkPzX2SEnb2C9NwPRreweGgCMWuxgKOQpGQOLXGNiVpTdXp0Te4q8dA==" saltValue="u9fKC8+rRGe6+oYYIvl/Z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487AC-423B-4227-87DA-7218E832502E}">
  <sheetPr codeName="Sheet8">
    <pageSetUpPr fitToPage="1"/>
  </sheetPr>
  <dimension ref="A1:C179"/>
  <sheetViews>
    <sheetView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902</v>
      </c>
      <c r="B1" s="178"/>
      <c r="C1" s="178"/>
    </row>
    <row r="2" spans="1:3" ht="20.149999999999999" customHeight="1" x14ac:dyDescent="0.35">
      <c r="A2" s="177"/>
      <c r="B2" s="178"/>
      <c r="C2" s="103" t="s">
        <v>903</v>
      </c>
    </row>
    <row r="3" spans="1:3" ht="20.149999999999999" customHeight="1" x14ac:dyDescent="0.35">
      <c r="A3" s="129" t="str">
        <f>"Hospital: "&amp;data2022!C98</f>
        <v>Hospital: Newport Hospital &amp; Health Services</v>
      </c>
      <c r="B3" s="179"/>
      <c r="C3" s="151" t="str">
        <f>"FYE: "&amp;data2022!C96</f>
        <v>FYE: 12/31/2022</v>
      </c>
    </row>
    <row r="4" spans="1:3" ht="20.149999999999999" customHeight="1" x14ac:dyDescent="0.35">
      <c r="A4" s="180"/>
      <c r="B4" s="181" t="s">
        <v>904</v>
      </c>
      <c r="C4" s="182"/>
    </row>
    <row r="5" spans="1:3" ht="20.149999999999999" customHeight="1" x14ac:dyDescent="0.35">
      <c r="A5" s="183">
        <v>1</v>
      </c>
      <c r="B5" s="184" t="s">
        <v>422</v>
      </c>
      <c r="C5" s="184"/>
    </row>
    <row r="6" spans="1:3" ht="20.149999999999999" customHeight="1" x14ac:dyDescent="0.35">
      <c r="A6" s="183">
        <v>2</v>
      </c>
      <c r="B6" s="185" t="s">
        <v>423</v>
      </c>
      <c r="C6" s="185">
        <f>data2022!C266</f>
        <v>13105437.58</v>
      </c>
    </row>
    <row r="7" spans="1:3" ht="20.149999999999999" customHeight="1" x14ac:dyDescent="0.35">
      <c r="A7" s="183">
        <v>3</v>
      </c>
      <c r="B7" s="185" t="s">
        <v>424</v>
      </c>
      <c r="C7" s="185">
        <f>data2022!C267</f>
        <v>0</v>
      </c>
    </row>
    <row r="8" spans="1:3" ht="20.149999999999999" customHeight="1" x14ac:dyDescent="0.35">
      <c r="A8" s="183">
        <v>4</v>
      </c>
      <c r="B8" s="185" t="s">
        <v>425</v>
      </c>
      <c r="C8" s="185">
        <f>data2022!C268</f>
        <v>9245547.6500000004</v>
      </c>
    </row>
    <row r="9" spans="1:3" ht="20.149999999999999" customHeight="1" x14ac:dyDescent="0.35">
      <c r="A9" s="183">
        <v>5</v>
      </c>
      <c r="B9" s="185" t="s">
        <v>905</v>
      </c>
      <c r="C9" s="185">
        <f>data2022!C269</f>
        <v>2739732.99</v>
      </c>
    </row>
    <row r="10" spans="1:3" ht="20.149999999999999" customHeight="1" x14ac:dyDescent="0.35">
      <c r="A10" s="183">
        <v>6</v>
      </c>
      <c r="B10" s="185" t="s">
        <v>906</v>
      </c>
      <c r="C10" s="185">
        <f>data2022!C270</f>
        <v>53171.48</v>
      </c>
    </row>
    <row r="11" spans="1:3" ht="20.149999999999999" customHeight="1" x14ac:dyDescent="0.35">
      <c r="A11" s="183">
        <v>7</v>
      </c>
      <c r="B11" s="185" t="s">
        <v>907</v>
      </c>
      <c r="C11" s="185">
        <f>data2022!C271</f>
        <v>95223.7</v>
      </c>
    </row>
    <row r="12" spans="1:3" ht="20.149999999999999" customHeight="1" x14ac:dyDescent="0.35">
      <c r="A12" s="183">
        <v>8</v>
      </c>
      <c r="B12" s="185" t="s">
        <v>429</v>
      </c>
      <c r="C12" s="185">
        <f>data2022!C272</f>
        <v>71086.78</v>
      </c>
    </row>
    <row r="13" spans="1:3" ht="20.149999999999999" customHeight="1" x14ac:dyDescent="0.35">
      <c r="A13" s="183">
        <v>9</v>
      </c>
      <c r="B13" s="185" t="s">
        <v>430</v>
      </c>
      <c r="C13" s="185">
        <f>data2022!C273</f>
        <v>955337.62</v>
      </c>
    </row>
    <row r="14" spans="1:3" ht="20.149999999999999" customHeight="1" x14ac:dyDescent="0.35">
      <c r="A14" s="183">
        <v>10</v>
      </c>
      <c r="B14" s="185" t="s">
        <v>431</v>
      </c>
      <c r="C14" s="185">
        <f>data2022!C274</f>
        <v>347097.9</v>
      </c>
    </row>
    <row r="15" spans="1:3" ht="20.149999999999999" customHeight="1" x14ac:dyDescent="0.35">
      <c r="A15" s="183">
        <v>11</v>
      </c>
      <c r="B15" s="185" t="s">
        <v>908</v>
      </c>
      <c r="C15" s="185">
        <f>data2022!C275</f>
        <v>0</v>
      </c>
    </row>
    <row r="16" spans="1:3" ht="20.149999999999999" customHeight="1" x14ac:dyDescent="0.35">
      <c r="A16" s="183">
        <v>12</v>
      </c>
      <c r="B16" s="185" t="s">
        <v>909</v>
      </c>
      <c r="C16" s="185">
        <f>data2022!D276</f>
        <v>21133169.720000003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910</v>
      </c>
      <c r="C18" s="184"/>
    </row>
    <row r="19" spans="1:3" ht="20.149999999999999" customHeight="1" x14ac:dyDescent="0.35">
      <c r="A19" s="183">
        <v>15</v>
      </c>
      <c r="B19" s="185" t="s">
        <v>423</v>
      </c>
      <c r="C19" s="185">
        <f>data2022!C278</f>
        <v>3708236.23</v>
      </c>
    </row>
    <row r="20" spans="1:3" ht="20.149999999999999" customHeight="1" x14ac:dyDescent="0.35">
      <c r="A20" s="183">
        <v>16</v>
      </c>
      <c r="B20" s="185" t="s">
        <v>424</v>
      </c>
      <c r="C20" s="185">
        <f>data2022!C279</f>
        <v>0</v>
      </c>
    </row>
    <row r="21" spans="1:3" ht="20.149999999999999" customHeight="1" x14ac:dyDescent="0.35">
      <c r="A21" s="183">
        <v>17</v>
      </c>
      <c r="B21" s="185" t="s">
        <v>435</v>
      </c>
      <c r="C21" s="185">
        <f>data2022!C280</f>
        <v>15830622.539999999</v>
      </c>
    </row>
    <row r="22" spans="1:3" ht="20.149999999999999" customHeight="1" x14ac:dyDescent="0.35">
      <c r="A22" s="183">
        <v>18</v>
      </c>
      <c r="B22" s="185" t="s">
        <v>911</v>
      </c>
      <c r="C22" s="185">
        <f>data2022!D281</f>
        <v>19538858.77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912</v>
      </c>
      <c r="C24" s="184"/>
    </row>
    <row r="25" spans="1:3" ht="20.149999999999999" customHeight="1" x14ac:dyDescent="0.35">
      <c r="A25" s="183">
        <v>21</v>
      </c>
      <c r="B25" s="185" t="s">
        <v>392</v>
      </c>
      <c r="C25" s="185">
        <f>data2022!C283</f>
        <v>889478.52</v>
      </c>
    </row>
    <row r="26" spans="1:3" ht="20.149999999999999" customHeight="1" x14ac:dyDescent="0.35">
      <c r="A26" s="183">
        <v>22</v>
      </c>
      <c r="B26" s="185" t="s">
        <v>393</v>
      </c>
      <c r="C26" s="185">
        <f>data2022!C284</f>
        <v>1071854.7</v>
      </c>
    </row>
    <row r="27" spans="1:3" ht="20.149999999999999" customHeight="1" x14ac:dyDescent="0.35">
      <c r="A27" s="183">
        <v>23</v>
      </c>
      <c r="B27" s="185" t="s">
        <v>394</v>
      </c>
      <c r="C27" s="185">
        <f>data2022!C285</f>
        <v>15845449.789999999</v>
      </c>
    </row>
    <row r="28" spans="1:3" ht="20.149999999999999" customHeight="1" x14ac:dyDescent="0.35">
      <c r="A28" s="183">
        <v>24</v>
      </c>
      <c r="B28" s="185" t="s">
        <v>913</v>
      </c>
      <c r="C28" s="185">
        <f>data2022!C286</f>
        <v>0</v>
      </c>
    </row>
    <row r="29" spans="1:3" ht="20.149999999999999" customHeight="1" x14ac:dyDescent="0.35">
      <c r="A29" s="183">
        <v>25</v>
      </c>
      <c r="B29" s="185" t="s">
        <v>396</v>
      </c>
      <c r="C29" s="185">
        <f>data2022!C287</f>
        <v>2602671.7200000002</v>
      </c>
    </row>
    <row r="30" spans="1:3" ht="20.149999999999999" customHeight="1" x14ac:dyDescent="0.35">
      <c r="A30" s="183">
        <v>26</v>
      </c>
      <c r="B30" s="185" t="s">
        <v>440</v>
      </c>
      <c r="C30" s="185">
        <f>data2022!C288</f>
        <v>10705931.58</v>
      </c>
    </row>
    <row r="31" spans="1:3" ht="20.149999999999999" customHeight="1" x14ac:dyDescent="0.35">
      <c r="A31" s="183">
        <v>27</v>
      </c>
      <c r="B31" s="185" t="s">
        <v>399</v>
      </c>
      <c r="C31" s="185">
        <f>data2022!C289</f>
        <v>0</v>
      </c>
    </row>
    <row r="32" spans="1:3" ht="20.149999999999999" customHeight="1" x14ac:dyDescent="0.35">
      <c r="A32" s="183">
        <v>28</v>
      </c>
      <c r="B32" s="185" t="s">
        <v>400</v>
      </c>
      <c r="C32" s="185">
        <f>data2022!C290</f>
        <v>94490.77</v>
      </c>
    </row>
    <row r="33" spans="1:3" ht="20.149999999999999" customHeight="1" x14ac:dyDescent="0.35">
      <c r="A33" s="183">
        <v>29</v>
      </c>
      <c r="B33" s="185" t="s">
        <v>613</v>
      </c>
      <c r="C33" s="185">
        <f>data2022!C291</f>
        <v>0</v>
      </c>
    </row>
    <row r="34" spans="1:3" ht="20.149999999999999" customHeight="1" x14ac:dyDescent="0.35">
      <c r="A34" s="183">
        <v>30</v>
      </c>
      <c r="B34" s="185" t="s">
        <v>914</v>
      </c>
      <c r="C34" s="185">
        <f>data2022!C292</f>
        <v>23290083.460000001</v>
      </c>
    </row>
    <row r="35" spans="1:3" ht="20.149999999999999" customHeight="1" x14ac:dyDescent="0.35">
      <c r="A35" s="183">
        <v>31</v>
      </c>
      <c r="B35" s="185" t="s">
        <v>915</v>
      </c>
      <c r="C35" s="185">
        <f>data2022!D293</f>
        <v>7919793.6199999936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916</v>
      </c>
      <c r="C37" s="184"/>
    </row>
    <row r="38" spans="1:3" ht="20.149999999999999" customHeight="1" x14ac:dyDescent="0.35">
      <c r="A38" s="183">
        <v>34</v>
      </c>
      <c r="B38" s="185" t="s">
        <v>917</v>
      </c>
      <c r="C38" s="185">
        <f>data2022!C295</f>
        <v>0</v>
      </c>
    </row>
    <row r="39" spans="1:3" ht="20.149999999999999" customHeight="1" x14ac:dyDescent="0.35">
      <c r="A39" s="183">
        <v>35</v>
      </c>
      <c r="B39" s="185" t="s">
        <v>918</v>
      </c>
      <c r="C39" s="185">
        <f>data2022!C296</f>
        <v>0</v>
      </c>
    </row>
    <row r="40" spans="1:3" ht="20.149999999999999" customHeight="1" x14ac:dyDescent="0.35">
      <c r="A40" s="183">
        <v>36</v>
      </c>
      <c r="B40" s="185" t="s">
        <v>447</v>
      </c>
      <c r="C40" s="185">
        <f>data2022!C297</f>
        <v>0</v>
      </c>
    </row>
    <row r="41" spans="1:3" ht="20.149999999999999" customHeight="1" x14ac:dyDescent="0.35">
      <c r="A41" s="183">
        <v>37</v>
      </c>
      <c r="B41" s="185" t="s">
        <v>435</v>
      </c>
      <c r="C41" s="185">
        <f>data2022!C298</f>
        <v>1203365</v>
      </c>
    </row>
    <row r="42" spans="1:3" ht="20.149999999999999" customHeight="1" x14ac:dyDescent="0.35">
      <c r="A42" s="183">
        <v>38</v>
      </c>
      <c r="B42" s="185" t="s">
        <v>919</v>
      </c>
      <c r="C42" s="185">
        <f>data2022!D299</f>
        <v>1203365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920</v>
      </c>
      <c r="C44" s="184"/>
    </row>
    <row r="45" spans="1:3" ht="20.149999999999999" customHeight="1" x14ac:dyDescent="0.35">
      <c r="A45" s="183">
        <v>41</v>
      </c>
      <c r="B45" s="185" t="s">
        <v>450</v>
      </c>
      <c r="C45" s="185">
        <f>data2022!C302</f>
        <v>0</v>
      </c>
    </row>
    <row r="46" spans="1:3" ht="20.149999999999999" customHeight="1" x14ac:dyDescent="0.35">
      <c r="A46" s="183">
        <v>42</v>
      </c>
      <c r="B46" s="185" t="s">
        <v>451</v>
      </c>
      <c r="C46" s="185">
        <f>data2022!C303</f>
        <v>0</v>
      </c>
    </row>
    <row r="47" spans="1:3" ht="20.149999999999999" customHeight="1" x14ac:dyDescent="0.35">
      <c r="A47" s="183">
        <v>43</v>
      </c>
      <c r="B47" s="185" t="s">
        <v>921</v>
      </c>
      <c r="C47" s="185">
        <f>data2022!C304</f>
        <v>0</v>
      </c>
    </row>
    <row r="48" spans="1:3" ht="20.149999999999999" customHeight="1" x14ac:dyDescent="0.35">
      <c r="A48" s="183">
        <v>44</v>
      </c>
      <c r="B48" s="185" t="s">
        <v>453</v>
      </c>
      <c r="C48" s="185">
        <f>data2022!C305</f>
        <v>0</v>
      </c>
    </row>
    <row r="49" spans="1:3" ht="20.149999999999999" customHeight="1" x14ac:dyDescent="0.35">
      <c r="A49" s="183">
        <v>45</v>
      </c>
      <c r="B49" s="185" t="s">
        <v>922</v>
      </c>
      <c r="C49" s="185">
        <f>data2022!D306</f>
        <v>0</v>
      </c>
    </row>
    <row r="50" spans="1:3" ht="20.149999999999999" customHeight="1" x14ac:dyDescent="0.35">
      <c r="A50" s="188">
        <v>46</v>
      </c>
      <c r="B50" s="189" t="s">
        <v>923</v>
      </c>
      <c r="C50" s="185">
        <f>data2022!D308</f>
        <v>49795187.109999999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924</v>
      </c>
      <c r="B53" s="178"/>
      <c r="C53" s="178"/>
    </row>
    <row r="54" spans="1:3" ht="20.149999999999999" customHeight="1" x14ac:dyDescent="0.35">
      <c r="A54" s="177"/>
      <c r="B54" s="178"/>
      <c r="C54" s="103" t="s">
        <v>925</v>
      </c>
    </row>
    <row r="55" spans="1:3" ht="20.149999999999999" customHeight="1" x14ac:dyDescent="0.35">
      <c r="A55" s="129" t="str">
        <f>"Hospital: "&amp;data2022!C98</f>
        <v>Hospital: Newport Hospital &amp; Health Services</v>
      </c>
      <c r="B55" s="179"/>
      <c r="C55" s="151" t="str">
        <f>"FYE: "&amp;data2022!C96</f>
        <v>FYE: 12/31/2022</v>
      </c>
    </row>
    <row r="56" spans="1:3" ht="20.149999999999999" customHeight="1" x14ac:dyDescent="0.35">
      <c r="A56" s="190"/>
      <c r="B56" s="191" t="s">
        <v>926</v>
      </c>
      <c r="C56" s="182"/>
    </row>
    <row r="57" spans="1:3" ht="20.149999999999999" customHeight="1" x14ac:dyDescent="0.35">
      <c r="A57" s="192">
        <v>1</v>
      </c>
      <c r="B57" s="177" t="s">
        <v>457</v>
      </c>
      <c r="C57" s="193"/>
    </row>
    <row r="58" spans="1:3" ht="20.149999999999999" customHeight="1" x14ac:dyDescent="0.35">
      <c r="A58" s="183">
        <v>2</v>
      </c>
      <c r="B58" s="185" t="s">
        <v>458</v>
      </c>
      <c r="C58" s="185">
        <f>data2022!C314</f>
        <v>0</v>
      </c>
    </row>
    <row r="59" spans="1:3" ht="20.149999999999999" customHeight="1" x14ac:dyDescent="0.35">
      <c r="A59" s="183">
        <v>3</v>
      </c>
      <c r="B59" s="185" t="s">
        <v>927</v>
      </c>
      <c r="C59" s="185">
        <f>data2022!C315</f>
        <v>2332578.7799999998</v>
      </c>
    </row>
    <row r="60" spans="1:3" ht="20.149999999999999" customHeight="1" x14ac:dyDescent="0.35">
      <c r="A60" s="183">
        <v>4</v>
      </c>
      <c r="B60" s="185" t="s">
        <v>928</v>
      </c>
      <c r="C60" s="185">
        <f>data2022!C316</f>
        <v>-97146.92</v>
      </c>
    </row>
    <row r="61" spans="1:3" ht="20.149999999999999" customHeight="1" x14ac:dyDescent="0.35">
      <c r="A61" s="183">
        <v>5</v>
      </c>
      <c r="B61" s="185" t="s">
        <v>461</v>
      </c>
      <c r="C61" s="185">
        <f>data2022!C317</f>
        <v>1143036.8600000001</v>
      </c>
    </row>
    <row r="62" spans="1:3" ht="20.149999999999999" customHeight="1" x14ac:dyDescent="0.35">
      <c r="A62" s="183">
        <v>6</v>
      </c>
      <c r="B62" s="185" t="s">
        <v>929</v>
      </c>
      <c r="C62" s="185">
        <f>data2022!C318</f>
        <v>0</v>
      </c>
    </row>
    <row r="63" spans="1:3" ht="20.149999999999999" customHeight="1" x14ac:dyDescent="0.35">
      <c r="A63" s="183">
        <v>7</v>
      </c>
      <c r="B63" s="185" t="s">
        <v>930</v>
      </c>
      <c r="C63" s="185">
        <f>data2022!C319</f>
        <v>0</v>
      </c>
    </row>
    <row r="64" spans="1:3" ht="20.149999999999999" customHeight="1" x14ac:dyDescent="0.35">
      <c r="A64" s="183">
        <v>8</v>
      </c>
      <c r="B64" s="185" t="s">
        <v>464</v>
      </c>
      <c r="C64" s="185">
        <f>data2022!C320</f>
        <v>0</v>
      </c>
    </row>
    <row r="65" spans="1:3" ht="20.149999999999999" customHeight="1" x14ac:dyDescent="0.35">
      <c r="A65" s="183">
        <v>9</v>
      </c>
      <c r="B65" s="185" t="s">
        <v>465</v>
      </c>
      <c r="C65" s="185">
        <f>data2022!C321</f>
        <v>0</v>
      </c>
    </row>
    <row r="66" spans="1:3" ht="20.149999999999999" customHeight="1" x14ac:dyDescent="0.35">
      <c r="A66" s="183">
        <v>10</v>
      </c>
      <c r="B66" s="185" t="s">
        <v>466</v>
      </c>
      <c r="C66" s="185">
        <f>data2022!C322</f>
        <v>0</v>
      </c>
    </row>
    <row r="67" spans="1:3" ht="20.149999999999999" customHeight="1" x14ac:dyDescent="0.35">
      <c r="A67" s="183">
        <v>11</v>
      </c>
      <c r="B67" s="185" t="s">
        <v>931</v>
      </c>
      <c r="C67" s="185">
        <f>data2022!C323</f>
        <v>450714.51</v>
      </c>
    </row>
    <row r="68" spans="1:3" ht="20.149999999999999" customHeight="1" x14ac:dyDescent="0.35">
      <c r="A68" s="183">
        <v>12</v>
      </c>
      <c r="B68" s="185" t="s">
        <v>932</v>
      </c>
      <c r="C68" s="185">
        <f>data2022!D324</f>
        <v>3829183.2299999995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933</v>
      </c>
      <c r="C70" s="184"/>
    </row>
    <row r="71" spans="1:3" ht="20.149999999999999" customHeight="1" x14ac:dyDescent="0.35">
      <c r="A71" s="183">
        <v>15</v>
      </c>
      <c r="B71" s="185" t="s">
        <v>470</v>
      </c>
      <c r="C71" s="185">
        <f>data2022!C326</f>
        <v>0</v>
      </c>
    </row>
    <row r="72" spans="1:3" ht="20.149999999999999" customHeight="1" x14ac:dyDescent="0.35">
      <c r="A72" s="183">
        <v>16</v>
      </c>
      <c r="B72" s="185" t="s">
        <v>934</v>
      </c>
      <c r="C72" s="185">
        <f>data2022!C327</f>
        <v>151657.5</v>
      </c>
    </row>
    <row r="73" spans="1:3" ht="20.149999999999999" customHeight="1" x14ac:dyDescent="0.35">
      <c r="A73" s="183">
        <v>17</v>
      </c>
      <c r="B73" s="185" t="s">
        <v>472</v>
      </c>
      <c r="C73" s="185">
        <f>data2022!C328</f>
        <v>4390288</v>
      </c>
    </row>
    <row r="74" spans="1:3" ht="20.149999999999999" customHeight="1" x14ac:dyDescent="0.35">
      <c r="A74" s="183">
        <v>18</v>
      </c>
      <c r="B74" s="185" t="s">
        <v>935</v>
      </c>
      <c r="C74" s="185">
        <f>data2022!D329</f>
        <v>4541945.5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474</v>
      </c>
      <c r="C76" s="184"/>
    </row>
    <row r="77" spans="1:3" ht="20.149999999999999" customHeight="1" x14ac:dyDescent="0.35">
      <c r="A77" s="183">
        <v>21</v>
      </c>
      <c r="B77" s="185" t="s">
        <v>475</v>
      </c>
      <c r="C77" s="185">
        <f>data2022!C331</f>
        <v>0</v>
      </c>
    </row>
    <row r="78" spans="1:3" ht="20.149999999999999" customHeight="1" x14ac:dyDescent="0.35">
      <c r="A78" s="183">
        <v>22</v>
      </c>
      <c r="B78" s="185" t="s">
        <v>936</v>
      </c>
      <c r="C78" s="185">
        <f>data2022!C332</f>
        <v>0</v>
      </c>
    </row>
    <row r="79" spans="1:3" ht="20.149999999999999" customHeight="1" x14ac:dyDescent="0.35">
      <c r="A79" s="183">
        <v>23</v>
      </c>
      <c r="B79" s="185" t="s">
        <v>477</v>
      </c>
      <c r="C79" s="185">
        <f>data2022!C333</f>
        <v>1507384.81</v>
      </c>
    </row>
    <row r="80" spans="1:3" ht="20.149999999999999" customHeight="1" x14ac:dyDescent="0.35">
      <c r="A80" s="183">
        <v>24</v>
      </c>
      <c r="B80" s="185" t="s">
        <v>937</v>
      </c>
      <c r="C80" s="185">
        <f>data2022!C334</f>
        <v>0</v>
      </c>
    </row>
    <row r="81" spans="1:3" ht="20.149999999999999" customHeight="1" x14ac:dyDescent="0.35">
      <c r="A81" s="183">
        <v>25</v>
      </c>
      <c r="B81" s="185" t="s">
        <v>479</v>
      </c>
      <c r="C81" s="185">
        <f>data2022!C335</f>
        <v>0</v>
      </c>
    </row>
    <row r="82" spans="1:3" ht="20.149999999999999" customHeight="1" x14ac:dyDescent="0.35">
      <c r="A82" s="183">
        <v>26</v>
      </c>
      <c r="B82" s="185" t="s">
        <v>938</v>
      </c>
      <c r="C82" s="185">
        <f>data2022!C336</f>
        <v>0</v>
      </c>
    </row>
    <row r="83" spans="1:3" ht="20.149999999999999" customHeight="1" x14ac:dyDescent="0.35">
      <c r="A83" s="183">
        <v>27</v>
      </c>
      <c r="B83" s="185" t="s">
        <v>481</v>
      </c>
      <c r="C83" s="185">
        <f>data2022!C337</f>
        <v>0</v>
      </c>
    </row>
    <row r="84" spans="1:3" ht="20.149999999999999" customHeight="1" x14ac:dyDescent="0.35">
      <c r="A84" s="183">
        <v>28</v>
      </c>
      <c r="B84" s="185" t="s">
        <v>482</v>
      </c>
      <c r="C84" s="185">
        <f>data2022!C338</f>
        <v>5371119.5899999999</v>
      </c>
    </row>
    <row r="85" spans="1:3" ht="20.149999999999999" customHeight="1" x14ac:dyDescent="0.35">
      <c r="A85" s="183">
        <v>29</v>
      </c>
      <c r="B85" s="185" t="s">
        <v>613</v>
      </c>
      <c r="C85" s="185">
        <f>data2022!D339</f>
        <v>6878504.4000000004</v>
      </c>
    </row>
    <row r="86" spans="1:3" ht="20.149999999999999" customHeight="1" x14ac:dyDescent="0.35">
      <c r="A86" s="183">
        <v>30</v>
      </c>
      <c r="B86" s="185" t="s">
        <v>939</v>
      </c>
      <c r="C86" s="185">
        <f>data2022!D340</f>
        <v>450714.51</v>
      </c>
    </row>
    <row r="87" spans="1:3" ht="20.149999999999999" customHeight="1" x14ac:dyDescent="0.35">
      <c r="A87" s="183">
        <v>31</v>
      </c>
      <c r="B87" s="185" t="s">
        <v>940</v>
      </c>
      <c r="C87" s="185">
        <f>data2022!D341</f>
        <v>6427789.8900000006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941</v>
      </c>
      <c r="C89" s="185">
        <f>data2022!C343</f>
        <v>34996268.289999999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942</v>
      </c>
      <c r="C91" s="184"/>
    </row>
    <row r="92" spans="1:3" ht="20.149999999999999" customHeight="1" x14ac:dyDescent="0.35">
      <c r="A92" s="183">
        <v>36</v>
      </c>
      <c r="B92" s="185" t="s">
        <v>486</v>
      </c>
      <c r="C92" s="185">
        <f>data2022!C345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487</v>
      </c>
      <c r="C94" s="185">
        <f>data2022!C346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943</v>
      </c>
      <c r="C96" s="185">
        <f>data2022!C347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944</v>
      </c>
      <c r="C98" s="185">
        <f>data2022!C348</f>
        <v>0</v>
      </c>
    </row>
    <row r="99" spans="1:3" ht="20.149999999999999" customHeight="1" x14ac:dyDescent="0.35">
      <c r="A99" s="183">
        <v>43</v>
      </c>
      <c r="B99" s="185" t="s">
        <v>945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946</v>
      </c>
      <c r="C101" s="185">
        <f>data2022!C349</f>
        <v>0</v>
      </c>
    </row>
    <row r="102" spans="1:3" ht="20.149999999999999" customHeight="1" x14ac:dyDescent="0.35">
      <c r="A102" s="183">
        <v>46</v>
      </c>
      <c r="B102" s="185" t="s">
        <v>947</v>
      </c>
      <c r="C102" s="185">
        <f>data2022!C343+data2022!C345+data2022!C346+data2022!C347+data2022!C348-data2022!C349</f>
        <v>34996268.289999999</v>
      </c>
    </row>
    <row r="103" spans="1:3" ht="20.149999999999999" customHeight="1" x14ac:dyDescent="0.35">
      <c r="A103" s="183">
        <v>47</v>
      </c>
      <c r="B103" s="185" t="s">
        <v>948</v>
      </c>
      <c r="C103" s="185">
        <f>data2022!D352</f>
        <v>49795187.109999999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949</v>
      </c>
      <c r="B106" s="178"/>
      <c r="C106" s="178"/>
    </row>
    <row r="107" spans="1:3" ht="20.149999999999999" customHeight="1" x14ac:dyDescent="0.35">
      <c r="A107" s="179"/>
      <c r="C107" s="103" t="s">
        <v>950</v>
      </c>
    </row>
    <row r="108" spans="1:3" ht="20.149999999999999" customHeight="1" x14ac:dyDescent="0.35">
      <c r="A108" s="129" t="str">
        <f>"Hospital: "&amp;data2022!C98</f>
        <v>Hospital: Newport Hospital &amp; Health Services</v>
      </c>
      <c r="B108" s="179"/>
      <c r="C108" s="151" t="str">
        <f>"FYE: "&amp;data2022!C96</f>
        <v>FYE: 12/31/2022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951</v>
      </c>
      <c r="C110" s="184"/>
    </row>
    <row r="111" spans="1:3" ht="20.149999999999999" customHeight="1" x14ac:dyDescent="0.35">
      <c r="A111" s="183">
        <v>2</v>
      </c>
      <c r="B111" s="185" t="s">
        <v>495</v>
      </c>
      <c r="C111" s="185">
        <f>data2022!C358</f>
        <v>8517722.7300000004</v>
      </c>
    </row>
    <row r="112" spans="1:3" ht="20.149999999999999" customHeight="1" x14ac:dyDescent="0.35">
      <c r="A112" s="183">
        <v>3</v>
      </c>
      <c r="B112" s="185" t="s">
        <v>496</v>
      </c>
      <c r="C112" s="185">
        <f>data2022!C359</f>
        <v>54277866.659999996</v>
      </c>
    </row>
    <row r="113" spans="1:3" ht="20.149999999999999" customHeight="1" x14ac:dyDescent="0.35">
      <c r="A113" s="183">
        <v>4</v>
      </c>
      <c r="B113" s="185" t="s">
        <v>952</v>
      </c>
      <c r="C113" s="185">
        <f>data2022!D360</f>
        <v>62795589.390000001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953</v>
      </c>
      <c r="C115" s="184"/>
    </row>
    <row r="116" spans="1:3" ht="20.149999999999999" customHeight="1" x14ac:dyDescent="0.35">
      <c r="A116" s="183">
        <v>7</v>
      </c>
      <c r="B116" s="197" t="s">
        <v>954</v>
      </c>
      <c r="C116" s="198">
        <f>data2022!C362</f>
        <v>290710.73</v>
      </c>
    </row>
    <row r="117" spans="1:3" ht="20.149999999999999" customHeight="1" x14ac:dyDescent="0.35">
      <c r="A117" s="183">
        <v>8</v>
      </c>
      <c r="B117" s="185" t="s">
        <v>499</v>
      </c>
      <c r="C117" s="198">
        <f>data2022!C363</f>
        <v>23119342.940000001</v>
      </c>
    </row>
    <row r="118" spans="1:3" ht="20.149999999999999" customHeight="1" x14ac:dyDescent="0.35">
      <c r="A118" s="183">
        <v>9</v>
      </c>
      <c r="B118" s="185" t="s">
        <v>955</v>
      </c>
      <c r="C118" s="198">
        <f>data2022!C364</f>
        <v>318078.21000000002</v>
      </c>
    </row>
    <row r="119" spans="1:3" ht="20.149999999999999" customHeight="1" x14ac:dyDescent="0.35">
      <c r="A119" s="183">
        <v>10</v>
      </c>
      <c r="B119" s="185" t="s">
        <v>956</v>
      </c>
      <c r="C119" s="198">
        <f>data2022!C365</f>
        <v>130602.56</v>
      </c>
    </row>
    <row r="120" spans="1:3" ht="20.149999999999999" customHeight="1" x14ac:dyDescent="0.35">
      <c r="A120" s="183">
        <v>11</v>
      </c>
      <c r="B120" s="185" t="s">
        <v>900</v>
      </c>
      <c r="C120" s="198">
        <f>data2022!D366</f>
        <v>23858734.440000001</v>
      </c>
    </row>
    <row r="121" spans="1:3" ht="20.149999999999999" customHeight="1" x14ac:dyDescent="0.35">
      <c r="A121" s="183">
        <v>12</v>
      </c>
      <c r="B121" s="185" t="s">
        <v>957</v>
      </c>
      <c r="C121" s="198">
        <f>data2022!D367</f>
        <v>38936854.950000003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503</v>
      </c>
      <c r="C123" s="184"/>
    </row>
    <row r="124" spans="1:3" ht="20.149999999999999" customHeight="1" x14ac:dyDescent="0.35">
      <c r="A124" s="183">
        <v>15</v>
      </c>
      <c r="B124" s="199" t="s">
        <v>504</v>
      </c>
      <c r="C124" s="200"/>
    </row>
    <row r="125" spans="1:3" ht="20.149999999999999" customHeight="1" x14ac:dyDescent="0.35">
      <c r="A125" s="204" t="s">
        <v>958</v>
      </c>
      <c r="B125" s="201" t="s">
        <v>505</v>
      </c>
      <c r="C125" s="200">
        <f>data2022!C370</f>
        <v>0</v>
      </c>
    </row>
    <row r="126" spans="1:3" ht="20.149999999999999" customHeight="1" x14ac:dyDescent="0.35">
      <c r="A126" s="204" t="s">
        <v>959</v>
      </c>
      <c r="B126" s="201" t="s">
        <v>506</v>
      </c>
      <c r="C126" s="200">
        <f>data2022!C371</f>
        <v>386840.04</v>
      </c>
    </row>
    <row r="127" spans="1:3" ht="20.149999999999999" customHeight="1" x14ac:dyDescent="0.35">
      <c r="A127" s="204" t="s">
        <v>960</v>
      </c>
      <c r="B127" s="201" t="s">
        <v>507</v>
      </c>
      <c r="C127" s="200">
        <f>data2022!C372</f>
        <v>0</v>
      </c>
    </row>
    <row r="128" spans="1:3" ht="20.149999999999999" customHeight="1" x14ac:dyDescent="0.35">
      <c r="A128" s="204" t="s">
        <v>961</v>
      </c>
      <c r="B128" s="201" t="s">
        <v>508</v>
      </c>
      <c r="C128" s="200">
        <f>data2022!C373</f>
        <v>0</v>
      </c>
    </row>
    <row r="129" spans="1:3" ht="20.149999999999999" customHeight="1" x14ac:dyDescent="0.35">
      <c r="A129" s="204" t="s">
        <v>962</v>
      </c>
      <c r="B129" s="201" t="s">
        <v>509</v>
      </c>
      <c r="C129" s="200">
        <f>data2022!C374</f>
        <v>0</v>
      </c>
    </row>
    <row r="130" spans="1:3" ht="20.149999999999999" customHeight="1" x14ac:dyDescent="0.35">
      <c r="A130" s="204" t="s">
        <v>963</v>
      </c>
      <c r="B130" s="201" t="s">
        <v>510</v>
      </c>
      <c r="C130" s="200">
        <f>data2022!C375</f>
        <v>0</v>
      </c>
    </row>
    <row r="131" spans="1:3" ht="20.149999999999999" customHeight="1" x14ac:dyDescent="0.35">
      <c r="A131" s="204" t="s">
        <v>964</v>
      </c>
      <c r="B131" s="201" t="s">
        <v>511</v>
      </c>
      <c r="C131" s="200">
        <f>data2022!C376</f>
        <v>0</v>
      </c>
    </row>
    <row r="132" spans="1:3" ht="20.149999999999999" customHeight="1" x14ac:dyDescent="0.35">
      <c r="A132" s="204" t="s">
        <v>965</v>
      </c>
      <c r="B132" s="201" t="s">
        <v>512</v>
      </c>
      <c r="C132" s="200">
        <f>data2022!C377</f>
        <v>0</v>
      </c>
    </row>
    <row r="133" spans="1:3" ht="20.149999999999999" customHeight="1" x14ac:dyDescent="0.35">
      <c r="A133" s="204" t="s">
        <v>966</v>
      </c>
      <c r="B133" s="201" t="s">
        <v>513</v>
      </c>
      <c r="C133" s="200">
        <f>data2022!C378</f>
        <v>1600</v>
      </c>
    </row>
    <row r="134" spans="1:3" ht="20.149999999999999" customHeight="1" x14ac:dyDescent="0.35">
      <c r="A134" s="204" t="s">
        <v>967</v>
      </c>
      <c r="B134" s="201" t="s">
        <v>514</v>
      </c>
      <c r="C134" s="200">
        <f>data2022!C379</f>
        <v>97192.07</v>
      </c>
    </row>
    <row r="135" spans="1:3" ht="20.149999999999999" customHeight="1" x14ac:dyDescent="0.35">
      <c r="A135" s="204" t="s">
        <v>968</v>
      </c>
      <c r="B135" s="201" t="s">
        <v>515</v>
      </c>
      <c r="C135" s="200">
        <f>data2022!C380</f>
        <v>211420.73</v>
      </c>
    </row>
    <row r="136" spans="1:3" ht="20.149999999999999" customHeight="1" x14ac:dyDescent="0.35">
      <c r="A136" s="183">
        <v>16</v>
      </c>
      <c r="B136" s="185" t="s">
        <v>517</v>
      </c>
      <c r="C136" s="200">
        <f>data2022!C381</f>
        <v>0</v>
      </c>
    </row>
    <row r="137" spans="1:3" ht="20.149999999999999" customHeight="1" x14ac:dyDescent="0.35">
      <c r="A137" s="183">
        <v>17</v>
      </c>
      <c r="B137" s="185" t="s">
        <v>969</v>
      </c>
      <c r="C137" s="198">
        <f>data2022!D383</f>
        <v>697052.84</v>
      </c>
    </row>
    <row r="138" spans="1:3" ht="20.149999999999999" customHeight="1" x14ac:dyDescent="0.35">
      <c r="A138" s="183">
        <v>18</v>
      </c>
      <c r="B138" s="185" t="s">
        <v>970</v>
      </c>
      <c r="C138" s="198">
        <f>data2022!D384</f>
        <v>39633907.790000007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971</v>
      </c>
      <c r="C140" s="184"/>
    </row>
    <row r="141" spans="1:3" ht="20.149999999999999" customHeight="1" x14ac:dyDescent="0.35">
      <c r="A141" s="183">
        <v>21</v>
      </c>
      <c r="B141" s="185" t="s">
        <v>521</v>
      </c>
      <c r="C141" s="198">
        <f>data2022!C389</f>
        <v>20284986.09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data2022!C390</f>
        <v>4915980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data2022!C391</f>
        <v>1517864.9500000002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data2022!C392</f>
        <v>5211510.7899999991</v>
      </c>
    </row>
    <row r="145" spans="1:3" ht="20.149999999999999" customHeight="1" x14ac:dyDescent="0.35">
      <c r="A145" s="183">
        <v>25</v>
      </c>
      <c r="B145" s="185" t="s">
        <v>972</v>
      </c>
      <c r="C145" s="198">
        <f>data2022!C393</f>
        <v>0</v>
      </c>
    </row>
    <row r="146" spans="1:3" ht="20.149999999999999" customHeight="1" x14ac:dyDescent="0.35">
      <c r="A146" s="183">
        <v>26</v>
      </c>
      <c r="B146" s="185" t="s">
        <v>973</v>
      </c>
      <c r="C146" s="198">
        <f>data2022!C394</f>
        <v>1897011.45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data2022!C395</f>
        <v>1153903</v>
      </c>
    </row>
    <row r="148" spans="1:3" ht="20.149999999999999" customHeight="1" x14ac:dyDescent="0.35">
      <c r="A148" s="183">
        <v>28</v>
      </c>
      <c r="B148" s="185" t="s">
        <v>974</v>
      </c>
      <c r="C148" s="198">
        <f>data2022!C396</f>
        <v>125408.49</v>
      </c>
    </row>
    <row r="149" spans="1:3" ht="20.149999999999999" customHeight="1" x14ac:dyDescent="0.35">
      <c r="A149" s="183">
        <v>29</v>
      </c>
      <c r="B149" s="185" t="s">
        <v>526</v>
      </c>
      <c r="C149" s="198">
        <f>data2022!C397</f>
        <v>298582.38</v>
      </c>
    </row>
    <row r="150" spans="1:3" ht="20.149999999999999" customHeight="1" x14ac:dyDescent="0.35">
      <c r="A150" s="183">
        <v>30</v>
      </c>
      <c r="B150" s="185" t="s">
        <v>975</v>
      </c>
      <c r="C150" s="198">
        <f>data2022!C398</f>
        <v>0</v>
      </c>
    </row>
    <row r="151" spans="1:3" ht="20.149999999999999" customHeight="1" x14ac:dyDescent="0.35">
      <c r="A151" s="183">
        <v>31</v>
      </c>
      <c r="B151" s="185" t="s">
        <v>528</v>
      </c>
      <c r="C151" s="198">
        <f>data2022!C399</f>
        <v>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976</v>
      </c>
      <c r="B153" s="202" t="s">
        <v>270</v>
      </c>
      <c r="C153" s="198">
        <f>data2022!C401</f>
        <v>87115.4</v>
      </c>
    </row>
    <row r="154" spans="1:3" ht="20.149999999999999" customHeight="1" x14ac:dyDescent="0.35">
      <c r="A154" s="204" t="s">
        <v>977</v>
      </c>
      <c r="B154" s="202" t="s">
        <v>271</v>
      </c>
      <c r="C154" s="198">
        <f>data2022!C402</f>
        <v>1319738.17</v>
      </c>
    </row>
    <row r="155" spans="1:3" ht="20.149999999999999" customHeight="1" x14ac:dyDescent="0.35">
      <c r="A155" s="204" t="s">
        <v>978</v>
      </c>
      <c r="B155" s="202" t="s">
        <v>979</v>
      </c>
      <c r="C155" s="198">
        <f>data2022!C403</f>
        <v>1487816.2199999997</v>
      </c>
    </row>
    <row r="156" spans="1:3" ht="20.149999999999999" customHeight="1" x14ac:dyDescent="0.35">
      <c r="A156" s="204" t="s">
        <v>980</v>
      </c>
      <c r="B156" s="202" t="s">
        <v>273</v>
      </c>
      <c r="C156" s="198">
        <f>data2022!C404</f>
        <v>0</v>
      </c>
    </row>
    <row r="157" spans="1:3" ht="20.149999999999999" customHeight="1" x14ac:dyDescent="0.35">
      <c r="A157" s="204" t="s">
        <v>981</v>
      </c>
      <c r="B157" s="202" t="s">
        <v>274</v>
      </c>
      <c r="C157" s="198">
        <f>data2022!C405</f>
        <v>0</v>
      </c>
    </row>
    <row r="158" spans="1:3" ht="20.149999999999999" customHeight="1" x14ac:dyDescent="0.35">
      <c r="A158" s="204" t="s">
        <v>982</v>
      </c>
      <c r="B158" s="202" t="s">
        <v>275</v>
      </c>
      <c r="C158" s="198">
        <f>data2022!C406</f>
        <v>0</v>
      </c>
    </row>
    <row r="159" spans="1:3" ht="20.149999999999999" customHeight="1" x14ac:dyDescent="0.35">
      <c r="A159" s="204" t="s">
        <v>983</v>
      </c>
      <c r="B159" s="202" t="s">
        <v>276</v>
      </c>
      <c r="C159" s="198">
        <f>data2022!C407</f>
        <v>0</v>
      </c>
    </row>
    <row r="160" spans="1:3" ht="20.149999999999999" customHeight="1" x14ac:dyDescent="0.35">
      <c r="A160" s="204" t="s">
        <v>984</v>
      </c>
      <c r="B160" s="202" t="s">
        <v>277</v>
      </c>
      <c r="C160" s="198">
        <f>data2022!C408</f>
        <v>336511.69999999995</v>
      </c>
    </row>
    <row r="161" spans="1:3" ht="20.149999999999999" customHeight="1" x14ac:dyDescent="0.35">
      <c r="A161" s="204" t="s">
        <v>985</v>
      </c>
      <c r="B161" s="202" t="s">
        <v>278</v>
      </c>
      <c r="C161" s="198">
        <f>data2022!C409</f>
        <v>0</v>
      </c>
    </row>
    <row r="162" spans="1:3" ht="20.149999999999999" customHeight="1" x14ac:dyDescent="0.35">
      <c r="A162" s="204" t="s">
        <v>986</v>
      </c>
      <c r="B162" s="202" t="s">
        <v>279</v>
      </c>
      <c r="C162" s="198">
        <f>data2022!C410</f>
        <v>165168.64000000001</v>
      </c>
    </row>
    <row r="163" spans="1:3" ht="20.149999999999999" customHeight="1" x14ac:dyDescent="0.35">
      <c r="A163" s="204" t="s">
        <v>987</v>
      </c>
      <c r="B163" s="202" t="s">
        <v>280</v>
      </c>
      <c r="C163" s="198">
        <f>data2022!C411</f>
        <v>121270.55000000002</v>
      </c>
    </row>
    <row r="164" spans="1:3" ht="20.149999999999999" customHeight="1" x14ac:dyDescent="0.35">
      <c r="A164" s="204" t="s">
        <v>988</v>
      </c>
      <c r="B164" s="202" t="s">
        <v>281</v>
      </c>
      <c r="C164" s="198">
        <f>data2022!C412</f>
        <v>0</v>
      </c>
    </row>
    <row r="165" spans="1:3" ht="20.149999999999999" customHeight="1" x14ac:dyDescent="0.35">
      <c r="A165" s="204" t="s">
        <v>989</v>
      </c>
      <c r="B165" s="202" t="s">
        <v>282</v>
      </c>
      <c r="C165" s="198">
        <f>data2022!C413</f>
        <v>592411.86</v>
      </c>
    </row>
    <row r="166" spans="1:3" ht="20.149999999999999" customHeight="1" x14ac:dyDescent="0.35">
      <c r="A166" s="204" t="s">
        <v>990</v>
      </c>
      <c r="B166" s="202" t="s">
        <v>991</v>
      </c>
      <c r="C166" s="198">
        <f>data2022!C414</f>
        <v>660115.63</v>
      </c>
    </row>
    <row r="167" spans="1:3" ht="20.149999999999999" customHeight="1" x14ac:dyDescent="0.35">
      <c r="A167" s="183">
        <v>34</v>
      </c>
      <c r="B167" s="185" t="s">
        <v>992</v>
      </c>
      <c r="C167" s="198">
        <f>data2022!D416</f>
        <v>40175395.320000008</v>
      </c>
    </row>
    <row r="168" spans="1:3" ht="20.149999999999999" customHeight="1" x14ac:dyDescent="0.35">
      <c r="A168" s="183">
        <v>35</v>
      </c>
      <c r="B168" s="185" t="s">
        <v>993</v>
      </c>
      <c r="C168" s="198">
        <f>data2022!D417</f>
        <v>-541487.53000000119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994</v>
      </c>
      <c r="C170" s="198">
        <f>data2022!D420</f>
        <v>3010657.14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995</v>
      </c>
      <c r="C172" s="185">
        <f>data2022!D421</f>
        <v>2469169.6099999989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996</v>
      </c>
      <c r="C174" s="198">
        <f>data2022!C422</f>
        <v>0</v>
      </c>
    </row>
    <row r="175" spans="1:3" ht="20.149999999999999" customHeight="1" x14ac:dyDescent="0.35">
      <c r="A175" s="183">
        <v>42</v>
      </c>
      <c r="B175" s="185" t="s">
        <v>997</v>
      </c>
      <c r="C175" s="198">
        <f>data2022!C423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998</v>
      </c>
      <c r="C177" s="198">
        <f>data2022!D424</f>
        <v>2469169.6099999989</v>
      </c>
    </row>
    <row r="178" spans="1:3" ht="20.149999999999999" customHeight="1" x14ac:dyDescent="0.35">
      <c r="A178" s="188">
        <v>45</v>
      </c>
      <c r="B178" s="187" t="s">
        <v>999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4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4420-23C9-4EB3-9A0C-08BCCA6F59C5}">
  <sheetPr codeName="Sheet11"/>
  <dimension ref="A1:N410"/>
  <sheetViews>
    <sheetView showGridLines="0" topLeftCell="A344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47" customWidth="1"/>
    <col min="2" max="2" width="22.4140625" style="247" customWidth="1"/>
    <col min="3" max="8" width="13.75" style="247" customWidth="1"/>
    <col min="9" max="9" width="15.75" style="247" customWidth="1"/>
    <col min="10" max="11" width="8.9140625" style="247" customWidth="1"/>
    <col min="12" max="16384" width="8.9140625" style="247"/>
  </cols>
  <sheetData>
    <row r="1" spans="1:9" ht="20.149999999999999" customHeight="1" x14ac:dyDescent="0.35">
      <c r="A1" s="245" t="s">
        <v>1000</v>
      </c>
      <c r="B1" s="246"/>
      <c r="C1" s="246"/>
      <c r="D1" s="246"/>
      <c r="E1" s="246"/>
      <c r="F1" s="246"/>
      <c r="G1" s="246"/>
      <c r="H1" s="246"/>
    </row>
    <row r="2" spans="1:9" ht="20.149999999999999" customHeight="1" x14ac:dyDescent="0.35">
      <c r="A2" s="248"/>
      <c r="I2" s="249" t="s">
        <v>1001</v>
      </c>
    </row>
    <row r="3" spans="1:9" ht="20.149999999999999" customHeight="1" x14ac:dyDescent="0.35">
      <c r="A3" s="248"/>
      <c r="I3" s="248"/>
    </row>
    <row r="4" spans="1:9" ht="20.149999999999999" customHeight="1" x14ac:dyDescent="0.35">
      <c r="A4" s="250" t="str">
        <f>"Hospital: "&amp;data2022!C98</f>
        <v>Hospital: Newport Hospital &amp; Health Services</v>
      </c>
      <c r="G4" s="251"/>
      <c r="H4" s="250" t="str">
        <f>"FYE: "&amp;data2022!C96</f>
        <v>FYE: 12/31/2022</v>
      </c>
    </row>
    <row r="5" spans="1:9" ht="20.149999999999999" customHeight="1" x14ac:dyDescent="0.35">
      <c r="A5" s="244">
        <v>1</v>
      </c>
      <c r="B5" s="252" t="s">
        <v>236</v>
      </c>
      <c r="C5" s="253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 t="s">
        <v>42</v>
      </c>
    </row>
    <row r="6" spans="1:9" ht="20.149999999999999" customHeight="1" x14ac:dyDescent="0.35">
      <c r="A6" s="255">
        <v>2</v>
      </c>
      <c r="B6" s="256" t="s">
        <v>1002</v>
      </c>
      <c r="C6" s="257" t="s">
        <v>118</v>
      </c>
      <c r="D6" s="258" t="s">
        <v>1003</v>
      </c>
      <c r="E6" s="258" t="s">
        <v>120</v>
      </c>
      <c r="F6" s="258" t="s">
        <v>121</v>
      </c>
      <c r="G6" s="258" t="s">
        <v>122</v>
      </c>
      <c r="H6" s="258" t="s">
        <v>123</v>
      </c>
      <c r="I6" s="258" t="s">
        <v>124</v>
      </c>
    </row>
    <row r="7" spans="1:9" ht="20.149999999999999" customHeight="1" x14ac:dyDescent="0.35">
      <c r="A7" s="255"/>
      <c r="B7" s="256"/>
      <c r="C7" s="258" t="s">
        <v>190</v>
      </c>
      <c r="D7" s="258" t="s">
        <v>1004</v>
      </c>
      <c r="E7" s="258" t="s">
        <v>190</v>
      </c>
      <c r="F7" s="258" t="s">
        <v>1005</v>
      </c>
      <c r="G7" s="258" t="s">
        <v>192</v>
      </c>
      <c r="H7" s="258" t="s">
        <v>190</v>
      </c>
      <c r="I7" s="258" t="s">
        <v>193</v>
      </c>
    </row>
    <row r="8" spans="1:9" ht="20.149999999999999" customHeight="1" x14ac:dyDescent="0.35">
      <c r="A8" s="244">
        <v>3</v>
      </c>
      <c r="B8" s="252" t="s">
        <v>1006</v>
      </c>
      <c r="C8" s="254" t="s">
        <v>242</v>
      </c>
      <c r="D8" s="254" t="s">
        <v>242</v>
      </c>
      <c r="E8" s="254" t="s">
        <v>242</v>
      </c>
      <c r="F8" s="254" t="s">
        <v>242</v>
      </c>
      <c r="G8" s="254" t="s">
        <v>242</v>
      </c>
      <c r="H8" s="254" t="s">
        <v>242</v>
      </c>
      <c r="I8" s="254" t="s">
        <v>242</v>
      </c>
    </row>
    <row r="9" spans="1:9" ht="20.149999999999999" customHeight="1" x14ac:dyDescent="0.35">
      <c r="A9" s="244">
        <v>4</v>
      </c>
      <c r="B9" s="252" t="s">
        <v>261</v>
      </c>
      <c r="C9" s="252">
        <f>data2022!C59</f>
        <v>0</v>
      </c>
      <c r="D9" s="252">
        <f>data2022!D59</f>
        <v>0</v>
      </c>
      <c r="E9" s="252">
        <f>data2022!E59</f>
        <v>1454</v>
      </c>
      <c r="F9" s="252">
        <f>data2022!F59</f>
        <v>0</v>
      </c>
      <c r="G9" s="252">
        <f>data2022!G59</f>
        <v>0</v>
      </c>
      <c r="H9" s="252">
        <f>data2022!H59</f>
        <v>0</v>
      </c>
      <c r="I9" s="252">
        <f>data2022!I59</f>
        <v>0</v>
      </c>
    </row>
    <row r="10" spans="1:9" ht="20.149999999999999" customHeight="1" x14ac:dyDescent="0.35">
      <c r="A10" s="244">
        <v>5</v>
      </c>
      <c r="B10" s="252" t="s">
        <v>262</v>
      </c>
      <c r="C10" s="259">
        <f>data2022!C60</f>
        <v>0</v>
      </c>
      <c r="D10" s="259">
        <f>data2022!D60</f>
        <v>0</v>
      </c>
      <c r="E10" s="259">
        <f>data2022!E60</f>
        <v>14.57</v>
      </c>
      <c r="F10" s="259">
        <f>data2022!F60</f>
        <v>0</v>
      </c>
      <c r="G10" s="259">
        <f>data2022!G60</f>
        <v>0</v>
      </c>
      <c r="H10" s="259">
        <f>data2022!H60</f>
        <v>0</v>
      </c>
      <c r="I10" s="259">
        <f>data2022!I60</f>
        <v>0</v>
      </c>
    </row>
    <row r="11" spans="1:9" ht="20.149999999999999" customHeight="1" x14ac:dyDescent="0.35">
      <c r="A11" s="244">
        <v>6</v>
      </c>
      <c r="B11" s="252" t="s">
        <v>263</v>
      </c>
      <c r="C11" s="252">
        <f>data2022!C61</f>
        <v>0</v>
      </c>
      <c r="D11" s="252">
        <f>data2022!D61</f>
        <v>0</v>
      </c>
      <c r="E11" s="252">
        <f>data2022!E61</f>
        <v>2041615.77</v>
      </c>
      <c r="F11" s="252">
        <f>data2022!F61</f>
        <v>0</v>
      </c>
      <c r="G11" s="252">
        <f>data2022!G61</f>
        <v>0</v>
      </c>
      <c r="H11" s="252">
        <f>data2022!H61</f>
        <v>0</v>
      </c>
      <c r="I11" s="252">
        <f>data2022!I61</f>
        <v>0</v>
      </c>
    </row>
    <row r="12" spans="1:9" ht="20.149999999999999" customHeight="1" x14ac:dyDescent="0.35">
      <c r="A12" s="244">
        <v>7</v>
      </c>
      <c r="B12" s="252" t="s">
        <v>11</v>
      </c>
      <c r="C12" s="252">
        <f>data2022!C62</f>
        <v>0</v>
      </c>
      <c r="D12" s="252">
        <f>data2022!D62</f>
        <v>0</v>
      </c>
      <c r="E12" s="252">
        <f>data2022!E62</f>
        <v>465228</v>
      </c>
      <c r="F12" s="252">
        <f>data2022!F62</f>
        <v>0</v>
      </c>
      <c r="G12" s="252">
        <f>data2022!G62</f>
        <v>0</v>
      </c>
      <c r="H12" s="252">
        <f>data2022!H62</f>
        <v>0</v>
      </c>
      <c r="I12" s="252">
        <f>data2022!I62</f>
        <v>0</v>
      </c>
    </row>
    <row r="13" spans="1:9" ht="20.149999999999999" customHeight="1" x14ac:dyDescent="0.35">
      <c r="A13" s="244">
        <v>8</v>
      </c>
      <c r="B13" s="252" t="s">
        <v>264</v>
      </c>
      <c r="C13" s="252">
        <f>data2022!C63</f>
        <v>0</v>
      </c>
      <c r="D13" s="252">
        <f>data2022!D63</f>
        <v>0</v>
      </c>
      <c r="E13" s="252">
        <f>data2022!E63</f>
        <v>300</v>
      </c>
      <c r="F13" s="252">
        <f>data2022!F63</f>
        <v>0</v>
      </c>
      <c r="G13" s="252">
        <f>data2022!G63</f>
        <v>0</v>
      </c>
      <c r="H13" s="252">
        <f>data2022!H63</f>
        <v>0</v>
      </c>
      <c r="I13" s="252">
        <f>data2022!I63</f>
        <v>0</v>
      </c>
    </row>
    <row r="14" spans="1:9" ht="20.149999999999999" customHeight="1" x14ac:dyDescent="0.35">
      <c r="A14" s="244">
        <v>9</v>
      </c>
      <c r="B14" s="252" t="s">
        <v>265</v>
      </c>
      <c r="C14" s="252">
        <f>data2022!C64</f>
        <v>0</v>
      </c>
      <c r="D14" s="252">
        <f>data2022!D64</f>
        <v>0</v>
      </c>
      <c r="E14" s="252">
        <f>data2022!E64</f>
        <v>152267.26</v>
      </c>
      <c r="F14" s="252">
        <f>data2022!F64</f>
        <v>0</v>
      </c>
      <c r="G14" s="252">
        <f>data2022!G64</f>
        <v>0</v>
      </c>
      <c r="H14" s="252">
        <f>data2022!H64</f>
        <v>0</v>
      </c>
      <c r="I14" s="252">
        <f>data2022!I64</f>
        <v>0</v>
      </c>
    </row>
    <row r="15" spans="1:9" ht="20.149999999999999" customHeight="1" x14ac:dyDescent="0.35">
      <c r="A15" s="244">
        <v>10</v>
      </c>
      <c r="B15" s="252" t="s">
        <v>523</v>
      </c>
      <c r="C15" s="252">
        <f>data2022!C65</f>
        <v>0</v>
      </c>
      <c r="D15" s="252">
        <f>data2022!D65</f>
        <v>0</v>
      </c>
      <c r="E15" s="252">
        <f>data2022!E65</f>
        <v>0</v>
      </c>
      <c r="F15" s="252">
        <f>data2022!F65</f>
        <v>0</v>
      </c>
      <c r="G15" s="252">
        <f>data2022!G65</f>
        <v>0</v>
      </c>
      <c r="H15" s="252">
        <f>data2022!H65</f>
        <v>0</v>
      </c>
      <c r="I15" s="252">
        <f>data2022!I65</f>
        <v>0</v>
      </c>
    </row>
    <row r="16" spans="1:9" ht="20.149999999999999" customHeight="1" x14ac:dyDescent="0.35">
      <c r="A16" s="244">
        <v>11</v>
      </c>
      <c r="B16" s="252" t="s">
        <v>524</v>
      </c>
      <c r="C16" s="252">
        <f>data2022!C66</f>
        <v>0</v>
      </c>
      <c r="D16" s="252">
        <f>data2022!D66</f>
        <v>0</v>
      </c>
      <c r="E16" s="252">
        <f>data2022!E66</f>
        <v>205712.31000000006</v>
      </c>
      <c r="F16" s="252">
        <f>data2022!F66</f>
        <v>0</v>
      </c>
      <c r="G16" s="252">
        <f>data2022!G66</f>
        <v>0</v>
      </c>
      <c r="H16" s="252">
        <f>data2022!H66</f>
        <v>0</v>
      </c>
      <c r="I16" s="252">
        <f>data2022!I66</f>
        <v>0</v>
      </c>
    </row>
    <row r="17" spans="1:9" ht="20.149999999999999" customHeight="1" x14ac:dyDescent="0.35">
      <c r="A17" s="244">
        <v>12</v>
      </c>
      <c r="B17" s="252" t="s">
        <v>16</v>
      </c>
      <c r="C17" s="252">
        <f>data2022!C67</f>
        <v>0</v>
      </c>
      <c r="D17" s="252">
        <f>data2022!D67</f>
        <v>0</v>
      </c>
      <c r="E17" s="252">
        <f>data2022!E67</f>
        <v>62911</v>
      </c>
      <c r="F17" s="252">
        <f>data2022!F67</f>
        <v>0</v>
      </c>
      <c r="G17" s="252">
        <f>data2022!G67</f>
        <v>0</v>
      </c>
      <c r="H17" s="252">
        <f>data2022!H67</f>
        <v>0</v>
      </c>
      <c r="I17" s="252">
        <f>data2022!I67</f>
        <v>0</v>
      </c>
    </row>
    <row r="18" spans="1:9" ht="20.149999999999999" customHeight="1" x14ac:dyDescent="0.35">
      <c r="A18" s="244">
        <v>13</v>
      </c>
      <c r="B18" s="252" t="s">
        <v>1007</v>
      </c>
      <c r="C18" s="252">
        <f>data2022!C68</f>
        <v>0</v>
      </c>
      <c r="D18" s="252">
        <f>data2022!D68</f>
        <v>0</v>
      </c>
      <c r="E18" s="252">
        <f>data2022!E68</f>
        <v>2284.92</v>
      </c>
      <c r="F18" s="252">
        <f>data2022!F68</f>
        <v>0</v>
      </c>
      <c r="G18" s="252">
        <f>data2022!G68</f>
        <v>0</v>
      </c>
      <c r="H18" s="252">
        <f>data2022!H68</f>
        <v>0</v>
      </c>
      <c r="I18" s="252">
        <f>data2022!I68</f>
        <v>0</v>
      </c>
    </row>
    <row r="19" spans="1:9" ht="20.149999999999999" customHeight="1" x14ac:dyDescent="0.35">
      <c r="A19" s="244">
        <v>14</v>
      </c>
      <c r="B19" s="252" t="s">
        <v>1008</v>
      </c>
      <c r="C19" s="252">
        <f>data2022!C69</f>
        <v>0</v>
      </c>
      <c r="D19" s="252">
        <f>data2022!D69</f>
        <v>0</v>
      </c>
      <c r="E19" s="252">
        <f>data2022!E69</f>
        <v>496453.32999999996</v>
      </c>
      <c r="F19" s="252">
        <f>data2022!F69</f>
        <v>0</v>
      </c>
      <c r="G19" s="252">
        <f>data2022!G69</f>
        <v>0</v>
      </c>
      <c r="H19" s="252">
        <f>data2022!H69</f>
        <v>0</v>
      </c>
      <c r="I19" s="252">
        <f>data2022!I69</f>
        <v>0</v>
      </c>
    </row>
    <row r="20" spans="1:9" ht="20.149999999999999" customHeight="1" x14ac:dyDescent="0.35">
      <c r="A20" s="244">
        <v>15</v>
      </c>
      <c r="B20" s="252" t="s">
        <v>284</v>
      </c>
      <c r="C20" s="252">
        <f>-data2022!C84</f>
        <v>0</v>
      </c>
      <c r="D20" s="252">
        <f>-data2022!D84</f>
        <v>0</v>
      </c>
      <c r="E20" s="252">
        <f>-data2022!E84</f>
        <v>0</v>
      </c>
      <c r="F20" s="252">
        <f>-data2022!F84</f>
        <v>0</v>
      </c>
      <c r="G20" s="252">
        <f>-data2022!G84</f>
        <v>0</v>
      </c>
      <c r="H20" s="252">
        <f>-data2022!H84</f>
        <v>0</v>
      </c>
      <c r="I20" s="252">
        <f>-data2022!I84</f>
        <v>0</v>
      </c>
    </row>
    <row r="21" spans="1:9" ht="20.149999999999999" customHeight="1" x14ac:dyDescent="0.35">
      <c r="A21" s="244">
        <v>16</v>
      </c>
      <c r="B21" s="260" t="s">
        <v>1009</v>
      </c>
      <c r="C21" s="252">
        <f>data2022!C85</f>
        <v>0</v>
      </c>
      <c r="D21" s="252">
        <f>data2022!D85</f>
        <v>0</v>
      </c>
      <c r="E21" s="252">
        <f>data2022!E85</f>
        <v>3426772.5900000003</v>
      </c>
      <c r="F21" s="252">
        <f>data2022!F85</f>
        <v>0</v>
      </c>
      <c r="G21" s="252">
        <f>data2022!G85</f>
        <v>0</v>
      </c>
      <c r="H21" s="252">
        <f>data2022!H85</f>
        <v>0</v>
      </c>
      <c r="I21" s="252">
        <f>data2022!I85</f>
        <v>0</v>
      </c>
    </row>
    <row r="22" spans="1:9" ht="20.149999999999999" customHeight="1" x14ac:dyDescent="0.35">
      <c r="A22" s="244">
        <v>17</v>
      </c>
      <c r="B22" s="252" t="s">
        <v>286</v>
      </c>
      <c r="C22" s="261"/>
      <c r="D22" s="262"/>
      <c r="E22" s="262"/>
      <c r="F22" s="262"/>
      <c r="G22" s="262"/>
      <c r="H22" s="262"/>
      <c r="I22" s="262"/>
    </row>
    <row r="23" spans="1:9" ht="20.149999999999999" customHeight="1" x14ac:dyDescent="0.35">
      <c r="A23" s="244">
        <v>18</v>
      </c>
      <c r="B23" s="252" t="s">
        <v>1010</v>
      </c>
      <c r="C23" s="260">
        <f>+data2022!M668</f>
        <v>0</v>
      </c>
      <c r="D23" s="260">
        <f>+data2022!M669</f>
        <v>0</v>
      </c>
      <c r="E23" s="260">
        <f>+data2022!M670</f>
        <v>2317500</v>
      </c>
      <c r="F23" s="260">
        <f>+data2022!M671</f>
        <v>0</v>
      </c>
      <c r="G23" s="260">
        <f>+data2022!M672</f>
        <v>0</v>
      </c>
      <c r="H23" s="260">
        <f>+data2022!M673</f>
        <v>0</v>
      </c>
      <c r="I23" s="260">
        <f>+data2022!M674</f>
        <v>0</v>
      </c>
    </row>
    <row r="24" spans="1:9" ht="20.149999999999999" customHeight="1" x14ac:dyDescent="0.35">
      <c r="A24" s="244">
        <v>19</v>
      </c>
      <c r="B24" s="260" t="s">
        <v>1011</v>
      </c>
      <c r="C24" s="252">
        <f>data2022!C87</f>
        <v>0</v>
      </c>
      <c r="D24" s="252">
        <f>data2022!D87</f>
        <v>0</v>
      </c>
      <c r="E24" s="252">
        <f>data2022!E87</f>
        <v>3785083.13</v>
      </c>
      <c r="F24" s="252">
        <f>data2022!F87</f>
        <v>0</v>
      </c>
      <c r="G24" s="252">
        <f>data2022!G87</f>
        <v>0</v>
      </c>
      <c r="H24" s="252">
        <f>data2022!H87</f>
        <v>0</v>
      </c>
      <c r="I24" s="252">
        <f>data2022!I87</f>
        <v>0</v>
      </c>
    </row>
    <row r="25" spans="1:9" ht="20.149999999999999" customHeight="1" x14ac:dyDescent="0.35">
      <c r="A25" s="244">
        <v>20</v>
      </c>
      <c r="B25" s="260" t="s">
        <v>1012</v>
      </c>
      <c r="C25" s="252">
        <f>data2022!C88</f>
        <v>0</v>
      </c>
      <c r="D25" s="252">
        <f>data2022!D88</f>
        <v>0</v>
      </c>
      <c r="E25" s="252">
        <f>data2022!E88</f>
        <v>1027346.64</v>
      </c>
      <c r="F25" s="252">
        <f>data2022!F88</f>
        <v>0</v>
      </c>
      <c r="G25" s="252">
        <f>data2022!G88</f>
        <v>0</v>
      </c>
      <c r="H25" s="252">
        <f>data2022!H88</f>
        <v>0</v>
      </c>
      <c r="I25" s="252">
        <f>data2022!I88</f>
        <v>0</v>
      </c>
    </row>
    <row r="26" spans="1:9" ht="18" customHeight="1" x14ac:dyDescent="0.35">
      <c r="A26" s="244">
        <v>21</v>
      </c>
      <c r="B26" s="260" t="s">
        <v>1013</v>
      </c>
      <c r="C26" s="252">
        <f>data2022!C89</f>
        <v>0</v>
      </c>
      <c r="D26" s="252">
        <f>data2022!D89</f>
        <v>0</v>
      </c>
      <c r="E26" s="252">
        <f>data2022!E89</f>
        <v>4812429.7699999996</v>
      </c>
      <c r="F26" s="252">
        <f>data2022!F89</f>
        <v>0</v>
      </c>
      <c r="G26" s="252">
        <f>data2022!G89</f>
        <v>0</v>
      </c>
      <c r="H26" s="252">
        <f>data2022!H89</f>
        <v>0</v>
      </c>
      <c r="I26" s="252">
        <f>data2022!I89</f>
        <v>0</v>
      </c>
    </row>
    <row r="27" spans="1:9" ht="20.149999999999999" customHeight="1" x14ac:dyDescent="0.35">
      <c r="A27" s="244" t="s">
        <v>1014</v>
      </c>
      <c r="B27" s="252"/>
      <c r="C27" s="262"/>
      <c r="D27" s="262"/>
      <c r="E27" s="262"/>
      <c r="F27" s="262"/>
      <c r="G27" s="262"/>
      <c r="H27" s="262"/>
      <c r="I27" s="262"/>
    </row>
    <row r="28" spans="1:9" ht="20.149999999999999" customHeight="1" x14ac:dyDescent="0.35">
      <c r="A28" s="244">
        <v>22</v>
      </c>
      <c r="B28" s="252" t="s">
        <v>1015</v>
      </c>
      <c r="C28" s="252">
        <f>data2022!C90</f>
        <v>0</v>
      </c>
      <c r="D28" s="252">
        <f>data2022!D90</f>
        <v>0</v>
      </c>
      <c r="E28" s="252">
        <f>data2022!E90</f>
        <v>9343</v>
      </c>
      <c r="F28" s="252">
        <f>data2022!F90</f>
        <v>0</v>
      </c>
      <c r="G28" s="252">
        <f>data2022!G90</f>
        <v>0</v>
      </c>
      <c r="H28" s="252">
        <f>data2022!H90</f>
        <v>0</v>
      </c>
      <c r="I28" s="252">
        <f>data2022!I90</f>
        <v>0</v>
      </c>
    </row>
    <row r="29" spans="1:9" ht="20.149999999999999" customHeight="1" x14ac:dyDescent="0.35">
      <c r="A29" s="244">
        <v>23</v>
      </c>
      <c r="B29" s="252" t="s">
        <v>1016</v>
      </c>
      <c r="C29" s="252">
        <f>data2022!C91</f>
        <v>0</v>
      </c>
      <c r="D29" s="252">
        <f>data2022!D91</f>
        <v>0</v>
      </c>
      <c r="E29" s="252">
        <f>data2022!E91</f>
        <v>29752</v>
      </c>
      <c r="F29" s="252">
        <f>data2022!F91</f>
        <v>0</v>
      </c>
      <c r="G29" s="252">
        <f>data2022!G91</f>
        <v>0</v>
      </c>
      <c r="H29" s="252">
        <f>data2022!H91</f>
        <v>0</v>
      </c>
      <c r="I29" s="252">
        <f>data2022!I91</f>
        <v>0</v>
      </c>
    </row>
    <row r="30" spans="1:9" ht="20.149999999999999" customHeight="1" x14ac:dyDescent="0.35">
      <c r="A30" s="244">
        <v>24</v>
      </c>
      <c r="B30" s="252" t="s">
        <v>1017</v>
      </c>
      <c r="C30" s="252">
        <f>data2022!C92</f>
        <v>0</v>
      </c>
      <c r="D30" s="252">
        <f>data2022!D92</f>
        <v>0</v>
      </c>
      <c r="E30" s="252">
        <f>data2022!E92</f>
        <v>2399</v>
      </c>
      <c r="F30" s="252">
        <f>data2022!F92</f>
        <v>0</v>
      </c>
      <c r="G30" s="252">
        <f>data2022!G92</f>
        <v>0</v>
      </c>
      <c r="H30" s="252">
        <f>data2022!H92</f>
        <v>0</v>
      </c>
      <c r="I30" s="252">
        <f>data2022!I92</f>
        <v>0</v>
      </c>
    </row>
    <row r="31" spans="1:9" ht="20.149999999999999" customHeight="1" x14ac:dyDescent="0.35">
      <c r="A31" s="244">
        <v>25</v>
      </c>
      <c r="B31" s="252" t="s">
        <v>1018</v>
      </c>
      <c r="C31" s="252">
        <f>data2022!C93</f>
        <v>0</v>
      </c>
      <c r="D31" s="252">
        <f>data2022!D93</f>
        <v>0</v>
      </c>
      <c r="E31" s="252">
        <f>data2022!E93</f>
        <v>7714</v>
      </c>
      <c r="F31" s="252">
        <f>data2022!F93</f>
        <v>0</v>
      </c>
      <c r="G31" s="252">
        <f>data2022!G93</f>
        <v>0</v>
      </c>
      <c r="H31" s="252">
        <f>data2022!H93</f>
        <v>0</v>
      </c>
      <c r="I31" s="252">
        <f>data2022!I93</f>
        <v>0</v>
      </c>
    </row>
    <row r="32" spans="1:9" ht="20.149999999999999" customHeight="1" x14ac:dyDescent="0.35">
      <c r="A32" s="244">
        <v>26</v>
      </c>
      <c r="B32" s="252" t="s">
        <v>294</v>
      </c>
      <c r="C32" s="259">
        <f>data2022!C94</f>
        <v>0</v>
      </c>
      <c r="D32" s="259">
        <f>data2022!D94</f>
        <v>0</v>
      </c>
      <c r="E32" s="259">
        <f>data2022!E94</f>
        <v>10.69</v>
      </c>
      <c r="F32" s="259">
        <f>data2022!F94</f>
        <v>0</v>
      </c>
      <c r="G32" s="259">
        <f>data2022!G94</f>
        <v>0</v>
      </c>
      <c r="H32" s="259">
        <f>data2022!H94</f>
        <v>0</v>
      </c>
      <c r="I32" s="259">
        <f>data2022!I94</f>
        <v>0</v>
      </c>
    </row>
    <row r="33" spans="1:9" ht="20.149999999999999" customHeight="1" x14ac:dyDescent="0.35">
      <c r="A33" s="245" t="s">
        <v>1000</v>
      </c>
      <c r="B33" s="246"/>
      <c r="C33" s="246"/>
      <c r="D33" s="246"/>
      <c r="E33" s="246"/>
      <c r="F33" s="246"/>
      <c r="G33" s="246"/>
      <c r="H33" s="246"/>
      <c r="I33" s="245"/>
    </row>
    <row r="34" spans="1:9" ht="20.149999999999999" customHeight="1" x14ac:dyDescent="0.35">
      <c r="A34" s="248"/>
      <c r="I34" s="249" t="s">
        <v>1019</v>
      </c>
    </row>
    <row r="35" spans="1:9" ht="20.149999999999999" customHeight="1" x14ac:dyDescent="0.35">
      <c r="A35" s="248"/>
      <c r="I35" s="248"/>
    </row>
    <row r="36" spans="1:9" ht="20.149999999999999" customHeight="1" x14ac:dyDescent="0.35">
      <c r="A36" s="250" t="str">
        <f>"Hospital: "&amp;data2022!C98</f>
        <v>Hospital: Newport Hospital &amp; Health Services</v>
      </c>
      <c r="G36" s="251"/>
      <c r="H36" s="250" t="str">
        <f>"FYE: "&amp;data2022!C96</f>
        <v>FYE: 12/31/2022</v>
      </c>
    </row>
    <row r="37" spans="1:9" ht="20.149999999999999" customHeight="1" x14ac:dyDescent="0.35">
      <c r="A37" s="244">
        <v>1</v>
      </c>
      <c r="B37" s="252" t="s">
        <v>236</v>
      </c>
      <c r="C37" s="254" t="s">
        <v>43</v>
      </c>
      <c r="D37" s="254" t="s">
        <v>44</v>
      </c>
      <c r="E37" s="254" t="s">
        <v>45</v>
      </c>
      <c r="F37" s="254" t="s">
        <v>46</v>
      </c>
      <c r="G37" s="254" t="s">
        <v>47</v>
      </c>
      <c r="H37" s="254" t="s">
        <v>48</v>
      </c>
      <c r="I37" s="254" t="s">
        <v>49</v>
      </c>
    </row>
    <row r="38" spans="1:9" ht="20.149999999999999" customHeight="1" x14ac:dyDescent="0.35">
      <c r="A38" s="255">
        <v>2</v>
      </c>
      <c r="B38" s="256" t="s">
        <v>1002</v>
      </c>
      <c r="C38" s="258"/>
      <c r="D38" s="258" t="s">
        <v>126</v>
      </c>
      <c r="E38" s="258" t="s">
        <v>127</v>
      </c>
      <c r="F38" s="258" t="s">
        <v>1020</v>
      </c>
      <c r="G38" s="258" t="s">
        <v>129</v>
      </c>
      <c r="H38" s="258" t="s">
        <v>1021</v>
      </c>
      <c r="I38" s="258" t="s">
        <v>131</v>
      </c>
    </row>
    <row r="39" spans="1:9" ht="20.149999999999999" customHeight="1" x14ac:dyDescent="0.35">
      <c r="A39" s="255"/>
      <c r="B39" s="256"/>
      <c r="C39" s="258" t="s">
        <v>125</v>
      </c>
      <c r="D39" s="258" t="s">
        <v>184</v>
      </c>
      <c r="E39" s="257" t="s">
        <v>194</v>
      </c>
      <c r="F39" s="258" t="s">
        <v>195</v>
      </c>
      <c r="G39" s="258" t="s">
        <v>196</v>
      </c>
      <c r="H39" s="258" t="s">
        <v>197</v>
      </c>
      <c r="I39" s="258" t="s">
        <v>196</v>
      </c>
    </row>
    <row r="40" spans="1:9" ht="20.149999999999999" customHeight="1" x14ac:dyDescent="0.35">
      <c r="A40" s="244">
        <v>3</v>
      </c>
      <c r="B40" s="252" t="s">
        <v>1006</v>
      </c>
      <c r="C40" s="254" t="s">
        <v>243</v>
      </c>
      <c r="D40" s="254" t="s">
        <v>242</v>
      </c>
      <c r="E40" s="254" t="s">
        <v>242</v>
      </c>
      <c r="F40" s="254" t="s">
        <v>242</v>
      </c>
      <c r="G40" s="254" t="s">
        <v>242</v>
      </c>
      <c r="H40" s="254" t="s">
        <v>244</v>
      </c>
      <c r="I40" s="253" t="s">
        <v>245</v>
      </c>
    </row>
    <row r="41" spans="1:9" ht="20.149999999999999" customHeight="1" x14ac:dyDescent="0.35">
      <c r="A41" s="244">
        <v>4</v>
      </c>
      <c r="B41" s="252" t="s">
        <v>261</v>
      </c>
      <c r="C41" s="252">
        <f>data2022!J59</f>
        <v>30</v>
      </c>
      <c r="D41" s="252">
        <f>data2022!K59</f>
        <v>0</v>
      </c>
      <c r="E41" s="252">
        <f>data2022!L59</f>
        <v>490</v>
      </c>
      <c r="F41" s="252">
        <f>data2022!M59</f>
        <v>0</v>
      </c>
      <c r="G41" s="252">
        <f>data2022!N59</f>
        <v>0</v>
      </c>
      <c r="H41" s="252">
        <f>data2022!O59</f>
        <v>25</v>
      </c>
      <c r="I41" s="252">
        <f>data2022!P59</f>
        <v>26036</v>
      </c>
    </row>
    <row r="42" spans="1:9" ht="20.149999999999999" customHeight="1" x14ac:dyDescent="0.35">
      <c r="A42" s="244">
        <v>5</v>
      </c>
      <c r="B42" s="252" t="s">
        <v>262</v>
      </c>
      <c r="C42" s="259">
        <f>data2022!J60</f>
        <v>0.3</v>
      </c>
      <c r="D42" s="259">
        <f>data2022!K60</f>
        <v>0</v>
      </c>
      <c r="E42" s="259">
        <f>data2022!L60</f>
        <v>4.92</v>
      </c>
      <c r="F42" s="259">
        <f>data2022!M60</f>
        <v>0</v>
      </c>
      <c r="G42" s="259">
        <f>data2022!N60</f>
        <v>0</v>
      </c>
      <c r="H42" s="259">
        <f>data2022!O60</f>
        <v>2.2000000000000002</v>
      </c>
      <c r="I42" s="259">
        <f>data2022!P60</f>
        <v>9.6</v>
      </c>
    </row>
    <row r="43" spans="1:9" ht="20.149999999999999" customHeight="1" x14ac:dyDescent="0.35">
      <c r="A43" s="244">
        <v>6</v>
      </c>
      <c r="B43" s="252" t="s">
        <v>263</v>
      </c>
      <c r="C43" s="252">
        <f>data2022!J61</f>
        <v>0</v>
      </c>
      <c r="D43" s="252">
        <f>data2022!K61</f>
        <v>0</v>
      </c>
      <c r="E43" s="252">
        <f>data2022!L61</f>
        <v>0</v>
      </c>
      <c r="F43" s="252">
        <f>data2022!M61</f>
        <v>0</v>
      </c>
      <c r="G43" s="252">
        <f>data2022!N61</f>
        <v>0</v>
      </c>
      <c r="H43" s="252">
        <f>data2022!O61</f>
        <v>318723.37</v>
      </c>
      <c r="I43" s="252">
        <f>data2022!P61</f>
        <v>857925.75</v>
      </c>
    </row>
    <row r="44" spans="1:9" ht="20.149999999999999" customHeight="1" x14ac:dyDescent="0.35">
      <c r="A44" s="244">
        <v>7</v>
      </c>
      <c r="B44" s="252" t="s">
        <v>11</v>
      </c>
      <c r="C44" s="252">
        <f>data2022!J62</f>
        <v>0</v>
      </c>
      <c r="D44" s="252">
        <f>data2022!K62</f>
        <v>0</v>
      </c>
      <c r="E44" s="252">
        <f>data2022!L62</f>
        <v>0</v>
      </c>
      <c r="F44" s="252">
        <f>data2022!M62</f>
        <v>0</v>
      </c>
      <c r="G44" s="252">
        <f>data2022!N62</f>
        <v>0</v>
      </c>
      <c r="H44" s="252">
        <f>data2022!O62</f>
        <v>67332</v>
      </c>
      <c r="I44" s="252">
        <f>data2022!P62</f>
        <v>262074</v>
      </c>
    </row>
    <row r="45" spans="1:9" ht="20.149999999999999" customHeight="1" x14ac:dyDescent="0.35">
      <c r="A45" s="244">
        <v>8</v>
      </c>
      <c r="B45" s="252" t="s">
        <v>264</v>
      </c>
      <c r="C45" s="252">
        <f>data2022!J63</f>
        <v>0</v>
      </c>
      <c r="D45" s="252">
        <f>data2022!K63</f>
        <v>0</v>
      </c>
      <c r="E45" s="252">
        <f>data2022!L63</f>
        <v>0</v>
      </c>
      <c r="F45" s="252">
        <f>data2022!M63</f>
        <v>0</v>
      </c>
      <c r="G45" s="252">
        <f>data2022!N63</f>
        <v>0</v>
      </c>
      <c r="H45" s="252">
        <f>data2022!O63</f>
        <v>0</v>
      </c>
      <c r="I45" s="252">
        <f>data2022!P63</f>
        <v>0</v>
      </c>
    </row>
    <row r="46" spans="1:9" ht="20.149999999999999" customHeight="1" x14ac:dyDescent="0.35">
      <c r="A46" s="244">
        <v>9</v>
      </c>
      <c r="B46" s="252" t="s">
        <v>265</v>
      </c>
      <c r="C46" s="252">
        <f>data2022!J64</f>
        <v>0</v>
      </c>
      <c r="D46" s="252">
        <f>data2022!K64</f>
        <v>0</v>
      </c>
      <c r="E46" s="252">
        <f>data2022!L64</f>
        <v>0</v>
      </c>
      <c r="F46" s="252">
        <f>data2022!M64</f>
        <v>0</v>
      </c>
      <c r="G46" s="252">
        <f>data2022!N64</f>
        <v>0</v>
      </c>
      <c r="H46" s="252">
        <f>data2022!O64</f>
        <v>6597.27</v>
      </c>
      <c r="I46" s="252">
        <f>data2022!P64</f>
        <v>254202.98</v>
      </c>
    </row>
    <row r="47" spans="1:9" ht="20.149999999999999" customHeight="1" x14ac:dyDescent="0.35">
      <c r="A47" s="244">
        <v>10</v>
      </c>
      <c r="B47" s="252" t="s">
        <v>523</v>
      </c>
      <c r="C47" s="252">
        <f>data2022!J65</f>
        <v>0</v>
      </c>
      <c r="D47" s="252">
        <f>data2022!K65</f>
        <v>0</v>
      </c>
      <c r="E47" s="252">
        <f>data2022!L65</f>
        <v>0</v>
      </c>
      <c r="F47" s="252">
        <f>data2022!M65</f>
        <v>0</v>
      </c>
      <c r="G47" s="252">
        <f>data2022!N65</f>
        <v>0</v>
      </c>
      <c r="H47" s="252">
        <f>data2022!O65</f>
        <v>0</v>
      </c>
      <c r="I47" s="252">
        <f>data2022!P65</f>
        <v>0</v>
      </c>
    </row>
    <row r="48" spans="1:9" ht="20.149999999999999" customHeight="1" x14ac:dyDescent="0.35">
      <c r="A48" s="244">
        <v>11</v>
      </c>
      <c r="B48" s="252" t="s">
        <v>524</v>
      </c>
      <c r="C48" s="252">
        <f>data2022!J66</f>
        <v>0</v>
      </c>
      <c r="D48" s="252">
        <f>data2022!K66</f>
        <v>0</v>
      </c>
      <c r="E48" s="252">
        <f>data2022!L66</f>
        <v>0</v>
      </c>
      <c r="F48" s="252">
        <f>data2022!M66</f>
        <v>0</v>
      </c>
      <c r="G48" s="252">
        <f>data2022!N66</f>
        <v>0</v>
      </c>
      <c r="H48" s="252">
        <f>data2022!O66</f>
        <v>229.39</v>
      </c>
      <c r="I48" s="252">
        <f>data2022!P66</f>
        <v>23378.01</v>
      </c>
    </row>
    <row r="49" spans="1:11" ht="20.149999999999999" customHeight="1" x14ac:dyDescent="0.35">
      <c r="A49" s="244">
        <v>12</v>
      </c>
      <c r="B49" s="252" t="s">
        <v>16</v>
      </c>
      <c r="C49" s="252">
        <f>data2022!J67</f>
        <v>1799</v>
      </c>
      <c r="D49" s="252">
        <f>data2022!K67</f>
        <v>0</v>
      </c>
      <c r="E49" s="252">
        <f>data2022!L67</f>
        <v>0</v>
      </c>
      <c r="F49" s="252">
        <f>data2022!M67</f>
        <v>0</v>
      </c>
      <c r="G49" s="252">
        <f>data2022!N67</f>
        <v>0</v>
      </c>
      <c r="H49" s="252">
        <f>data2022!O67</f>
        <v>19080</v>
      </c>
      <c r="I49" s="252">
        <f>data2022!P67</f>
        <v>168031</v>
      </c>
    </row>
    <row r="50" spans="1:11" ht="20.149999999999999" customHeight="1" x14ac:dyDescent="0.35">
      <c r="A50" s="244">
        <v>13</v>
      </c>
      <c r="B50" s="252" t="s">
        <v>1007</v>
      </c>
      <c r="C50" s="252">
        <f>data2022!J68</f>
        <v>0</v>
      </c>
      <c r="D50" s="252">
        <f>data2022!K68</f>
        <v>0</v>
      </c>
      <c r="E50" s="252">
        <f>data2022!L68</f>
        <v>0</v>
      </c>
      <c r="F50" s="252">
        <f>data2022!M68</f>
        <v>0</v>
      </c>
      <c r="G50" s="252">
        <f>data2022!N68</f>
        <v>0</v>
      </c>
      <c r="H50" s="252">
        <f>data2022!O68</f>
        <v>0</v>
      </c>
      <c r="I50" s="252">
        <f>data2022!P68</f>
        <v>0</v>
      </c>
    </row>
    <row r="51" spans="1:11" ht="20.149999999999999" customHeight="1" x14ac:dyDescent="0.35">
      <c r="A51" s="244">
        <v>14</v>
      </c>
      <c r="B51" s="252" t="s">
        <v>1008</v>
      </c>
      <c r="C51" s="252">
        <f>data2022!J69</f>
        <v>0</v>
      </c>
      <c r="D51" s="252">
        <f>data2022!K69</f>
        <v>0</v>
      </c>
      <c r="E51" s="252">
        <f>data2022!L69</f>
        <v>0</v>
      </c>
      <c r="F51" s="252">
        <f>data2022!M69</f>
        <v>0</v>
      </c>
      <c r="G51" s="252">
        <f>data2022!N69</f>
        <v>0</v>
      </c>
      <c r="H51" s="252">
        <f>data2022!O69</f>
        <v>8347.33</v>
      </c>
      <c r="I51" s="252">
        <f>data2022!P69</f>
        <v>32346.33</v>
      </c>
    </row>
    <row r="52" spans="1:11" ht="20.149999999999999" customHeight="1" x14ac:dyDescent="0.35">
      <c r="A52" s="244">
        <v>15</v>
      </c>
      <c r="B52" s="252" t="s">
        <v>284</v>
      </c>
      <c r="C52" s="252">
        <f>-data2022!J84</f>
        <v>0</v>
      </c>
      <c r="D52" s="252">
        <f>-data2022!K84</f>
        <v>0</v>
      </c>
      <c r="E52" s="252">
        <f>-data2022!L84</f>
        <v>0</v>
      </c>
      <c r="F52" s="252">
        <f>-data2022!M84</f>
        <v>0</v>
      </c>
      <c r="G52" s="252">
        <f>-data2022!N84</f>
        <v>0</v>
      </c>
      <c r="H52" s="252">
        <f>-data2022!O84</f>
        <v>0</v>
      </c>
      <c r="I52" s="252">
        <f>-data2022!P84</f>
        <v>0</v>
      </c>
    </row>
    <row r="53" spans="1:11" ht="20.149999999999999" customHeight="1" x14ac:dyDescent="0.35">
      <c r="A53" s="244">
        <v>16</v>
      </c>
      <c r="B53" s="260" t="s">
        <v>1009</v>
      </c>
      <c r="C53" s="252">
        <f>data2022!J85</f>
        <v>1799</v>
      </c>
      <c r="D53" s="252">
        <f>data2022!K85</f>
        <v>0</v>
      </c>
      <c r="E53" s="252">
        <f>data2022!L85</f>
        <v>0</v>
      </c>
      <c r="F53" s="252">
        <f>data2022!M85</f>
        <v>0</v>
      </c>
      <c r="G53" s="252">
        <f>data2022!N85</f>
        <v>0</v>
      </c>
      <c r="H53" s="252">
        <f>data2022!O85</f>
        <v>420309.36000000004</v>
      </c>
      <c r="I53" s="252">
        <f>data2022!P85</f>
        <v>1597958.07</v>
      </c>
    </row>
    <row r="54" spans="1:11" ht="20.149999999999999" customHeight="1" x14ac:dyDescent="0.35">
      <c r="A54" s="244">
        <v>17</v>
      </c>
      <c r="B54" s="252" t="s">
        <v>286</v>
      </c>
      <c r="C54" s="262"/>
      <c r="D54" s="262"/>
      <c r="E54" s="262"/>
      <c r="F54" s="262"/>
      <c r="G54" s="262"/>
      <c r="H54" s="262"/>
      <c r="I54" s="262"/>
    </row>
    <row r="55" spans="1:11" ht="20.149999999999999" customHeight="1" x14ac:dyDescent="0.35">
      <c r="A55" s="244">
        <v>18</v>
      </c>
      <c r="B55" s="252" t="s">
        <v>1010</v>
      </c>
      <c r="C55" s="260">
        <f>+data2022!M675</f>
        <v>33942</v>
      </c>
      <c r="D55" s="260">
        <f>+data2022!M676</f>
        <v>0</v>
      </c>
      <c r="E55" s="260">
        <f>+data2022!M677</f>
        <v>198348</v>
      </c>
      <c r="F55" s="260">
        <f>+data2022!M678</f>
        <v>0</v>
      </c>
      <c r="G55" s="260">
        <f>+data2022!M679</f>
        <v>0</v>
      </c>
      <c r="H55" s="260">
        <f>+data2022!M680</f>
        <v>177056</v>
      </c>
      <c r="I55" s="260">
        <f>+data2022!M681</f>
        <v>919098</v>
      </c>
    </row>
    <row r="56" spans="1:11" ht="20.149999999999999" customHeight="1" x14ac:dyDescent="0.35">
      <c r="A56" s="244">
        <v>19</v>
      </c>
      <c r="B56" s="260" t="s">
        <v>1011</v>
      </c>
      <c r="C56" s="252">
        <f>data2022!J87</f>
        <v>193146.44</v>
      </c>
      <c r="D56" s="252">
        <f>data2022!K87</f>
        <v>0</v>
      </c>
      <c r="E56" s="252">
        <f>data2022!L87</f>
        <v>916380</v>
      </c>
      <c r="F56" s="252">
        <f>data2022!M87</f>
        <v>0</v>
      </c>
      <c r="G56" s="252">
        <f>data2022!N87</f>
        <v>0</v>
      </c>
      <c r="H56" s="252">
        <f>data2022!O87</f>
        <v>259330.8</v>
      </c>
      <c r="I56" s="252">
        <f>data2022!P87</f>
        <v>147783.79999999999</v>
      </c>
    </row>
    <row r="57" spans="1:11" ht="20.149999999999999" customHeight="1" x14ac:dyDescent="0.35">
      <c r="A57" s="244">
        <v>20</v>
      </c>
      <c r="B57" s="260" t="s">
        <v>1012</v>
      </c>
      <c r="C57" s="252">
        <f>data2022!J88</f>
        <v>538</v>
      </c>
      <c r="D57" s="252">
        <f>data2022!K88</f>
        <v>0</v>
      </c>
      <c r="E57" s="252">
        <f>data2022!L88</f>
        <v>0</v>
      </c>
      <c r="F57" s="252">
        <f>data2022!M88</f>
        <v>0</v>
      </c>
      <c r="G57" s="252">
        <f>data2022!N88</f>
        <v>0</v>
      </c>
      <c r="H57" s="252">
        <f>data2022!O88</f>
        <v>87411.91</v>
      </c>
      <c r="I57" s="252">
        <f>data2022!P88</f>
        <v>3524864.7</v>
      </c>
    </row>
    <row r="58" spans="1:11" ht="20.149999999999999" customHeight="1" x14ac:dyDescent="0.35">
      <c r="A58" s="244">
        <v>21</v>
      </c>
      <c r="B58" s="260" t="s">
        <v>1013</v>
      </c>
      <c r="C58" s="252">
        <f>data2022!J89</f>
        <v>193684.44</v>
      </c>
      <c r="D58" s="252">
        <f>data2022!K89</f>
        <v>0</v>
      </c>
      <c r="E58" s="252">
        <f>data2022!L89</f>
        <v>916380</v>
      </c>
      <c r="F58" s="252">
        <f>data2022!M89</f>
        <v>0</v>
      </c>
      <c r="G58" s="252">
        <f>data2022!N89</f>
        <v>0</v>
      </c>
      <c r="H58" s="252">
        <f>data2022!O89</f>
        <v>346742.70999999996</v>
      </c>
      <c r="I58" s="252">
        <f>data2022!P89</f>
        <v>3672648.5</v>
      </c>
    </row>
    <row r="59" spans="1:11" ht="20.149999999999999" customHeight="1" x14ac:dyDescent="0.35">
      <c r="A59" s="244" t="s">
        <v>1014</v>
      </c>
      <c r="B59" s="252"/>
      <c r="C59" s="262"/>
      <c r="D59" s="262"/>
      <c r="E59" s="262"/>
      <c r="F59" s="262"/>
      <c r="G59" s="262"/>
      <c r="H59" s="262"/>
      <c r="I59" s="262"/>
    </row>
    <row r="60" spans="1:11" ht="20.149999999999999" customHeight="1" x14ac:dyDescent="0.35">
      <c r="A60" s="244">
        <v>22</v>
      </c>
      <c r="B60" s="252" t="s">
        <v>1015</v>
      </c>
      <c r="C60" s="252">
        <f>data2022!J90</f>
        <v>0</v>
      </c>
      <c r="D60" s="252">
        <f>data2022!K90</f>
        <v>0</v>
      </c>
      <c r="E60" s="252">
        <f>data2022!L90</f>
        <v>0</v>
      </c>
      <c r="F60" s="252">
        <f>data2022!M90</f>
        <v>0</v>
      </c>
      <c r="G60" s="252">
        <f>data2022!N90</f>
        <v>0</v>
      </c>
      <c r="H60" s="252">
        <f>data2022!O90</f>
        <v>1132</v>
      </c>
      <c r="I60" s="252">
        <f>data2022!P90</f>
        <v>4709</v>
      </c>
      <c r="K60" s="263"/>
    </row>
    <row r="61" spans="1:11" ht="20.149999999999999" customHeight="1" x14ac:dyDescent="0.35">
      <c r="A61" s="244">
        <v>23</v>
      </c>
      <c r="B61" s="252" t="s">
        <v>1016</v>
      </c>
      <c r="C61" s="252">
        <f>data2022!J91</f>
        <v>0</v>
      </c>
      <c r="D61" s="252">
        <f>data2022!K91</f>
        <v>0</v>
      </c>
      <c r="E61" s="252">
        <f>data2022!L91</f>
        <v>0</v>
      </c>
      <c r="F61" s="252">
        <f>data2022!M91</f>
        <v>0</v>
      </c>
      <c r="G61" s="252">
        <f>data2022!N91</f>
        <v>0</v>
      </c>
      <c r="H61" s="252">
        <f>data2022!O91</f>
        <v>0</v>
      </c>
      <c r="I61" s="252">
        <f>data2022!P91</f>
        <v>0</v>
      </c>
    </row>
    <row r="62" spans="1:11" ht="20.149999999999999" customHeight="1" x14ac:dyDescent="0.35">
      <c r="A62" s="244">
        <v>24</v>
      </c>
      <c r="B62" s="252" t="s">
        <v>1017</v>
      </c>
      <c r="C62" s="252">
        <f>data2022!J92</f>
        <v>0</v>
      </c>
      <c r="D62" s="252">
        <f>data2022!K92</f>
        <v>0</v>
      </c>
      <c r="E62" s="252">
        <f>data2022!L92</f>
        <v>0</v>
      </c>
      <c r="F62" s="252">
        <f>data2022!M92</f>
        <v>0</v>
      </c>
      <c r="G62" s="252">
        <f>data2022!N92</f>
        <v>0</v>
      </c>
      <c r="H62" s="252">
        <f>data2022!O92</f>
        <v>193</v>
      </c>
      <c r="I62" s="252">
        <f>data2022!P92</f>
        <v>1450</v>
      </c>
    </row>
    <row r="63" spans="1:11" ht="20.149999999999999" customHeight="1" x14ac:dyDescent="0.35">
      <c r="A63" s="244">
        <v>25</v>
      </c>
      <c r="B63" s="252" t="s">
        <v>1018</v>
      </c>
      <c r="C63" s="252">
        <f>data2022!J93</f>
        <v>0</v>
      </c>
      <c r="D63" s="252">
        <f>data2022!K93</f>
        <v>0</v>
      </c>
      <c r="E63" s="252">
        <f>data2022!L93</f>
        <v>0</v>
      </c>
      <c r="F63" s="252">
        <f>data2022!M93</f>
        <v>0</v>
      </c>
      <c r="G63" s="252">
        <f>data2022!N93</f>
        <v>0</v>
      </c>
      <c r="H63" s="252">
        <f>data2022!O93</f>
        <v>307</v>
      </c>
      <c r="I63" s="252">
        <f>data2022!P93</f>
        <v>3370</v>
      </c>
    </row>
    <row r="64" spans="1:11" ht="20.149999999999999" customHeight="1" x14ac:dyDescent="0.35">
      <c r="A64" s="244">
        <v>26</v>
      </c>
      <c r="B64" s="252" t="s">
        <v>294</v>
      </c>
      <c r="C64" s="259">
        <f>data2022!J94</f>
        <v>0.54</v>
      </c>
      <c r="D64" s="259">
        <f>data2022!K94</f>
        <v>0</v>
      </c>
      <c r="E64" s="259">
        <f>data2022!L94</f>
        <v>3</v>
      </c>
      <c r="F64" s="259">
        <f>data2022!M94</f>
        <v>0</v>
      </c>
      <c r="G64" s="259">
        <f>data2022!N94</f>
        <v>0</v>
      </c>
      <c r="H64" s="259">
        <f>data2022!O94</f>
        <v>1.67</v>
      </c>
      <c r="I64" s="259">
        <f>data2022!P94</f>
        <v>5.76</v>
      </c>
    </row>
    <row r="65" spans="1:9" ht="20.149999999999999" customHeight="1" x14ac:dyDescent="0.35">
      <c r="A65" s="245" t="s">
        <v>1000</v>
      </c>
      <c r="B65" s="246"/>
      <c r="C65" s="246"/>
      <c r="D65" s="246"/>
      <c r="E65" s="246"/>
      <c r="F65" s="246"/>
      <c r="G65" s="246"/>
      <c r="H65" s="246"/>
      <c r="I65" s="245"/>
    </row>
    <row r="66" spans="1:9" ht="20.149999999999999" customHeight="1" x14ac:dyDescent="0.35">
      <c r="D66" s="248"/>
      <c r="I66" s="249" t="s">
        <v>1022</v>
      </c>
    </row>
    <row r="67" spans="1:9" ht="20.149999999999999" customHeight="1" x14ac:dyDescent="0.35">
      <c r="A67" s="248"/>
    </row>
    <row r="68" spans="1:9" ht="20.149999999999999" customHeight="1" x14ac:dyDescent="0.35">
      <c r="A68" s="250" t="str">
        <f>"Hospital: "&amp;data2022!C98</f>
        <v>Hospital: Newport Hospital &amp; Health Services</v>
      </c>
      <c r="G68" s="251"/>
      <c r="H68" s="250" t="str">
        <f>"FYE: "&amp;data2022!C96</f>
        <v>FYE: 12/31/2022</v>
      </c>
    </row>
    <row r="69" spans="1:9" ht="20.149999999999999" customHeight="1" x14ac:dyDescent="0.35">
      <c r="A69" s="244">
        <v>1</v>
      </c>
      <c r="B69" s="252" t="s">
        <v>236</v>
      </c>
      <c r="C69" s="254" t="s">
        <v>50</v>
      </c>
      <c r="D69" s="254" t="s">
        <v>51</v>
      </c>
      <c r="E69" s="254" t="s">
        <v>52</v>
      </c>
      <c r="F69" s="254" t="s">
        <v>53</v>
      </c>
      <c r="G69" s="254" t="s">
        <v>54</v>
      </c>
      <c r="H69" s="254" t="s">
        <v>55</v>
      </c>
      <c r="I69" s="254" t="s">
        <v>56</v>
      </c>
    </row>
    <row r="70" spans="1:9" ht="20.149999999999999" customHeight="1" x14ac:dyDescent="0.35">
      <c r="A70" s="255">
        <v>2</v>
      </c>
      <c r="B70" s="256" t="s">
        <v>1002</v>
      </c>
      <c r="C70" s="258" t="s">
        <v>132</v>
      </c>
      <c r="D70" s="258"/>
      <c r="E70" s="258" t="s">
        <v>134</v>
      </c>
      <c r="F70" s="258" t="s">
        <v>135</v>
      </c>
      <c r="G70" s="258"/>
      <c r="H70" s="258" t="s">
        <v>137</v>
      </c>
      <c r="I70" s="258" t="s">
        <v>138</v>
      </c>
    </row>
    <row r="71" spans="1:9" ht="20.149999999999999" customHeight="1" x14ac:dyDescent="0.35">
      <c r="A71" s="255"/>
      <c r="B71" s="256"/>
      <c r="C71" s="258" t="s">
        <v>198</v>
      </c>
      <c r="D71" s="258" t="s">
        <v>1023</v>
      </c>
      <c r="E71" s="258" t="s">
        <v>196</v>
      </c>
      <c r="F71" s="258" t="s">
        <v>199</v>
      </c>
      <c r="G71" s="258" t="s">
        <v>136</v>
      </c>
      <c r="H71" s="258" t="s">
        <v>200</v>
      </c>
      <c r="I71" s="258" t="s">
        <v>201</v>
      </c>
    </row>
    <row r="72" spans="1:9" ht="20.149999999999999" customHeight="1" x14ac:dyDescent="0.35">
      <c r="A72" s="244">
        <v>3</v>
      </c>
      <c r="B72" s="252" t="s">
        <v>1006</v>
      </c>
      <c r="C72" s="254" t="s">
        <v>1024</v>
      </c>
      <c r="D72" s="253" t="s">
        <v>1025</v>
      </c>
      <c r="E72" s="264"/>
      <c r="F72" s="264"/>
      <c r="G72" s="253" t="s">
        <v>1026</v>
      </c>
      <c r="H72" s="253" t="s">
        <v>1026</v>
      </c>
      <c r="I72" s="254" t="s">
        <v>250</v>
      </c>
    </row>
    <row r="73" spans="1:9" ht="20.149999999999999" customHeight="1" x14ac:dyDescent="0.35">
      <c r="A73" s="244">
        <v>4</v>
      </c>
      <c r="B73" s="252" t="s">
        <v>261</v>
      </c>
      <c r="C73" s="252">
        <f>data2022!Q59</f>
        <v>0</v>
      </c>
      <c r="D73" s="260">
        <f>data2022!R59</f>
        <v>26036</v>
      </c>
      <c r="E73" s="264"/>
      <c r="F73" s="264"/>
      <c r="G73" s="252">
        <f>data2022!U59</f>
        <v>80559</v>
      </c>
      <c r="H73" s="252">
        <f>data2022!V59</f>
        <v>1767</v>
      </c>
      <c r="I73" s="252">
        <f>data2022!W59</f>
        <v>5608</v>
      </c>
    </row>
    <row r="74" spans="1:9" ht="20.149999999999999" customHeight="1" x14ac:dyDescent="0.35">
      <c r="A74" s="244">
        <v>5</v>
      </c>
      <c r="B74" s="252" t="s">
        <v>262</v>
      </c>
      <c r="C74" s="259">
        <f>data2022!Q60</f>
        <v>0</v>
      </c>
      <c r="D74" s="259">
        <f>data2022!R60</f>
        <v>1.6</v>
      </c>
      <c r="E74" s="259">
        <f>data2022!S60</f>
        <v>0</v>
      </c>
      <c r="F74" s="259">
        <f>data2022!T60</f>
        <v>0</v>
      </c>
      <c r="G74" s="259">
        <f>data2022!U60</f>
        <v>11.1</v>
      </c>
      <c r="H74" s="259">
        <f>data2022!V60</f>
        <v>0.36</v>
      </c>
      <c r="I74" s="259">
        <f>data2022!W60</f>
        <v>2.0099999999999998</v>
      </c>
    </row>
    <row r="75" spans="1:9" ht="20.149999999999999" customHeight="1" x14ac:dyDescent="0.35">
      <c r="A75" s="244">
        <v>6</v>
      </c>
      <c r="B75" s="252" t="s">
        <v>263</v>
      </c>
      <c r="C75" s="252">
        <f>data2022!Q61</f>
        <v>0</v>
      </c>
      <c r="D75" s="252">
        <f>data2022!R61</f>
        <v>466734.41</v>
      </c>
      <c r="E75" s="252">
        <f>data2022!S61</f>
        <v>0</v>
      </c>
      <c r="F75" s="252">
        <f>data2022!T61</f>
        <v>0</v>
      </c>
      <c r="G75" s="252">
        <f>data2022!U61</f>
        <v>681609.86</v>
      </c>
      <c r="H75" s="252">
        <f>data2022!V61</f>
        <v>0</v>
      </c>
      <c r="I75" s="252">
        <f>data2022!W61</f>
        <v>0</v>
      </c>
    </row>
    <row r="76" spans="1:9" ht="20.149999999999999" customHeight="1" x14ac:dyDescent="0.35">
      <c r="A76" s="244">
        <v>7</v>
      </c>
      <c r="B76" s="252" t="s">
        <v>11</v>
      </c>
      <c r="C76" s="252">
        <f>data2022!Q62</f>
        <v>0</v>
      </c>
      <c r="D76" s="252">
        <f>data2022!R62</f>
        <v>82002</v>
      </c>
      <c r="E76" s="252">
        <f>data2022!S62</f>
        <v>0</v>
      </c>
      <c r="F76" s="252">
        <f>data2022!T62</f>
        <v>0</v>
      </c>
      <c r="G76" s="252">
        <f>data2022!U62</f>
        <v>213748</v>
      </c>
      <c r="H76" s="252">
        <f>data2022!V62</f>
        <v>0</v>
      </c>
      <c r="I76" s="252">
        <f>data2022!W62</f>
        <v>0</v>
      </c>
    </row>
    <row r="77" spans="1:9" ht="20.149999999999999" customHeight="1" x14ac:dyDescent="0.35">
      <c r="A77" s="244">
        <v>8</v>
      </c>
      <c r="B77" s="252" t="s">
        <v>264</v>
      </c>
      <c r="C77" s="252">
        <f>data2022!Q63</f>
        <v>0</v>
      </c>
      <c r="D77" s="252">
        <f>data2022!R63</f>
        <v>32372</v>
      </c>
      <c r="E77" s="252">
        <f>data2022!S63</f>
        <v>0</v>
      </c>
      <c r="F77" s="252">
        <f>data2022!T63</f>
        <v>0</v>
      </c>
      <c r="G77" s="252">
        <f>data2022!U63</f>
        <v>9000</v>
      </c>
      <c r="H77" s="252">
        <f>data2022!V63</f>
        <v>0</v>
      </c>
      <c r="I77" s="252">
        <f>data2022!W63</f>
        <v>0</v>
      </c>
    </row>
    <row r="78" spans="1:9" ht="20.149999999999999" customHeight="1" x14ac:dyDescent="0.35">
      <c r="A78" s="244">
        <v>9</v>
      </c>
      <c r="B78" s="252" t="s">
        <v>265</v>
      </c>
      <c r="C78" s="252">
        <f>data2022!Q64</f>
        <v>0</v>
      </c>
      <c r="D78" s="252">
        <f>data2022!R64</f>
        <v>234.25</v>
      </c>
      <c r="E78" s="252">
        <f>data2022!S64</f>
        <v>1089361.57</v>
      </c>
      <c r="F78" s="252">
        <f>data2022!T64</f>
        <v>0</v>
      </c>
      <c r="G78" s="252">
        <f>data2022!U64</f>
        <v>741458.5</v>
      </c>
      <c r="H78" s="252">
        <f>data2022!V64</f>
        <v>0</v>
      </c>
      <c r="I78" s="252">
        <f>data2022!W64</f>
        <v>0</v>
      </c>
    </row>
    <row r="79" spans="1:9" ht="20.149999999999999" customHeight="1" x14ac:dyDescent="0.35">
      <c r="A79" s="244">
        <v>10</v>
      </c>
      <c r="B79" s="252" t="s">
        <v>523</v>
      </c>
      <c r="C79" s="252">
        <f>data2022!Q65</f>
        <v>0</v>
      </c>
      <c r="D79" s="252">
        <f>data2022!R65</f>
        <v>0</v>
      </c>
      <c r="E79" s="252">
        <f>data2022!S65</f>
        <v>0</v>
      </c>
      <c r="F79" s="252">
        <f>data2022!T65</f>
        <v>0</v>
      </c>
      <c r="G79" s="252">
        <f>data2022!U65</f>
        <v>0</v>
      </c>
      <c r="H79" s="252">
        <f>data2022!V65</f>
        <v>0</v>
      </c>
      <c r="I79" s="252">
        <f>data2022!W65</f>
        <v>0</v>
      </c>
    </row>
    <row r="80" spans="1:9" ht="20.149999999999999" customHeight="1" x14ac:dyDescent="0.35">
      <c r="A80" s="244">
        <v>11</v>
      </c>
      <c r="B80" s="252" t="s">
        <v>524</v>
      </c>
      <c r="C80" s="252">
        <f>data2022!Q66</f>
        <v>0</v>
      </c>
      <c r="D80" s="252">
        <f>data2022!R66</f>
        <v>0</v>
      </c>
      <c r="E80" s="252">
        <f>data2022!S66</f>
        <v>0</v>
      </c>
      <c r="F80" s="252">
        <f>data2022!T66</f>
        <v>0</v>
      </c>
      <c r="G80" s="252">
        <f>data2022!U66</f>
        <v>219599.51</v>
      </c>
      <c r="H80" s="252">
        <f>data2022!V66</f>
        <v>0</v>
      </c>
      <c r="I80" s="252">
        <f>data2022!W66</f>
        <v>337187.09</v>
      </c>
    </row>
    <row r="81" spans="1:9" ht="20.149999999999999" customHeight="1" x14ac:dyDescent="0.35">
      <c r="A81" s="244">
        <v>12</v>
      </c>
      <c r="B81" s="252" t="s">
        <v>16</v>
      </c>
      <c r="C81" s="252">
        <f>data2022!Q67</f>
        <v>0</v>
      </c>
      <c r="D81" s="252">
        <f>data2022!R67</f>
        <v>1631</v>
      </c>
      <c r="E81" s="252">
        <f>data2022!S67</f>
        <v>271</v>
      </c>
      <c r="F81" s="252">
        <f>data2022!T67</f>
        <v>0</v>
      </c>
      <c r="G81" s="252">
        <f>data2022!U67</f>
        <v>68894</v>
      </c>
      <c r="H81" s="252">
        <f>data2022!V67</f>
        <v>435</v>
      </c>
      <c r="I81" s="252">
        <f>data2022!W67</f>
        <v>0</v>
      </c>
    </row>
    <row r="82" spans="1:9" ht="20.149999999999999" customHeight="1" x14ac:dyDescent="0.35">
      <c r="A82" s="244">
        <v>13</v>
      </c>
      <c r="B82" s="252" t="s">
        <v>1007</v>
      </c>
      <c r="C82" s="252">
        <f>data2022!Q68</f>
        <v>0</v>
      </c>
      <c r="D82" s="252">
        <f>data2022!R68</f>
        <v>0</v>
      </c>
      <c r="E82" s="252">
        <f>data2022!S68</f>
        <v>0</v>
      </c>
      <c r="F82" s="252">
        <f>data2022!T68</f>
        <v>0</v>
      </c>
      <c r="G82" s="252">
        <f>data2022!U68</f>
        <v>0</v>
      </c>
      <c r="H82" s="252">
        <f>data2022!V68</f>
        <v>0</v>
      </c>
      <c r="I82" s="252">
        <f>data2022!W68</f>
        <v>0</v>
      </c>
    </row>
    <row r="83" spans="1:9" ht="20.149999999999999" customHeight="1" x14ac:dyDescent="0.35">
      <c r="A83" s="244">
        <v>14</v>
      </c>
      <c r="B83" s="252" t="s">
        <v>1008</v>
      </c>
      <c r="C83" s="252">
        <f>data2022!Q69</f>
        <v>0</v>
      </c>
      <c r="D83" s="252">
        <f>data2022!R69</f>
        <v>6728.2400000000007</v>
      </c>
      <c r="E83" s="252">
        <f>data2022!S69</f>
        <v>86414.92</v>
      </c>
      <c r="F83" s="252">
        <f>data2022!T69</f>
        <v>0</v>
      </c>
      <c r="G83" s="252">
        <f>data2022!U69</f>
        <v>664990.57000000007</v>
      </c>
      <c r="H83" s="252">
        <f>data2022!V69</f>
        <v>0</v>
      </c>
      <c r="I83" s="252">
        <f>data2022!W69</f>
        <v>-263.05</v>
      </c>
    </row>
    <row r="84" spans="1:9" ht="20.149999999999999" customHeight="1" x14ac:dyDescent="0.35">
      <c r="A84" s="244">
        <v>15</v>
      </c>
      <c r="B84" s="252" t="s">
        <v>284</v>
      </c>
      <c r="C84" s="252">
        <f>data2022!Q84</f>
        <v>0</v>
      </c>
      <c r="D84" s="252">
        <f>data2022!R84</f>
        <v>0</v>
      </c>
      <c r="E84" s="252">
        <f>data2022!S84</f>
        <v>0</v>
      </c>
      <c r="F84" s="252">
        <f>data2022!T84</f>
        <v>0</v>
      </c>
      <c r="G84" s="252">
        <f>data2022!U84</f>
        <v>0</v>
      </c>
      <c r="H84" s="252">
        <f>data2022!V84</f>
        <v>0</v>
      </c>
      <c r="I84" s="252">
        <f>data2022!W84</f>
        <v>0</v>
      </c>
    </row>
    <row r="85" spans="1:9" ht="20.149999999999999" customHeight="1" x14ac:dyDescent="0.35">
      <c r="A85" s="244">
        <v>16</v>
      </c>
      <c r="B85" s="260" t="s">
        <v>1009</v>
      </c>
      <c r="C85" s="252">
        <f>data2022!Q85</f>
        <v>0</v>
      </c>
      <c r="D85" s="252">
        <f>data2022!R85</f>
        <v>589701.89999999991</v>
      </c>
      <c r="E85" s="252">
        <f>data2022!S85</f>
        <v>1176047.49</v>
      </c>
      <c r="F85" s="252">
        <f>data2022!T85</f>
        <v>0</v>
      </c>
      <c r="G85" s="252">
        <f>data2022!U85</f>
        <v>2599300.44</v>
      </c>
      <c r="H85" s="252">
        <f>data2022!V85</f>
        <v>435</v>
      </c>
      <c r="I85" s="252">
        <f>data2022!W85</f>
        <v>336924.04000000004</v>
      </c>
    </row>
    <row r="86" spans="1:9" ht="20.149999999999999" customHeight="1" x14ac:dyDescent="0.35">
      <c r="A86" s="244">
        <v>17</v>
      </c>
      <c r="B86" s="252" t="s">
        <v>286</v>
      </c>
      <c r="C86" s="262"/>
      <c r="D86" s="262"/>
      <c r="E86" s="262"/>
      <c r="F86" s="262"/>
      <c r="G86" s="262"/>
      <c r="H86" s="262"/>
      <c r="I86" s="262"/>
    </row>
    <row r="87" spans="1:9" ht="20.149999999999999" customHeight="1" x14ac:dyDescent="0.35">
      <c r="A87" s="244">
        <v>18</v>
      </c>
      <c r="B87" s="252" t="s">
        <v>1010</v>
      </c>
      <c r="C87" s="260">
        <f>+data2022!M682</f>
        <v>25132</v>
      </c>
      <c r="D87" s="260">
        <f>+data2022!M683</f>
        <v>173375</v>
      </c>
      <c r="E87" s="260">
        <f>+data2022!M684</f>
        <v>416998</v>
      </c>
      <c r="F87" s="260">
        <f>+data2022!M685</f>
        <v>0</v>
      </c>
      <c r="G87" s="260">
        <f>+data2022!M686</f>
        <v>966401</v>
      </c>
      <c r="H87" s="260">
        <f>+data2022!M687</f>
        <v>25651</v>
      </c>
      <c r="I87" s="260">
        <f>+data2022!M688</f>
        <v>173274</v>
      </c>
    </row>
    <row r="88" spans="1:9" ht="20.149999999999999" customHeight="1" x14ac:dyDescent="0.35">
      <c r="A88" s="244">
        <v>19</v>
      </c>
      <c r="B88" s="260" t="s">
        <v>1011</v>
      </c>
      <c r="C88" s="252">
        <f>data2022!Q87</f>
        <v>16277.31</v>
      </c>
      <c r="D88" s="252">
        <f>data2022!R87</f>
        <v>77274.81</v>
      </c>
      <c r="E88" s="252">
        <f>data2022!S87</f>
        <v>220595.92</v>
      </c>
      <c r="F88" s="252">
        <f>data2022!T87</f>
        <v>0</v>
      </c>
      <c r="G88" s="252">
        <f>data2022!U87</f>
        <v>608646.06000000006</v>
      </c>
      <c r="H88" s="252">
        <f>data2022!V87</f>
        <v>13376</v>
      </c>
      <c r="I88" s="252">
        <f>data2022!W87</f>
        <v>50900</v>
      </c>
    </row>
    <row r="89" spans="1:9" ht="20.149999999999999" customHeight="1" x14ac:dyDescent="0.35">
      <c r="A89" s="244">
        <v>20</v>
      </c>
      <c r="B89" s="260" t="s">
        <v>1012</v>
      </c>
      <c r="C89" s="252">
        <f>data2022!Q88</f>
        <v>340050</v>
      </c>
      <c r="D89" s="252">
        <f>data2022!R88</f>
        <v>1295699.8</v>
      </c>
      <c r="E89" s="252">
        <f>data2022!S88</f>
        <v>2796925.43</v>
      </c>
      <c r="F89" s="252">
        <f>data2022!T88</f>
        <v>0</v>
      </c>
      <c r="G89" s="252">
        <f>data2022!U88</f>
        <v>6566604.3499999996</v>
      </c>
      <c r="H89" s="252">
        <f>data2022!V88</f>
        <v>315282</v>
      </c>
      <c r="I89" s="252">
        <f>data2022!W88</f>
        <v>1775151.14</v>
      </c>
    </row>
    <row r="90" spans="1:9" ht="20.149999999999999" customHeight="1" x14ac:dyDescent="0.35">
      <c r="A90" s="244">
        <v>21</v>
      </c>
      <c r="B90" s="260" t="s">
        <v>1013</v>
      </c>
      <c r="C90" s="252">
        <f>data2022!Q89</f>
        <v>356327.31</v>
      </c>
      <c r="D90" s="252">
        <f>data2022!R89</f>
        <v>1372974.61</v>
      </c>
      <c r="E90" s="252">
        <f>data2022!S89</f>
        <v>3017521.35</v>
      </c>
      <c r="F90" s="252">
        <f>data2022!T89</f>
        <v>0</v>
      </c>
      <c r="G90" s="252">
        <f>data2022!U89</f>
        <v>7175250.4100000001</v>
      </c>
      <c r="H90" s="252">
        <f>data2022!V89</f>
        <v>328658</v>
      </c>
      <c r="I90" s="252">
        <f>data2022!W89</f>
        <v>1826051.14</v>
      </c>
    </row>
    <row r="91" spans="1:9" ht="20.149999999999999" customHeight="1" x14ac:dyDescent="0.35">
      <c r="A91" s="244" t="s">
        <v>1014</v>
      </c>
      <c r="B91" s="252"/>
      <c r="C91" s="262"/>
      <c r="D91" s="262"/>
      <c r="E91" s="262"/>
      <c r="F91" s="262"/>
      <c r="G91" s="262"/>
      <c r="H91" s="262"/>
      <c r="I91" s="262"/>
    </row>
    <row r="92" spans="1:9" ht="20.149999999999999" customHeight="1" x14ac:dyDescent="0.35">
      <c r="A92" s="244">
        <v>22</v>
      </c>
      <c r="B92" s="252" t="s">
        <v>1015</v>
      </c>
      <c r="C92" s="252">
        <f>data2022!Q90</f>
        <v>0</v>
      </c>
      <c r="D92" s="252">
        <f>data2022!R90</f>
        <v>460</v>
      </c>
      <c r="E92" s="252">
        <f>data2022!S90</f>
        <v>0</v>
      </c>
      <c r="F92" s="252">
        <f>data2022!T90</f>
        <v>0</v>
      </c>
      <c r="G92" s="252">
        <f>data2022!U90</f>
        <v>1661</v>
      </c>
      <c r="H92" s="252">
        <f>data2022!V90</f>
        <v>0</v>
      </c>
      <c r="I92" s="252">
        <f>data2022!W90</f>
        <v>0</v>
      </c>
    </row>
    <row r="93" spans="1:9" ht="20.149999999999999" customHeight="1" x14ac:dyDescent="0.35">
      <c r="A93" s="244">
        <v>23</v>
      </c>
      <c r="B93" s="252" t="s">
        <v>1016</v>
      </c>
      <c r="C93" s="252">
        <f>data2022!Q91</f>
        <v>0</v>
      </c>
      <c r="D93" s="252">
        <f>data2022!R91</f>
        <v>0</v>
      </c>
      <c r="E93" s="252">
        <f>data2022!S91</f>
        <v>0</v>
      </c>
      <c r="F93" s="252">
        <f>data2022!T91</f>
        <v>0</v>
      </c>
      <c r="G93" s="252">
        <f>data2022!U91</f>
        <v>0</v>
      </c>
      <c r="H93" s="252">
        <f>data2022!V91</f>
        <v>0</v>
      </c>
      <c r="I93" s="252">
        <f>data2022!W91</f>
        <v>0</v>
      </c>
    </row>
    <row r="94" spans="1:9" ht="20.149999999999999" customHeight="1" x14ac:dyDescent="0.35">
      <c r="A94" s="244">
        <v>24</v>
      </c>
      <c r="B94" s="252" t="s">
        <v>1017</v>
      </c>
      <c r="C94" s="252">
        <f>data2022!Q92</f>
        <v>0</v>
      </c>
      <c r="D94" s="252">
        <f>data2022!R92</f>
        <v>0</v>
      </c>
      <c r="E94" s="252">
        <f>data2022!S92</f>
        <v>13</v>
      </c>
      <c r="F94" s="252">
        <f>data2022!T92</f>
        <v>0</v>
      </c>
      <c r="G94" s="252">
        <f>data2022!U92</f>
        <v>667</v>
      </c>
      <c r="H94" s="252">
        <f>data2022!V92</f>
        <v>0</v>
      </c>
      <c r="I94" s="252">
        <f>data2022!W92</f>
        <v>0</v>
      </c>
    </row>
    <row r="95" spans="1:9" ht="20.149999999999999" customHeight="1" x14ac:dyDescent="0.35">
      <c r="A95" s="244">
        <v>25</v>
      </c>
      <c r="B95" s="252" t="s">
        <v>1018</v>
      </c>
      <c r="C95" s="252">
        <f>data2022!Q93</f>
        <v>0</v>
      </c>
      <c r="D95" s="252">
        <f>data2022!R93</f>
        <v>0</v>
      </c>
      <c r="E95" s="252">
        <f>data2022!S93</f>
        <v>0</v>
      </c>
      <c r="F95" s="252">
        <f>data2022!T93</f>
        <v>0</v>
      </c>
      <c r="G95" s="252">
        <f>data2022!U93</f>
        <v>0</v>
      </c>
      <c r="H95" s="252">
        <f>data2022!V93</f>
        <v>0</v>
      </c>
      <c r="I95" s="252">
        <f>data2022!W93</f>
        <v>0</v>
      </c>
    </row>
    <row r="96" spans="1:9" ht="20.149999999999999" customHeight="1" x14ac:dyDescent="0.35">
      <c r="A96" s="244">
        <v>26</v>
      </c>
      <c r="B96" s="252" t="s">
        <v>294</v>
      </c>
      <c r="C96" s="259">
        <f>data2022!Q94</f>
        <v>0</v>
      </c>
      <c r="D96" s="259">
        <f>data2022!R94</f>
        <v>0</v>
      </c>
      <c r="E96" s="259">
        <f>data2022!S94</f>
        <v>0</v>
      </c>
      <c r="F96" s="259">
        <f>data2022!T94</f>
        <v>0</v>
      </c>
      <c r="G96" s="259">
        <f>data2022!U94</f>
        <v>0</v>
      </c>
      <c r="H96" s="259">
        <f>data2022!V94</f>
        <v>0</v>
      </c>
      <c r="I96" s="259">
        <f>data2022!W94</f>
        <v>0</v>
      </c>
    </row>
    <row r="97" spans="1:9" ht="20.149999999999999" customHeight="1" x14ac:dyDescent="0.35">
      <c r="A97" s="245" t="s">
        <v>1000</v>
      </c>
      <c r="B97" s="246"/>
      <c r="C97" s="246"/>
      <c r="D97" s="246"/>
      <c r="E97" s="246"/>
      <c r="F97" s="246"/>
      <c r="G97" s="246"/>
      <c r="H97" s="246"/>
      <c r="I97" s="245"/>
    </row>
    <row r="98" spans="1:9" ht="20.149999999999999" customHeight="1" x14ac:dyDescent="0.35">
      <c r="D98" s="248"/>
      <c r="I98" s="249" t="s">
        <v>1027</v>
      </c>
    </row>
    <row r="99" spans="1:9" ht="20.149999999999999" customHeight="1" x14ac:dyDescent="0.35">
      <c r="A99" s="248"/>
    </row>
    <row r="100" spans="1:9" ht="20.149999999999999" customHeight="1" x14ac:dyDescent="0.35">
      <c r="A100" s="250" t="str">
        <f>"Hospital: "&amp;data2022!C98</f>
        <v>Hospital: Newport Hospital &amp; Health Services</v>
      </c>
      <c r="G100" s="251"/>
      <c r="H100" s="250" t="str">
        <f>"FYE: "&amp;data2022!C96</f>
        <v>FYE: 12/31/2022</v>
      </c>
    </row>
    <row r="101" spans="1:9" ht="20.149999999999999" customHeight="1" x14ac:dyDescent="0.35">
      <c r="A101" s="244">
        <v>1</v>
      </c>
      <c r="B101" s="252" t="s">
        <v>236</v>
      </c>
      <c r="C101" s="254" t="s">
        <v>57</v>
      </c>
      <c r="D101" s="254" t="s">
        <v>58</v>
      </c>
      <c r="E101" s="254" t="s">
        <v>59</v>
      </c>
      <c r="F101" s="254" t="s">
        <v>60</v>
      </c>
      <c r="G101" s="254" t="s">
        <v>61</v>
      </c>
      <c r="H101" s="254" t="s">
        <v>62</v>
      </c>
      <c r="I101" s="254" t="s">
        <v>63</v>
      </c>
    </row>
    <row r="102" spans="1:9" ht="20.149999999999999" customHeight="1" x14ac:dyDescent="0.35">
      <c r="A102" s="255">
        <v>2</v>
      </c>
      <c r="B102" s="256" t="s">
        <v>1002</v>
      </c>
      <c r="C102" s="258" t="s">
        <v>1028</v>
      </c>
      <c r="D102" s="258" t="s">
        <v>1029</v>
      </c>
      <c r="E102" s="258" t="s">
        <v>1029</v>
      </c>
      <c r="F102" s="258" t="s">
        <v>141</v>
      </c>
      <c r="G102" s="258"/>
      <c r="H102" s="258" t="s">
        <v>143</v>
      </c>
      <c r="I102" s="258"/>
    </row>
    <row r="103" spans="1:9" ht="20.149999999999999" customHeight="1" x14ac:dyDescent="0.35">
      <c r="A103" s="255"/>
      <c r="B103" s="256"/>
      <c r="C103" s="258" t="s">
        <v>202</v>
      </c>
      <c r="D103" s="258" t="s">
        <v>203</v>
      </c>
      <c r="E103" s="258" t="s">
        <v>204</v>
      </c>
      <c r="F103" s="258" t="s">
        <v>205</v>
      </c>
      <c r="G103" s="258" t="s">
        <v>142</v>
      </c>
      <c r="H103" s="258" t="s">
        <v>199</v>
      </c>
      <c r="I103" s="258" t="s">
        <v>144</v>
      </c>
    </row>
    <row r="104" spans="1:9" ht="20.149999999999999" customHeight="1" x14ac:dyDescent="0.35">
      <c r="A104" s="244">
        <v>3</v>
      </c>
      <c r="B104" s="252" t="s">
        <v>1006</v>
      </c>
      <c r="C104" s="253" t="s">
        <v>251</v>
      </c>
      <c r="D104" s="254" t="s">
        <v>1030</v>
      </c>
      <c r="E104" s="254" t="s">
        <v>1030</v>
      </c>
      <c r="F104" s="254" t="s">
        <v>1030</v>
      </c>
      <c r="G104" s="264"/>
      <c r="H104" s="254" t="s">
        <v>253</v>
      </c>
      <c r="I104" s="254" t="s">
        <v>254</v>
      </c>
    </row>
    <row r="105" spans="1:9" ht="20.149999999999999" customHeight="1" x14ac:dyDescent="0.35">
      <c r="A105" s="244">
        <v>4</v>
      </c>
      <c r="B105" s="252" t="s">
        <v>261</v>
      </c>
      <c r="C105" s="252">
        <f>data2022!X59</f>
        <v>23133</v>
      </c>
      <c r="D105" s="252">
        <f>data2022!Y59</f>
        <v>14881</v>
      </c>
      <c r="E105" s="252">
        <f>data2022!Z59</f>
        <v>0</v>
      </c>
      <c r="F105" s="252">
        <f>data2022!AA59</f>
        <v>0</v>
      </c>
      <c r="G105" s="264"/>
      <c r="H105" s="252">
        <f>data2022!AC59</f>
        <v>0</v>
      </c>
      <c r="I105" s="252">
        <f>data2022!AD59</f>
        <v>0</v>
      </c>
    </row>
    <row r="106" spans="1:9" ht="20.149999999999999" customHeight="1" x14ac:dyDescent="0.35">
      <c r="A106" s="244">
        <v>5</v>
      </c>
      <c r="B106" s="252" t="s">
        <v>262</v>
      </c>
      <c r="C106" s="259">
        <f>data2022!X60</f>
        <v>4.7</v>
      </c>
      <c r="D106" s="259">
        <f>data2022!Y60</f>
        <v>2.93</v>
      </c>
      <c r="E106" s="259">
        <f>data2022!Z60</f>
        <v>0</v>
      </c>
      <c r="F106" s="259">
        <f>data2022!AA60</f>
        <v>0</v>
      </c>
      <c r="G106" s="259">
        <f>data2022!AB60</f>
        <v>2.4</v>
      </c>
      <c r="H106" s="259">
        <f>data2022!AC60</f>
        <v>0</v>
      </c>
      <c r="I106" s="259">
        <f>data2022!AD60</f>
        <v>0</v>
      </c>
    </row>
    <row r="107" spans="1:9" ht="20.149999999999999" customHeight="1" x14ac:dyDescent="0.35">
      <c r="A107" s="244">
        <v>6</v>
      </c>
      <c r="B107" s="252" t="s">
        <v>263</v>
      </c>
      <c r="C107" s="252">
        <f>data2022!X61</f>
        <v>0</v>
      </c>
      <c r="D107" s="252">
        <f>data2022!Y61</f>
        <v>794334.23</v>
      </c>
      <c r="E107" s="252">
        <f>data2022!Z61</f>
        <v>0</v>
      </c>
      <c r="F107" s="252">
        <f>data2022!AA61</f>
        <v>0</v>
      </c>
      <c r="G107" s="252">
        <f>data2022!AB61</f>
        <v>295600.46000000002</v>
      </c>
      <c r="H107" s="252">
        <f>data2022!AC61</f>
        <v>0</v>
      </c>
      <c r="I107" s="252">
        <f>data2022!AD61</f>
        <v>0</v>
      </c>
    </row>
    <row r="108" spans="1:9" ht="20.149999999999999" customHeight="1" x14ac:dyDescent="0.35">
      <c r="A108" s="244">
        <v>7</v>
      </c>
      <c r="B108" s="252" t="s">
        <v>11</v>
      </c>
      <c r="C108" s="252">
        <f>data2022!X62</f>
        <v>0</v>
      </c>
      <c r="D108" s="252">
        <f>data2022!Y62</f>
        <v>212790</v>
      </c>
      <c r="E108" s="252">
        <f>data2022!Z62</f>
        <v>0</v>
      </c>
      <c r="F108" s="252">
        <f>data2022!AA62</f>
        <v>0</v>
      </c>
      <c r="G108" s="252">
        <f>data2022!AB62</f>
        <v>69840</v>
      </c>
      <c r="H108" s="252">
        <f>data2022!AC62</f>
        <v>0</v>
      </c>
      <c r="I108" s="252">
        <f>data2022!AD62</f>
        <v>0</v>
      </c>
    </row>
    <row r="109" spans="1:9" ht="20.149999999999999" customHeight="1" x14ac:dyDescent="0.35">
      <c r="A109" s="244">
        <v>8</v>
      </c>
      <c r="B109" s="252" t="s">
        <v>264</v>
      </c>
      <c r="C109" s="252">
        <f>data2022!X63</f>
        <v>0</v>
      </c>
      <c r="D109" s="252">
        <f>data2022!Y63</f>
        <v>122527.03999999999</v>
      </c>
      <c r="E109" s="252">
        <f>data2022!Z63</f>
        <v>0</v>
      </c>
      <c r="F109" s="252">
        <f>data2022!AA63</f>
        <v>0</v>
      </c>
      <c r="G109" s="252">
        <f>data2022!AB63</f>
        <v>85236.9</v>
      </c>
      <c r="H109" s="252">
        <f>data2022!AC63</f>
        <v>0</v>
      </c>
      <c r="I109" s="252">
        <f>data2022!AD63</f>
        <v>0</v>
      </c>
    </row>
    <row r="110" spans="1:9" ht="20.149999999999999" customHeight="1" x14ac:dyDescent="0.35">
      <c r="A110" s="244">
        <v>9</v>
      </c>
      <c r="B110" s="252" t="s">
        <v>265</v>
      </c>
      <c r="C110" s="252">
        <f>data2022!X64</f>
        <v>31968.26</v>
      </c>
      <c r="D110" s="252">
        <f>data2022!Y64</f>
        <v>33961.199999999997</v>
      </c>
      <c r="E110" s="252">
        <f>data2022!Z64</f>
        <v>0</v>
      </c>
      <c r="F110" s="252">
        <f>data2022!AA64</f>
        <v>0</v>
      </c>
      <c r="G110" s="252">
        <f>data2022!AB64</f>
        <v>2094965.27</v>
      </c>
      <c r="H110" s="252">
        <f>data2022!AC64</f>
        <v>0</v>
      </c>
      <c r="I110" s="252">
        <f>data2022!AD64</f>
        <v>0</v>
      </c>
    </row>
    <row r="111" spans="1:9" ht="20.149999999999999" customHeight="1" x14ac:dyDescent="0.35">
      <c r="A111" s="244">
        <v>10</v>
      </c>
      <c r="B111" s="252" t="s">
        <v>523</v>
      </c>
      <c r="C111" s="252">
        <f>data2022!X65</f>
        <v>0</v>
      </c>
      <c r="D111" s="252">
        <f>data2022!Y65</f>
        <v>0</v>
      </c>
      <c r="E111" s="252">
        <f>data2022!Z65</f>
        <v>0</v>
      </c>
      <c r="F111" s="252">
        <f>data2022!AA65</f>
        <v>0</v>
      </c>
      <c r="G111" s="252">
        <f>data2022!AB65</f>
        <v>0</v>
      </c>
      <c r="H111" s="252">
        <f>data2022!AC65</f>
        <v>0</v>
      </c>
      <c r="I111" s="252">
        <f>data2022!AD65</f>
        <v>0</v>
      </c>
    </row>
    <row r="112" spans="1:9" ht="20.149999999999999" customHeight="1" x14ac:dyDescent="0.35">
      <c r="A112" s="244">
        <v>11</v>
      </c>
      <c r="B112" s="252" t="s">
        <v>524</v>
      </c>
      <c r="C112" s="252">
        <f>data2022!X66</f>
        <v>91584.22</v>
      </c>
      <c r="D112" s="252">
        <f>data2022!Y66</f>
        <v>35655.660000000003</v>
      </c>
      <c r="E112" s="252">
        <f>data2022!Z66</f>
        <v>0</v>
      </c>
      <c r="F112" s="252">
        <f>data2022!AA66</f>
        <v>0</v>
      </c>
      <c r="G112" s="252">
        <f>data2022!AB66</f>
        <v>543172.65</v>
      </c>
      <c r="H112" s="252">
        <f>data2022!AC66</f>
        <v>0</v>
      </c>
      <c r="I112" s="252">
        <f>data2022!AD66</f>
        <v>0</v>
      </c>
    </row>
    <row r="113" spans="1:9" ht="20.149999999999999" customHeight="1" x14ac:dyDescent="0.35">
      <c r="A113" s="244">
        <v>12</v>
      </c>
      <c r="B113" s="252" t="s">
        <v>16</v>
      </c>
      <c r="C113" s="252">
        <f>data2022!X67</f>
        <v>0</v>
      </c>
      <c r="D113" s="252">
        <f>data2022!Y67</f>
        <v>173173</v>
      </c>
      <c r="E113" s="252">
        <f>data2022!Z67</f>
        <v>0</v>
      </c>
      <c r="F113" s="252">
        <f>data2022!AA67</f>
        <v>0</v>
      </c>
      <c r="G113" s="252">
        <f>data2022!AB67</f>
        <v>0</v>
      </c>
      <c r="H113" s="252">
        <f>data2022!AC67</f>
        <v>0</v>
      </c>
      <c r="I113" s="252">
        <f>data2022!AD67</f>
        <v>0</v>
      </c>
    </row>
    <row r="114" spans="1:9" ht="20.149999999999999" customHeight="1" x14ac:dyDescent="0.35">
      <c r="A114" s="244">
        <v>13</v>
      </c>
      <c r="B114" s="252" t="s">
        <v>1007</v>
      </c>
      <c r="C114" s="252">
        <f>data2022!X68</f>
        <v>0</v>
      </c>
      <c r="D114" s="252">
        <f>data2022!Y68</f>
        <v>0</v>
      </c>
      <c r="E114" s="252">
        <f>data2022!Z68</f>
        <v>0</v>
      </c>
      <c r="F114" s="252">
        <f>data2022!AA68</f>
        <v>0</v>
      </c>
      <c r="G114" s="252">
        <f>data2022!AB68</f>
        <v>96558.39</v>
      </c>
      <c r="H114" s="252">
        <f>data2022!AC68</f>
        <v>0</v>
      </c>
      <c r="I114" s="252">
        <f>data2022!AD68</f>
        <v>0</v>
      </c>
    </row>
    <row r="115" spans="1:9" ht="20.149999999999999" customHeight="1" x14ac:dyDescent="0.35">
      <c r="A115" s="244">
        <v>14</v>
      </c>
      <c r="B115" s="252" t="s">
        <v>1008</v>
      </c>
      <c r="C115" s="252">
        <f>data2022!X69</f>
        <v>48.12</v>
      </c>
      <c r="D115" s="252">
        <f>data2022!Y69</f>
        <v>137017.25999999998</v>
      </c>
      <c r="E115" s="252">
        <f>data2022!Z69</f>
        <v>0</v>
      </c>
      <c r="F115" s="252">
        <f>data2022!AA69</f>
        <v>0</v>
      </c>
      <c r="G115" s="252">
        <f>data2022!AB69</f>
        <v>134729.34999999998</v>
      </c>
      <c r="H115" s="252">
        <f>data2022!AC69</f>
        <v>0</v>
      </c>
      <c r="I115" s="252">
        <f>data2022!AD69</f>
        <v>0</v>
      </c>
    </row>
    <row r="116" spans="1:9" ht="20.149999999999999" customHeight="1" x14ac:dyDescent="0.35">
      <c r="A116" s="244">
        <v>15</v>
      </c>
      <c r="B116" s="252" t="s">
        <v>284</v>
      </c>
      <c r="C116" s="252">
        <f>-data2022!X84</f>
        <v>0</v>
      </c>
      <c r="D116" s="252">
        <f>-data2022!Y84</f>
        <v>0</v>
      </c>
      <c r="E116" s="252">
        <f>-data2022!Z84</f>
        <v>0</v>
      </c>
      <c r="F116" s="252">
        <f>-data2022!AA84</f>
        <v>0</v>
      </c>
      <c r="G116" s="252">
        <f>-data2022!AB84</f>
        <v>0</v>
      </c>
      <c r="H116" s="252">
        <f>-data2022!AC84</f>
        <v>0</v>
      </c>
      <c r="I116" s="252">
        <f>-data2022!AD84</f>
        <v>0</v>
      </c>
    </row>
    <row r="117" spans="1:9" ht="20.149999999999999" customHeight="1" x14ac:dyDescent="0.35">
      <c r="A117" s="244">
        <v>16</v>
      </c>
      <c r="B117" s="260" t="s">
        <v>1009</v>
      </c>
      <c r="C117" s="252">
        <f>data2022!X85</f>
        <v>123600.59999999999</v>
      </c>
      <c r="D117" s="252">
        <f>data2022!Y85</f>
        <v>1509458.39</v>
      </c>
      <c r="E117" s="252">
        <f>data2022!Z85</f>
        <v>0</v>
      </c>
      <c r="F117" s="252">
        <f>data2022!AA85</f>
        <v>0</v>
      </c>
      <c r="G117" s="252">
        <f>data2022!AB85</f>
        <v>3320103.02</v>
      </c>
      <c r="H117" s="252">
        <f>data2022!AC85</f>
        <v>0</v>
      </c>
      <c r="I117" s="252">
        <f>data2022!AD85</f>
        <v>0</v>
      </c>
    </row>
    <row r="118" spans="1:9" ht="20.149999999999999" customHeight="1" x14ac:dyDescent="0.35">
      <c r="A118" s="244">
        <v>17</v>
      </c>
      <c r="B118" s="252" t="s">
        <v>286</v>
      </c>
      <c r="C118" s="262"/>
      <c r="D118" s="262"/>
      <c r="E118" s="262"/>
      <c r="F118" s="262"/>
      <c r="G118" s="262"/>
      <c r="H118" s="262"/>
      <c r="I118" s="262"/>
    </row>
    <row r="119" spans="1:9" ht="20.149999999999999" customHeight="1" x14ac:dyDescent="0.35">
      <c r="A119" s="244">
        <v>18</v>
      </c>
      <c r="B119" s="252" t="s">
        <v>1010</v>
      </c>
      <c r="C119" s="260">
        <f>+data2022!M689</f>
        <v>347449</v>
      </c>
      <c r="D119" s="260">
        <f>+data2022!M690</f>
        <v>468552</v>
      </c>
      <c r="E119" s="260">
        <f>+data2022!M691</f>
        <v>0</v>
      </c>
      <c r="F119" s="260">
        <f>+data2022!M692</f>
        <v>0</v>
      </c>
      <c r="G119" s="260">
        <f>+data2022!M693</f>
        <v>1019099</v>
      </c>
      <c r="H119" s="260">
        <f>+data2022!M694</f>
        <v>0</v>
      </c>
      <c r="I119" s="260">
        <f>+data2022!M695</f>
        <v>0</v>
      </c>
    </row>
    <row r="120" spans="1:9" ht="20.149999999999999" customHeight="1" x14ac:dyDescent="0.35">
      <c r="A120" s="244">
        <v>19</v>
      </c>
      <c r="B120" s="260" t="s">
        <v>1011</v>
      </c>
      <c r="C120" s="252">
        <f>data2022!X87</f>
        <v>174855</v>
      </c>
      <c r="D120" s="252">
        <f>data2022!Y87</f>
        <v>64469.16</v>
      </c>
      <c r="E120" s="252">
        <f>data2022!Z87</f>
        <v>0</v>
      </c>
      <c r="F120" s="252">
        <f>data2022!AA87</f>
        <v>0</v>
      </c>
      <c r="G120" s="252">
        <f>data2022!AB87</f>
        <v>1033029.1</v>
      </c>
      <c r="H120" s="252">
        <f>data2022!AC87</f>
        <v>0</v>
      </c>
      <c r="I120" s="252">
        <f>data2022!AD87</f>
        <v>0</v>
      </c>
    </row>
    <row r="121" spans="1:9" ht="20.149999999999999" customHeight="1" x14ac:dyDescent="0.35">
      <c r="A121" s="244">
        <v>20</v>
      </c>
      <c r="B121" s="260" t="s">
        <v>1012</v>
      </c>
      <c r="C121" s="252">
        <f>data2022!X88</f>
        <v>4101012.4</v>
      </c>
      <c r="D121" s="252">
        <f>data2022!Y88</f>
        <v>2599408.58</v>
      </c>
      <c r="E121" s="252">
        <f>data2022!Z88</f>
        <v>0</v>
      </c>
      <c r="F121" s="252">
        <f>data2022!AA88</f>
        <v>0</v>
      </c>
      <c r="G121" s="252">
        <f>data2022!AB88</f>
        <v>5633355.9100000001</v>
      </c>
      <c r="H121" s="252">
        <f>data2022!AC88</f>
        <v>0</v>
      </c>
      <c r="I121" s="252">
        <f>data2022!AD88</f>
        <v>0</v>
      </c>
    </row>
    <row r="122" spans="1:9" ht="20.149999999999999" customHeight="1" x14ac:dyDescent="0.35">
      <c r="A122" s="244">
        <v>21</v>
      </c>
      <c r="B122" s="260" t="s">
        <v>1013</v>
      </c>
      <c r="C122" s="252">
        <f>data2022!X89</f>
        <v>4275867.4000000004</v>
      </c>
      <c r="D122" s="252">
        <f>data2022!Y89</f>
        <v>2663877.7400000002</v>
      </c>
      <c r="E122" s="252">
        <f>data2022!Z89</f>
        <v>0</v>
      </c>
      <c r="F122" s="252">
        <f>data2022!AA89</f>
        <v>0</v>
      </c>
      <c r="G122" s="252">
        <f>data2022!AB89</f>
        <v>6666385.0099999998</v>
      </c>
      <c r="H122" s="252">
        <f>data2022!AC89</f>
        <v>0</v>
      </c>
      <c r="I122" s="252">
        <f>data2022!AD89</f>
        <v>0</v>
      </c>
    </row>
    <row r="123" spans="1:9" ht="20.149999999999999" customHeight="1" x14ac:dyDescent="0.35">
      <c r="A123" s="244" t="s">
        <v>1014</v>
      </c>
      <c r="B123" s="252"/>
      <c r="C123" s="262"/>
      <c r="D123" s="262"/>
      <c r="E123" s="262"/>
      <c r="F123" s="262"/>
      <c r="G123" s="262"/>
      <c r="H123" s="262"/>
      <c r="I123" s="262"/>
    </row>
    <row r="124" spans="1:9" ht="20.149999999999999" customHeight="1" x14ac:dyDescent="0.35">
      <c r="A124" s="244">
        <v>22</v>
      </c>
      <c r="B124" s="252" t="s">
        <v>1015</v>
      </c>
      <c r="C124" s="252">
        <f>data2022!X90</f>
        <v>0</v>
      </c>
      <c r="D124" s="252">
        <f>data2022!Y90</f>
        <v>2705</v>
      </c>
      <c r="E124" s="252">
        <f>data2022!Z90</f>
        <v>0</v>
      </c>
      <c r="F124" s="252">
        <f>data2022!AA90</f>
        <v>0</v>
      </c>
      <c r="G124" s="252">
        <f>data2022!AB90</f>
        <v>330</v>
      </c>
      <c r="H124" s="252">
        <f>data2022!AC90</f>
        <v>0</v>
      </c>
      <c r="I124" s="252">
        <f>data2022!AD90</f>
        <v>0</v>
      </c>
    </row>
    <row r="125" spans="1:9" ht="20.149999999999999" customHeight="1" x14ac:dyDescent="0.35">
      <c r="A125" s="244">
        <v>23</v>
      </c>
      <c r="B125" s="252" t="s">
        <v>1016</v>
      </c>
      <c r="C125" s="252">
        <f>data2022!X91</f>
        <v>0</v>
      </c>
      <c r="D125" s="252">
        <f>data2022!Y91</f>
        <v>0</v>
      </c>
      <c r="E125" s="252">
        <f>data2022!Z91</f>
        <v>0</v>
      </c>
      <c r="F125" s="252">
        <f>data2022!AA91</f>
        <v>0</v>
      </c>
      <c r="G125" s="252">
        <f>data2022!AB91</f>
        <v>0</v>
      </c>
      <c r="H125" s="252">
        <f>data2022!AC91</f>
        <v>0</v>
      </c>
      <c r="I125" s="252">
        <f>data2022!AD91</f>
        <v>0</v>
      </c>
    </row>
    <row r="126" spans="1:9" ht="20.149999999999999" customHeight="1" x14ac:dyDescent="0.35">
      <c r="A126" s="244">
        <v>24</v>
      </c>
      <c r="B126" s="252" t="s">
        <v>1017</v>
      </c>
      <c r="C126" s="252">
        <f>data2022!X92</f>
        <v>0</v>
      </c>
      <c r="D126" s="252">
        <f>data2022!Y92</f>
        <v>603</v>
      </c>
      <c r="E126" s="252">
        <f>data2022!Z92</f>
        <v>0</v>
      </c>
      <c r="F126" s="252">
        <f>data2022!AA92</f>
        <v>0</v>
      </c>
      <c r="G126" s="252">
        <f>data2022!AB92</f>
        <v>55</v>
      </c>
      <c r="H126" s="252">
        <f>data2022!AC92</f>
        <v>0</v>
      </c>
      <c r="I126" s="252">
        <f>data2022!AD92</f>
        <v>0</v>
      </c>
    </row>
    <row r="127" spans="1:9" ht="20.149999999999999" customHeight="1" x14ac:dyDescent="0.35">
      <c r="A127" s="244">
        <v>25</v>
      </c>
      <c r="B127" s="252" t="s">
        <v>1018</v>
      </c>
      <c r="C127" s="252">
        <f>data2022!X93</f>
        <v>0</v>
      </c>
      <c r="D127" s="252">
        <f>data2022!Y93</f>
        <v>1830</v>
      </c>
      <c r="E127" s="252">
        <f>data2022!Z93</f>
        <v>0</v>
      </c>
      <c r="F127" s="252">
        <f>data2022!AA93</f>
        <v>0</v>
      </c>
      <c r="G127" s="252">
        <f>data2022!AB93</f>
        <v>0</v>
      </c>
      <c r="H127" s="252">
        <f>data2022!AC93</f>
        <v>0</v>
      </c>
      <c r="I127" s="252">
        <f>data2022!AD93</f>
        <v>0</v>
      </c>
    </row>
    <row r="128" spans="1:9" ht="20.149999999999999" customHeight="1" x14ac:dyDescent="0.35">
      <c r="A128" s="244">
        <v>26</v>
      </c>
      <c r="B128" s="252" t="s">
        <v>294</v>
      </c>
      <c r="C128" s="259">
        <f>data2022!X94</f>
        <v>0</v>
      </c>
      <c r="D128" s="259">
        <f>data2022!Y94</f>
        <v>0</v>
      </c>
      <c r="E128" s="259">
        <f>data2022!Z94</f>
        <v>0</v>
      </c>
      <c r="F128" s="259">
        <f>data2022!AA94</f>
        <v>0</v>
      </c>
      <c r="G128" s="259">
        <f>data2022!AB94</f>
        <v>0.98</v>
      </c>
      <c r="H128" s="259">
        <f>data2022!AC94</f>
        <v>0</v>
      </c>
      <c r="I128" s="259">
        <f>data2022!AD94</f>
        <v>0</v>
      </c>
    </row>
    <row r="129" spans="1:14" ht="20.149999999999999" customHeight="1" x14ac:dyDescent="0.35">
      <c r="A129" s="245" t="s">
        <v>1000</v>
      </c>
      <c r="B129" s="246"/>
      <c r="C129" s="246"/>
      <c r="D129" s="246"/>
      <c r="E129" s="246"/>
      <c r="F129" s="246"/>
      <c r="G129" s="246"/>
      <c r="H129" s="246"/>
      <c r="I129" s="245"/>
    </row>
    <row r="130" spans="1:14" ht="20.149999999999999" customHeight="1" x14ac:dyDescent="0.35">
      <c r="D130" s="248"/>
      <c r="I130" s="249" t="s">
        <v>1031</v>
      </c>
    </row>
    <row r="131" spans="1:14" ht="20.149999999999999" customHeight="1" x14ac:dyDescent="0.35">
      <c r="A131" s="248"/>
    </row>
    <row r="132" spans="1:14" ht="20.149999999999999" customHeight="1" x14ac:dyDescent="0.35">
      <c r="A132" s="250" t="str">
        <f>"Hospital: "&amp;data2022!C98</f>
        <v>Hospital: Newport Hospital &amp; Health Services</v>
      </c>
      <c r="G132" s="251"/>
      <c r="H132" s="250" t="str">
        <f>"FYE: "&amp;data2022!C96</f>
        <v>FYE: 12/31/2022</v>
      </c>
    </row>
    <row r="133" spans="1:14" ht="20.149999999999999" customHeight="1" x14ac:dyDescent="0.35">
      <c r="A133" s="244">
        <v>1</v>
      </c>
      <c r="B133" s="252" t="s">
        <v>236</v>
      </c>
      <c r="C133" s="254" t="s">
        <v>64</v>
      </c>
      <c r="D133" s="254" t="s">
        <v>65</v>
      </c>
      <c r="E133" s="254" t="s">
        <v>66</v>
      </c>
      <c r="F133" s="254" t="s">
        <v>67</v>
      </c>
      <c r="G133" s="254" t="s">
        <v>68</v>
      </c>
      <c r="H133" s="254" t="s">
        <v>69</v>
      </c>
      <c r="I133" s="254" t="s">
        <v>70</v>
      </c>
    </row>
    <row r="134" spans="1:14" ht="20.149999999999999" customHeight="1" x14ac:dyDescent="0.35">
      <c r="A134" s="255">
        <v>2</v>
      </c>
      <c r="B134" s="256" t="s">
        <v>1002</v>
      </c>
      <c r="C134" s="258" t="s">
        <v>122</v>
      </c>
      <c r="D134" s="258" t="s">
        <v>123</v>
      </c>
      <c r="E134" s="258" t="s">
        <v>145</v>
      </c>
      <c r="F134" s="258"/>
      <c r="G134" s="258" t="s">
        <v>1032</v>
      </c>
      <c r="H134" s="258"/>
      <c r="I134" s="258" t="s">
        <v>149</v>
      </c>
    </row>
    <row r="135" spans="1:14" ht="20.149999999999999" customHeight="1" x14ac:dyDescent="0.35">
      <c r="A135" s="255"/>
      <c r="B135" s="256"/>
      <c r="C135" s="258" t="s">
        <v>199</v>
      </c>
      <c r="D135" s="258" t="s">
        <v>206</v>
      </c>
      <c r="E135" s="258" t="s">
        <v>198</v>
      </c>
      <c r="F135" s="258" t="s">
        <v>146</v>
      </c>
      <c r="G135" s="258" t="s">
        <v>207</v>
      </c>
      <c r="H135" s="258" t="s">
        <v>148</v>
      </c>
      <c r="I135" s="258" t="s">
        <v>199</v>
      </c>
    </row>
    <row r="136" spans="1:14" ht="20.149999999999999" customHeight="1" x14ac:dyDescent="0.35">
      <c r="A136" s="244">
        <v>3</v>
      </c>
      <c r="B136" s="252" t="s">
        <v>1006</v>
      </c>
      <c r="C136" s="254" t="s">
        <v>253</v>
      </c>
      <c r="D136" s="254" t="s">
        <v>255</v>
      </c>
      <c r="E136" s="254" t="s">
        <v>255</v>
      </c>
      <c r="F136" s="254" t="s">
        <v>256</v>
      </c>
      <c r="G136" s="253" t="s">
        <v>1033</v>
      </c>
      <c r="H136" s="254" t="s">
        <v>255</v>
      </c>
      <c r="I136" s="254" t="s">
        <v>253</v>
      </c>
    </row>
    <row r="137" spans="1:14" ht="20.149999999999999" customHeight="1" x14ac:dyDescent="0.35">
      <c r="A137" s="244">
        <v>4</v>
      </c>
      <c r="B137" s="252" t="s">
        <v>261</v>
      </c>
      <c r="C137" s="252">
        <f>data2022!AE59</f>
        <v>29092</v>
      </c>
      <c r="D137" s="252">
        <f>data2022!AF59</f>
        <v>0</v>
      </c>
      <c r="E137" s="252">
        <f>data2022!AG59</f>
        <v>9622</v>
      </c>
      <c r="F137" s="252">
        <f>data2022!AH59</f>
        <v>0</v>
      </c>
      <c r="G137" s="252">
        <f>data2022!AI59</f>
        <v>0</v>
      </c>
      <c r="H137" s="252">
        <f>data2022!AJ59</f>
        <v>23276</v>
      </c>
      <c r="I137" s="252">
        <f>data2022!AK59</f>
        <v>2342</v>
      </c>
      <c r="K137" s="263"/>
      <c r="L137" s="265"/>
      <c r="M137" s="265"/>
      <c r="N137" s="265"/>
    </row>
    <row r="138" spans="1:14" ht="20.149999999999999" customHeight="1" x14ac:dyDescent="0.35">
      <c r="A138" s="244">
        <v>5</v>
      </c>
      <c r="B138" s="252" t="s">
        <v>262</v>
      </c>
      <c r="C138" s="259">
        <f>data2022!AE60</f>
        <v>9.3699999999999992</v>
      </c>
      <c r="D138" s="259">
        <f>data2022!AF60</f>
        <v>0</v>
      </c>
      <c r="E138" s="259">
        <f>data2022!AG60</f>
        <v>22.400000000000002</v>
      </c>
      <c r="F138" s="259">
        <f>data2022!AH60</f>
        <v>0</v>
      </c>
      <c r="G138" s="259">
        <f>data2022!AI60</f>
        <v>0</v>
      </c>
      <c r="H138" s="259">
        <f>data2022!AJ60</f>
        <v>34.4</v>
      </c>
      <c r="I138" s="259">
        <f>data2022!AK60</f>
        <v>0.74</v>
      </c>
    </row>
    <row r="139" spans="1:14" ht="20.149999999999999" customHeight="1" x14ac:dyDescent="0.35">
      <c r="A139" s="244">
        <v>6</v>
      </c>
      <c r="B139" s="252" t="s">
        <v>263</v>
      </c>
      <c r="C139" s="252">
        <f>data2022!AE61</f>
        <v>710857.36</v>
      </c>
      <c r="D139" s="252">
        <f>data2022!AF61</f>
        <v>0</v>
      </c>
      <c r="E139" s="252">
        <f>data2022!AG61</f>
        <v>3410765.9</v>
      </c>
      <c r="F139" s="252">
        <f>data2022!AH61</f>
        <v>0</v>
      </c>
      <c r="G139" s="252">
        <f>data2022!AI61</f>
        <v>0</v>
      </c>
      <c r="H139" s="252">
        <f>data2022!AJ61</f>
        <v>4189906.69</v>
      </c>
      <c r="I139" s="252">
        <f>data2022!AK61</f>
        <v>54302.09</v>
      </c>
    </row>
    <row r="140" spans="1:14" ht="20.149999999999999" customHeight="1" x14ac:dyDescent="0.35">
      <c r="A140" s="244">
        <v>7</v>
      </c>
      <c r="B140" s="252" t="s">
        <v>11</v>
      </c>
      <c r="C140" s="252">
        <f>data2022!AE62</f>
        <v>189602</v>
      </c>
      <c r="D140" s="252">
        <f>data2022!AF62</f>
        <v>0</v>
      </c>
      <c r="E140" s="252">
        <f>data2022!AG62</f>
        <v>633443</v>
      </c>
      <c r="F140" s="252">
        <f>data2022!AH62</f>
        <v>0</v>
      </c>
      <c r="G140" s="252">
        <f>data2022!AI62</f>
        <v>0</v>
      </c>
      <c r="H140" s="252">
        <f>data2022!AJ62</f>
        <v>896901</v>
      </c>
      <c r="I140" s="252">
        <f>data2022!AK62</f>
        <v>9843</v>
      </c>
    </row>
    <row r="141" spans="1:14" ht="20.149999999999999" customHeight="1" x14ac:dyDescent="0.35">
      <c r="A141" s="244">
        <v>8</v>
      </c>
      <c r="B141" s="252" t="s">
        <v>264</v>
      </c>
      <c r="C141" s="252">
        <f>data2022!AE63</f>
        <v>47659.25</v>
      </c>
      <c r="D141" s="252">
        <f>data2022!AF63</f>
        <v>0</v>
      </c>
      <c r="E141" s="252">
        <f>data2022!AG63</f>
        <v>150936</v>
      </c>
      <c r="F141" s="252">
        <f>data2022!AH63</f>
        <v>0</v>
      </c>
      <c r="G141" s="252">
        <f>data2022!AI63</f>
        <v>0</v>
      </c>
      <c r="H141" s="252">
        <f>data2022!AJ63</f>
        <v>814696.3</v>
      </c>
      <c r="I141" s="252">
        <f>data2022!AK63</f>
        <v>0</v>
      </c>
    </row>
    <row r="142" spans="1:14" ht="20.149999999999999" customHeight="1" x14ac:dyDescent="0.35">
      <c r="A142" s="244">
        <v>9</v>
      </c>
      <c r="B142" s="252" t="s">
        <v>265</v>
      </c>
      <c r="C142" s="252">
        <f>data2022!AE64</f>
        <v>26699.5</v>
      </c>
      <c r="D142" s="252">
        <f>data2022!AF64</f>
        <v>0</v>
      </c>
      <c r="E142" s="252">
        <f>data2022!AG64</f>
        <v>140950.74</v>
      </c>
      <c r="F142" s="252">
        <f>data2022!AH64</f>
        <v>2581.77</v>
      </c>
      <c r="G142" s="252">
        <f>data2022!AI64</f>
        <v>0</v>
      </c>
      <c r="H142" s="252">
        <f>data2022!AJ64</f>
        <v>225985.42</v>
      </c>
      <c r="I142" s="252">
        <f>data2022!AK64</f>
        <v>3367.31</v>
      </c>
    </row>
    <row r="143" spans="1:14" ht="20.149999999999999" customHeight="1" x14ac:dyDescent="0.35">
      <c r="A143" s="244">
        <v>10</v>
      </c>
      <c r="B143" s="252" t="s">
        <v>523</v>
      </c>
      <c r="C143" s="252">
        <f>data2022!AE65</f>
        <v>0</v>
      </c>
      <c r="D143" s="252">
        <f>data2022!AF65</f>
        <v>0</v>
      </c>
      <c r="E143" s="252">
        <f>data2022!AG65</f>
        <v>0</v>
      </c>
      <c r="F143" s="252">
        <f>data2022!AH65</f>
        <v>0</v>
      </c>
      <c r="G143" s="252">
        <f>data2022!AI65</f>
        <v>0</v>
      </c>
      <c r="H143" s="252">
        <f>data2022!AJ65</f>
        <v>0</v>
      </c>
      <c r="I143" s="252">
        <f>data2022!AK65</f>
        <v>0</v>
      </c>
    </row>
    <row r="144" spans="1:14" ht="20.149999999999999" customHeight="1" x14ac:dyDescent="0.35">
      <c r="A144" s="244">
        <v>11</v>
      </c>
      <c r="B144" s="252" t="s">
        <v>524</v>
      </c>
      <c r="C144" s="252">
        <f>data2022!AE66</f>
        <v>0</v>
      </c>
      <c r="D144" s="252">
        <f>data2022!AF66</f>
        <v>0</v>
      </c>
      <c r="E144" s="252">
        <f>data2022!AG66</f>
        <v>92.220000000001164</v>
      </c>
      <c r="F144" s="252">
        <f>data2022!AH66</f>
        <v>188100</v>
      </c>
      <c r="G144" s="252">
        <f>data2022!AI66</f>
        <v>0</v>
      </c>
      <c r="H144" s="252">
        <f>data2022!AJ66</f>
        <v>65867.89</v>
      </c>
      <c r="I144" s="252">
        <f>data2022!AK66</f>
        <v>0</v>
      </c>
    </row>
    <row r="145" spans="1:9" ht="20.149999999999999" customHeight="1" x14ac:dyDescent="0.35">
      <c r="A145" s="244">
        <v>12</v>
      </c>
      <c r="B145" s="252" t="s">
        <v>16</v>
      </c>
      <c r="C145" s="252">
        <f>data2022!AE67</f>
        <v>8359</v>
      </c>
      <c r="D145" s="252">
        <f>data2022!AF67</f>
        <v>0</v>
      </c>
      <c r="E145" s="252">
        <f>data2022!AG67</f>
        <v>36381</v>
      </c>
      <c r="F145" s="252">
        <f>data2022!AH67</f>
        <v>0</v>
      </c>
      <c r="G145" s="252">
        <f>data2022!AI67</f>
        <v>0</v>
      </c>
      <c r="H145" s="252">
        <f>data2022!AJ67</f>
        <v>368785</v>
      </c>
      <c r="I145" s="252">
        <f>data2022!AK67</f>
        <v>0</v>
      </c>
    </row>
    <row r="146" spans="1:9" ht="20.149999999999999" customHeight="1" x14ac:dyDescent="0.35">
      <c r="A146" s="244">
        <v>13</v>
      </c>
      <c r="B146" s="252" t="s">
        <v>1007</v>
      </c>
      <c r="C146" s="252">
        <f>data2022!AE68</f>
        <v>0</v>
      </c>
      <c r="D146" s="252">
        <f>data2022!AF68</f>
        <v>0</v>
      </c>
      <c r="E146" s="252">
        <f>data2022!AG68</f>
        <v>0</v>
      </c>
      <c r="F146" s="252">
        <f>data2022!AH68</f>
        <v>0</v>
      </c>
      <c r="G146" s="252">
        <f>data2022!AI68</f>
        <v>0</v>
      </c>
      <c r="H146" s="252">
        <f>data2022!AJ68</f>
        <v>1828.62</v>
      </c>
      <c r="I146" s="252">
        <f>data2022!AK68</f>
        <v>0</v>
      </c>
    </row>
    <row r="147" spans="1:9" ht="20.149999999999999" customHeight="1" x14ac:dyDescent="0.35">
      <c r="A147" s="244">
        <v>14</v>
      </c>
      <c r="B147" s="252" t="s">
        <v>1008</v>
      </c>
      <c r="C147" s="252">
        <f>data2022!AE69</f>
        <v>-407.8700000000008</v>
      </c>
      <c r="D147" s="252">
        <f>data2022!AF69</f>
        <v>0</v>
      </c>
      <c r="E147" s="252">
        <f>data2022!AG69</f>
        <v>214193.00000000003</v>
      </c>
      <c r="F147" s="252">
        <f>data2022!AH69</f>
        <v>0</v>
      </c>
      <c r="G147" s="252">
        <f>data2022!AI69</f>
        <v>0</v>
      </c>
      <c r="H147" s="252">
        <f>data2022!AJ69</f>
        <v>216323.63999999998</v>
      </c>
      <c r="I147" s="252">
        <f>data2022!AK69</f>
        <v>443.72</v>
      </c>
    </row>
    <row r="148" spans="1:9" ht="20.149999999999999" customHeight="1" x14ac:dyDescent="0.35">
      <c r="A148" s="244">
        <v>15</v>
      </c>
      <c r="B148" s="252" t="s">
        <v>284</v>
      </c>
      <c r="C148" s="252">
        <f>-data2022!AE84</f>
        <v>0</v>
      </c>
      <c r="D148" s="252">
        <f>-data2022!AF84</f>
        <v>0</v>
      </c>
      <c r="E148" s="252">
        <f>-data2022!AG84</f>
        <v>0</v>
      </c>
      <c r="F148" s="252">
        <f>-data2022!AH84</f>
        <v>0</v>
      </c>
      <c r="G148" s="252">
        <f>-data2022!AI84</f>
        <v>0</v>
      </c>
      <c r="H148" s="252">
        <f>-data2022!AJ84</f>
        <v>0</v>
      </c>
      <c r="I148" s="252">
        <f>-data2022!AK84</f>
        <v>0</v>
      </c>
    </row>
    <row r="149" spans="1:9" ht="20.149999999999999" customHeight="1" x14ac:dyDescent="0.35">
      <c r="A149" s="244">
        <v>16</v>
      </c>
      <c r="B149" s="260" t="s">
        <v>1009</v>
      </c>
      <c r="C149" s="252">
        <f>data2022!AE85</f>
        <v>982769.24</v>
      </c>
      <c r="D149" s="252">
        <f>data2022!AF85</f>
        <v>0</v>
      </c>
      <c r="E149" s="252">
        <f>data2022!AG85</f>
        <v>4586761.8600000003</v>
      </c>
      <c r="F149" s="252">
        <f>data2022!AH85</f>
        <v>190681.77</v>
      </c>
      <c r="G149" s="252">
        <f>data2022!AI85</f>
        <v>0</v>
      </c>
      <c r="H149" s="252">
        <f>data2022!AJ85</f>
        <v>6780294.5599999987</v>
      </c>
      <c r="I149" s="252">
        <f>data2022!AK85</f>
        <v>67956.12</v>
      </c>
    </row>
    <row r="150" spans="1:9" ht="20.149999999999999" customHeight="1" x14ac:dyDescent="0.35">
      <c r="A150" s="244">
        <v>17</v>
      </c>
      <c r="B150" s="252" t="s">
        <v>286</v>
      </c>
      <c r="C150" s="262"/>
      <c r="D150" s="262"/>
      <c r="E150" s="262"/>
      <c r="F150" s="262"/>
      <c r="G150" s="262"/>
      <c r="H150" s="262"/>
      <c r="I150" s="262"/>
    </row>
    <row r="151" spans="1:9" ht="20.149999999999999" customHeight="1" x14ac:dyDescent="0.35">
      <c r="A151" s="244">
        <v>18</v>
      </c>
      <c r="B151" s="252" t="s">
        <v>1010</v>
      </c>
      <c r="C151" s="260">
        <f>+data2022!M696</f>
        <v>517596</v>
      </c>
      <c r="D151" s="260">
        <f>+data2022!M697</f>
        <v>0</v>
      </c>
      <c r="E151" s="260">
        <f>+data2022!M698</f>
        <v>2057809</v>
      </c>
      <c r="F151" s="260">
        <f>+data2022!M699</f>
        <v>17722</v>
      </c>
      <c r="G151" s="260">
        <f>+data2022!M700</f>
        <v>50159</v>
      </c>
      <c r="H151" s="260">
        <f>+data2022!M701</f>
        <v>2267703</v>
      </c>
      <c r="I151" s="260">
        <f>+data2022!M702</f>
        <v>27356</v>
      </c>
    </row>
    <row r="152" spans="1:9" ht="20.149999999999999" customHeight="1" x14ac:dyDescent="0.35">
      <c r="A152" s="244">
        <v>19</v>
      </c>
      <c r="B152" s="260" t="s">
        <v>1011</v>
      </c>
      <c r="C152" s="252">
        <f>data2022!AE87</f>
        <v>268947</v>
      </c>
      <c r="D152" s="252">
        <f>data2022!AF87</f>
        <v>0</v>
      </c>
      <c r="E152" s="252">
        <f>data2022!AG87</f>
        <v>189739</v>
      </c>
      <c r="F152" s="252">
        <f>data2022!AH87</f>
        <v>0</v>
      </c>
      <c r="G152" s="252">
        <f>data2022!AI87</f>
        <v>-479</v>
      </c>
      <c r="H152" s="252">
        <f>data2022!AJ87</f>
        <v>406577.2</v>
      </c>
      <c r="I152" s="252">
        <f>data2022!AK87</f>
        <v>81245</v>
      </c>
    </row>
    <row r="153" spans="1:9" ht="20.149999999999999" customHeight="1" x14ac:dyDescent="0.35">
      <c r="A153" s="244">
        <v>20</v>
      </c>
      <c r="B153" s="260" t="s">
        <v>1012</v>
      </c>
      <c r="C153" s="252">
        <f>data2022!AE88</f>
        <v>2403751</v>
      </c>
      <c r="D153" s="252">
        <f>data2022!AF88</f>
        <v>0</v>
      </c>
      <c r="E153" s="252">
        <f>data2022!AG88</f>
        <v>12576604.720000001</v>
      </c>
      <c r="F153" s="252">
        <f>data2022!AH88</f>
        <v>0</v>
      </c>
      <c r="G153" s="252">
        <f>data2022!AI88</f>
        <v>711636.89</v>
      </c>
      <c r="H153" s="252">
        <f>data2022!AJ88</f>
        <v>8308674.1900000004</v>
      </c>
      <c r="I153" s="252">
        <f>data2022!AK88</f>
        <v>143210</v>
      </c>
    </row>
    <row r="154" spans="1:9" ht="20.149999999999999" customHeight="1" x14ac:dyDescent="0.35">
      <c r="A154" s="244">
        <v>21</v>
      </c>
      <c r="B154" s="260" t="s">
        <v>1013</v>
      </c>
      <c r="C154" s="252">
        <f>data2022!AE89</f>
        <v>2672698</v>
      </c>
      <c r="D154" s="252">
        <f>data2022!AF89</f>
        <v>0</v>
      </c>
      <c r="E154" s="252">
        <f>data2022!AG89</f>
        <v>12766343.720000001</v>
      </c>
      <c r="F154" s="252">
        <f>data2022!AH89</f>
        <v>0</v>
      </c>
      <c r="G154" s="252">
        <f>data2022!AI89</f>
        <v>711157.89</v>
      </c>
      <c r="H154" s="252">
        <f>data2022!AJ89</f>
        <v>8715251.3900000006</v>
      </c>
      <c r="I154" s="252">
        <f>data2022!AK89</f>
        <v>224455</v>
      </c>
    </row>
    <row r="155" spans="1:9" ht="20.149999999999999" customHeight="1" x14ac:dyDescent="0.35">
      <c r="A155" s="244" t="s">
        <v>1014</v>
      </c>
      <c r="B155" s="252"/>
      <c r="C155" s="262"/>
      <c r="D155" s="262"/>
      <c r="E155" s="262"/>
      <c r="F155" s="262"/>
      <c r="G155" s="262"/>
      <c r="H155" s="262"/>
      <c r="I155" s="262"/>
    </row>
    <row r="156" spans="1:9" ht="20.149999999999999" customHeight="1" x14ac:dyDescent="0.35">
      <c r="A156" s="244">
        <v>22</v>
      </c>
      <c r="B156" s="252" t="s">
        <v>1015</v>
      </c>
      <c r="C156" s="252">
        <f>data2022!AE90</f>
        <v>4610</v>
      </c>
      <c r="D156" s="252">
        <f>data2022!AF90</f>
        <v>0</v>
      </c>
      <c r="E156" s="252">
        <f>data2022!AG90</f>
        <v>1675</v>
      </c>
      <c r="F156" s="252">
        <f>data2022!AH90</f>
        <v>0</v>
      </c>
      <c r="G156" s="252">
        <f>data2022!AI90</f>
        <v>0</v>
      </c>
      <c r="H156" s="252">
        <f>data2022!AJ90</f>
        <v>18537</v>
      </c>
      <c r="I156" s="252">
        <f>data2022!AK90</f>
        <v>0</v>
      </c>
    </row>
    <row r="157" spans="1:9" ht="20.149999999999999" customHeight="1" x14ac:dyDescent="0.35">
      <c r="A157" s="244">
        <v>23</v>
      </c>
      <c r="B157" s="252" t="s">
        <v>1016</v>
      </c>
      <c r="C157" s="252">
        <f>data2022!AE91</f>
        <v>0</v>
      </c>
      <c r="D157" s="252">
        <f>data2022!AF91</f>
        <v>0</v>
      </c>
      <c r="E157" s="252">
        <f>data2022!AG91</f>
        <v>0</v>
      </c>
      <c r="F157" s="252">
        <f>data2022!AH91</f>
        <v>0</v>
      </c>
      <c r="G157" s="252">
        <f>data2022!AI91</f>
        <v>0</v>
      </c>
      <c r="H157" s="252">
        <f>data2022!AJ91</f>
        <v>0</v>
      </c>
      <c r="I157" s="252">
        <f>data2022!AK91</f>
        <v>0</v>
      </c>
    </row>
    <row r="158" spans="1:9" ht="20.149999999999999" customHeight="1" x14ac:dyDescent="0.35">
      <c r="A158" s="244">
        <v>24</v>
      </c>
      <c r="B158" s="252" t="s">
        <v>1017</v>
      </c>
      <c r="C158" s="252">
        <f>data2022!AE92</f>
        <v>531</v>
      </c>
      <c r="D158" s="252">
        <f>data2022!AF92</f>
        <v>0</v>
      </c>
      <c r="E158" s="252">
        <f>data2022!AG92</f>
        <v>1407</v>
      </c>
      <c r="F158" s="252">
        <f>data2022!AH92</f>
        <v>0</v>
      </c>
      <c r="G158" s="252">
        <f>data2022!AI92</f>
        <v>0</v>
      </c>
      <c r="H158" s="252">
        <f>data2022!AJ92</f>
        <v>2945</v>
      </c>
      <c r="I158" s="252">
        <f>data2022!AK92</f>
        <v>0</v>
      </c>
    </row>
    <row r="159" spans="1:9" ht="20.149999999999999" customHeight="1" x14ac:dyDescent="0.35">
      <c r="A159" s="244">
        <v>25</v>
      </c>
      <c r="B159" s="252" t="s">
        <v>1018</v>
      </c>
      <c r="C159" s="252">
        <f>data2022!AE93</f>
        <v>3070</v>
      </c>
      <c r="D159" s="252">
        <f>data2022!AF93</f>
        <v>0</v>
      </c>
      <c r="E159" s="252">
        <f>data2022!AG93</f>
        <v>5414</v>
      </c>
      <c r="F159" s="252">
        <f>data2022!AH93</f>
        <v>0</v>
      </c>
      <c r="G159" s="252">
        <f>data2022!AI93</f>
        <v>0</v>
      </c>
      <c r="H159" s="252">
        <f>data2022!AJ93</f>
        <v>255</v>
      </c>
      <c r="I159" s="252">
        <f>data2022!AK93</f>
        <v>0</v>
      </c>
    </row>
    <row r="160" spans="1:9" ht="20.149999999999999" customHeight="1" x14ac:dyDescent="0.35">
      <c r="A160" s="244">
        <v>26</v>
      </c>
      <c r="B160" s="252" t="s">
        <v>294</v>
      </c>
      <c r="C160" s="259">
        <f>data2022!AE94</f>
        <v>0</v>
      </c>
      <c r="D160" s="259">
        <f>data2022!AF94</f>
        <v>0</v>
      </c>
      <c r="E160" s="259">
        <f>data2022!AG94</f>
        <v>12</v>
      </c>
      <c r="F160" s="259">
        <f>data2022!AH94</f>
        <v>0</v>
      </c>
      <c r="G160" s="259">
        <f>data2022!AI94</f>
        <v>0</v>
      </c>
      <c r="H160" s="259">
        <f>data2022!AJ94</f>
        <v>3.95</v>
      </c>
      <c r="I160" s="259">
        <f>data2022!AK94</f>
        <v>0</v>
      </c>
    </row>
    <row r="161" spans="1:9" ht="20.149999999999999" customHeight="1" x14ac:dyDescent="0.35">
      <c r="A161" s="245" t="s">
        <v>1000</v>
      </c>
      <c r="B161" s="246"/>
      <c r="C161" s="246"/>
      <c r="D161" s="246"/>
      <c r="E161" s="246"/>
      <c r="F161" s="246"/>
      <c r="G161" s="246"/>
      <c r="H161" s="246"/>
      <c r="I161" s="245"/>
    </row>
    <row r="162" spans="1:9" ht="20.149999999999999" customHeight="1" x14ac:dyDescent="0.35">
      <c r="D162" s="248"/>
      <c r="I162" s="249" t="s">
        <v>1034</v>
      </c>
    </row>
    <row r="163" spans="1:9" ht="20.149999999999999" customHeight="1" x14ac:dyDescent="0.35">
      <c r="A163" s="248"/>
    </row>
    <row r="164" spans="1:9" ht="20.149999999999999" customHeight="1" x14ac:dyDescent="0.35">
      <c r="A164" s="250" t="str">
        <f>"Hospital: "&amp;data2022!C98</f>
        <v>Hospital: Newport Hospital &amp; Health Services</v>
      </c>
      <c r="G164" s="251"/>
      <c r="H164" s="250" t="str">
        <f>"FYE: "&amp;data2022!C96</f>
        <v>FYE: 12/31/2022</v>
      </c>
    </row>
    <row r="165" spans="1:9" ht="20.149999999999999" customHeight="1" x14ac:dyDescent="0.35">
      <c r="A165" s="244">
        <v>1</v>
      </c>
      <c r="B165" s="252" t="s">
        <v>236</v>
      </c>
      <c r="C165" s="254" t="s">
        <v>71</v>
      </c>
      <c r="D165" s="254" t="s">
        <v>72</v>
      </c>
      <c r="E165" s="254" t="s">
        <v>73</v>
      </c>
      <c r="F165" s="254" t="s">
        <v>74</v>
      </c>
      <c r="G165" s="254" t="s">
        <v>75</v>
      </c>
      <c r="H165" s="254" t="s">
        <v>76</v>
      </c>
      <c r="I165" s="254" t="s">
        <v>77</v>
      </c>
    </row>
    <row r="166" spans="1:9" ht="20.149999999999999" customHeight="1" x14ac:dyDescent="0.35">
      <c r="A166" s="255">
        <v>2</v>
      </c>
      <c r="B166" s="256" t="s">
        <v>1002</v>
      </c>
      <c r="C166" s="258" t="s">
        <v>150</v>
      </c>
      <c r="D166" s="258" t="s">
        <v>151</v>
      </c>
      <c r="E166" s="258" t="s">
        <v>137</v>
      </c>
      <c r="F166" s="258" t="s">
        <v>152</v>
      </c>
      <c r="G166" s="258" t="s">
        <v>1035</v>
      </c>
      <c r="H166" s="258" t="s">
        <v>154</v>
      </c>
      <c r="I166" s="258" t="s">
        <v>155</v>
      </c>
    </row>
    <row r="167" spans="1:9" ht="20.149999999999999" customHeight="1" x14ac:dyDescent="0.35">
      <c r="A167" s="255"/>
      <c r="B167" s="256"/>
      <c r="C167" s="258" t="s">
        <v>199</v>
      </c>
      <c r="D167" s="258" t="s">
        <v>199</v>
      </c>
      <c r="E167" s="258" t="s">
        <v>1036</v>
      </c>
      <c r="F167" s="258" t="s">
        <v>209</v>
      </c>
      <c r="G167" s="258" t="s">
        <v>148</v>
      </c>
      <c r="H167" s="257" t="s">
        <v>1037</v>
      </c>
      <c r="I167" s="258" t="s">
        <v>196</v>
      </c>
    </row>
    <row r="168" spans="1:9" ht="20.149999999999999" customHeight="1" x14ac:dyDescent="0.35">
      <c r="A168" s="244">
        <v>3</v>
      </c>
      <c r="B168" s="252" t="s">
        <v>1006</v>
      </c>
      <c r="C168" s="254" t="s">
        <v>253</v>
      </c>
      <c r="D168" s="254" t="s">
        <v>253</v>
      </c>
      <c r="E168" s="254" t="s">
        <v>244</v>
      </c>
      <c r="F168" s="254" t="s">
        <v>254</v>
      </c>
      <c r="G168" s="254" t="s">
        <v>255</v>
      </c>
      <c r="H168" s="254" t="s">
        <v>256</v>
      </c>
      <c r="I168" s="254" t="s">
        <v>255</v>
      </c>
    </row>
    <row r="169" spans="1:9" ht="20.149999999999999" customHeight="1" x14ac:dyDescent="0.35">
      <c r="A169" s="244">
        <v>4</v>
      </c>
      <c r="B169" s="252" t="s">
        <v>261</v>
      </c>
      <c r="C169" s="252">
        <f>data2022!AL59</f>
        <v>702</v>
      </c>
      <c r="D169" s="252">
        <f>data2022!AM59</f>
        <v>0</v>
      </c>
      <c r="E169" s="252">
        <f>data2022!AN59</f>
        <v>0</v>
      </c>
      <c r="F169" s="252">
        <f>data2022!AO59</f>
        <v>5064</v>
      </c>
      <c r="G169" s="252">
        <f>data2022!AP59</f>
        <v>0</v>
      </c>
      <c r="H169" s="252">
        <f>data2022!AQ59</f>
        <v>0</v>
      </c>
      <c r="I169" s="252">
        <f>data2022!AR59</f>
        <v>0</v>
      </c>
    </row>
    <row r="170" spans="1:9" ht="20.149999999999999" customHeight="1" x14ac:dyDescent="0.35">
      <c r="A170" s="244">
        <v>5</v>
      </c>
      <c r="B170" s="252" t="s">
        <v>262</v>
      </c>
      <c r="C170" s="259">
        <f>data2022!AL60</f>
        <v>0.28999999999999998</v>
      </c>
      <c r="D170" s="259">
        <f>data2022!AM60</f>
        <v>0</v>
      </c>
      <c r="E170" s="259">
        <f>data2022!AN60</f>
        <v>0</v>
      </c>
      <c r="F170" s="259">
        <f>data2022!AO60</f>
        <v>2.12</v>
      </c>
      <c r="G170" s="259">
        <f>data2022!AP60</f>
        <v>0</v>
      </c>
      <c r="H170" s="259">
        <f>data2022!AQ60</f>
        <v>0</v>
      </c>
      <c r="I170" s="259">
        <f>data2022!AR60</f>
        <v>0</v>
      </c>
    </row>
    <row r="171" spans="1:9" ht="20.149999999999999" customHeight="1" x14ac:dyDescent="0.35">
      <c r="A171" s="244">
        <v>6</v>
      </c>
      <c r="B171" s="252" t="s">
        <v>263</v>
      </c>
      <c r="C171" s="252">
        <f>data2022!AL61</f>
        <v>9443.2000000000007</v>
      </c>
      <c r="D171" s="252">
        <f>data2022!AM61</f>
        <v>0</v>
      </c>
      <c r="E171" s="252">
        <f>data2022!AN61</f>
        <v>0</v>
      </c>
      <c r="F171" s="252">
        <f>data2022!AO61</f>
        <v>0</v>
      </c>
      <c r="G171" s="252">
        <f>data2022!AP61</f>
        <v>0</v>
      </c>
      <c r="H171" s="252">
        <f>data2022!AQ61</f>
        <v>0</v>
      </c>
      <c r="I171" s="252">
        <f>data2022!AR61</f>
        <v>0</v>
      </c>
    </row>
    <row r="172" spans="1:9" ht="20.149999999999999" customHeight="1" x14ac:dyDescent="0.35">
      <c r="A172" s="244">
        <v>7</v>
      </c>
      <c r="B172" s="252" t="s">
        <v>11</v>
      </c>
      <c r="C172" s="252">
        <f>data2022!AL62</f>
        <v>985</v>
      </c>
      <c r="D172" s="252">
        <f>data2022!AM62</f>
        <v>0</v>
      </c>
      <c r="E172" s="252">
        <f>data2022!AN62</f>
        <v>0</v>
      </c>
      <c r="F172" s="252">
        <f>data2022!AO62</f>
        <v>0</v>
      </c>
      <c r="G172" s="252">
        <f>data2022!AP62</f>
        <v>0</v>
      </c>
      <c r="H172" s="252">
        <f>data2022!AQ62</f>
        <v>0</v>
      </c>
      <c r="I172" s="252">
        <f>data2022!AR62</f>
        <v>0</v>
      </c>
    </row>
    <row r="173" spans="1:9" ht="20.149999999999999" customHeight="1" x14ac:dyDescent="0.35">
      <c r="A173" s="244">
        <v>8</v>
      </c>
      <c r="B173" s="252" t="s">
        <v>264</v>
      </c>
      <c r="C173" s="252">
        <f>data2022!AL63</f>
        <v>14375</v>
      </c>
      <c r="D173" s="252">
        <f>data2022!AM63</f>
        <v>0</v>
      </c>
      <c r="E173" s="252">
        <f>data2022!AN63</f>
        <v>0</v>
      </c>
      <c r="F173" s="252">
        <f>data2022!AO63</f>
        <v>0</v>
      </c>
      <c r="G173" s="252">
        <f>data2022!AP63</f>
        <v>0</v>
      </c>
      <c r="H173" s="252">
        <f>data2022!AQ63</f>
        <v>0</v>
      </c>
      <c r="I173" s="252">
        <f>data2022!AR63</f>
        <v>0</v>
      </c>
    </row>
    <row r="174" spans="1:9" ht="20.149999999999999" customHeight="1" x14ac:dyDescent="0.35">
      <c r="A174" s="244">
        <v>9</v>
      </c>
      <c r="B174" s="252" t="s">
        <v>265</v>
      </c>
      <c r="C174" s="252">
        <f>data2022!AL64</f>
        <v>681.74</v>
      </c>
      <c r="D174" s="252">
        <f>data2022!AM64</f>
        <v>0</v>
      </c>
      <c r="E174" s="252">
        <f>data2022!AN64</f>
        <v>0</v>
      </c>
      <c r="F174" s="252">
        <f>data2022!AO64</f>
        <v>0</v>
      </c>
      <c r="G174" s="252">
        <f>data2022!AP64</f>
        <v>0</v>
      </c>
      <c r="H174" s="252">
        <f>data2022!AQ64</f>
        <v>0</v>
      </c>
      <c r="I174" s="252">
        <f>data2022!AR64</f>
        <v>0</v>
      </c>
    </row>
    <row r="175" spans="1:9" ht="20.149999999999999" customHeight="1" x14ac:dyDescent="0.35">
      <c r="A175" s="244">
        <v>10</v>
      </c>
      <c r="B175" s="252" t="s">
        <v>523</v>
      </c>
      <c r="C175" s="252">
        <f>data2022!AL65</f>
        <v>0</v>
      </c>
      <c r="D175" s="252">
        <f>data2022!AM65</f>
        <v>0</v>
      </c>
      <c r="E175" s="252">
        <f>data2022!AN65</f>
        <v>0</v>
      </c>
      <c r="F175" s="252">
        <f>data2022!AO65</f>
        <v>0</v>
      </c>
      <c r="G175" s="252">
        <f>data2022!AP65</f>
        <v>0</v>
      </c>
      <c r="H175" s="252">
        <f>data2022!AQ65</f>
        <v>0</v>
      </c>
      <c r="I175" s="252">
        <f>data2022!AR65</f>
        <v>0</v>
      </c>
    </row>
    <row r="176" spans="1:9" ht="20.149999999999999" customHeight="1" x14ac:dyDescent="0.35">
      <c r="A176" s="244">
        <v>11</v>
      </c>
      <c r="B176" s="252" t="s">
        <v>524</v>
      </c>
      <c r="C176" s="252">
        <f>data2022!AL66</f>
        <v>0</v>
      </c>
      <c r="D176" s="252">
        <f>data2022!AM66</f>
        <v>0</v>
      </c>
      <c r="E176" s="252">
        <f>data2022!AN66</f>
        <v>0</v>
      </c>
      <c r="F176" s="252">
        <f>data2022!AO66</f>
        <v>0</v>
      </c>
      <c r="G176" s="252">
        <f>data2022!AP66</f>
        <v>0</v>
      </c>
      <c r="H176" s="252">
        <f>data2022!AQ66</f>
        <v>0</v>
      </c>
      <c r="I176" s="252">
        <f>data2022!AR66</f>
        <v>0</v>
      </c>
    </row>
    <row r="177" spans="1:9" ht="20.149999999999999" customHeight="1" x14ac:dyDescent="0.35">
      <c r="A177" s="244">
        <v>12</v>
      </c>
      <c r="B177" s="252" t="s">
        <v>16</v>
      </c>
      <c r="C177" s="252">
        <f>data2022!AL67</f>
        <v>0</v>
      </c>
      <c r="D177" s="252">
        <f>data2022!AM67</f>
        <v>0</v>
      </c>
      <c r="E177" s="252">
        <f>data2022!AN67</f>
        <v>0</v>
      </c>
      <c r="F177" s="252">
        <f>data2022!AO67</f>
        <v>0</v>
      </c>
      <c r="G177" s="252">
        <f>data2022!AP67</f>
        <v>0</v>
      </c>
      <c r="H177" s="252">
        <f>data2022!AQ67</f>
        <v>0</v>
      </c>
      <c r="I177" s="252">
        <f>data2022!AR67</f>
        <v>0</v>
      </c>
    </row>
    <row r="178" spans="1:9" ht="20.149999999999999" customHeight="1" x14ac:dyDescent="0.35">
      <c r="A178" s="244">
        <v>13</v>
      </c>
      <c r="B178" s="252" t="s">
        <v>1007</v>
      </c>
      <c r="C178" s="252">
        <f>data2022!AL68</f>
        <v>0</v>
      </c>
      <c r="D178" s="252">
        <f>data2022!AM68</f>
        <v>0</v>
      </c>
      <c r="E178" s="252">
        <f>data2022!AN68</f>
        <v>0</v>
      </c>
      <c r="F178" s="252">
        <f>data2022!AO68</f>
        <v>0</v>
      </c>
      <c r="G178" s="252">
        <f>data2022!AP68</f>
        <v>0</v>
      </c>
      <c r="H178" s="252">
        <f>data2022!AQ68</f>
        <v>0</v>
      </c>
      <c r="I178" s="252">
        <f>data2022!AR68</f>
        <v>0</v>
      </c>
    </row>
    <row r="179" spans="1:9" ht="20.149999999999999" customHeight="1" x14ac:dyDescent="0.35">
      <c r="A179" s="244">
        <v>14</v>
      </c>
      <c r="B179" s="252" t="s">
        <v>1008</v>
      </c>
      <c r="C179" s="252">
        <f>data2022!AL69</f>
        <v>0</v>
      </c>
      <c r="D179" s="252">
        <f>data2022!AM69</f>
        <v>0</v>
      </c>
      <c r="E179" s="252">
        <f>data2022!AN69</f>
        <v>0</v>
      </c>
      <c r="F179" s="252">
        <f>data2022!AO69</f>
        <v>0</v>
      </c>
      <c r="G179" s="252">
        <f>data2022!AP69</f>
        <v>0</v>
      </c>
      <c r="H179" s="252">
        <f>data2022!AQ69</f>
        <v>0</v>
      </c>
      <c r="I179" s="252">
        <f>data2022!AR69</f>
        <v>0</v>
      </c>
    </row>
    <row r="180" spans="1:9" ht="20.149999999999999" customHeight="1" x14ac:dyDescent="0.35">
      <c r="A180" s="244">
        <v>15</v>
      </c>
      <c r="B180" s="252" t="s">
        <v>284</v>
      </c>
      <c r="C180" s="252">
        <f>data2022!AL70</f>
        <v>0</v>
      </c>
      <c r="D180" s="252">
        <f>data2022!AM70</f>
        <v>0</v>
      </c>
      <c r="E180" s="252">
        <f>data2022!AN70</f>
        <v>0</v>
      </c>
      <c r="F180" s="252">
        <f>data2022!AO70</f>
        <v>0</v>
      </c>
      <c r="G180" s="252">
        <f>data2022!AP70</f>
        <v>0</v>
      </c>
      <c r="H180" s="252">
        <f>data2022!AQ70</f>
        <v>0</v>
      </c>
      <c r="I180" s="252">
        <f>data2022!AR70</f>
        <v>0</v>
      </c>
    </row>
    <row r="181" spans="1:9" ht="20.149999999999999" customHeight="1" x14ac:dyDescent="0.35">
      <c r="A181" s="244">
        <v>16</v>
      </c>
      <c r="B181" s="260" t="s">
        <v>1009</v>
      </c>
      <c r="C181" s="252">
        <f>data2022!AL85</f>
        <v>25484.940000000002</v>
      </c>
      <c r="D181" s="252">
        <f>data2022!AM85</f>
        <v>0</v>
      </c>
      <c r="E181" s="252">
        <f>data2022!AN85</f>
        <v>0</v>
      </c>
      <c r="F181" s="252">
        <f>data2022!AO85</f>
        <v>0</v>
      </c>
      <c r="G181" s="252">
        <f>data2022!AP85</f>
        <v>0</v>
      </c>
      <c r="H181" s="252">
        <f>data2022!AQ85</f>
        <v>0</v>
      </c>
      <c r="I181" s="252">
        <f>data2022!AR85</f>
        <v>0</v>
      </c>
    </row>
    <row r="182" spans="1:9" ht="20.149999999999999" customHeight="1" x14ac:dyDescent="0.35">
      <c r="A182" s="244">
        <v>17</v>
      </c>
      <c r="B182" s="252" t="s">
        <v>286</v>
      </c>
      <c r="C182" s="262"/>
      <c r="D182" s="262"/>
      <c r="E182" s="262"/>
      <c r="F182" s="262"/>
      <c r="G182" s="262"/>
      <c r="H182" s="262"/>
      <c r="I182" s="262"/>
    </row>
    <row r="183" spans="1:9" ht="20.149999999999999" customHeight="1" x14ac:dyDescent="0.35">
      <c r="A183" s="244">
        <v>18</v>
      </c>
      <c r="B183" s="252" t="s">
        <v>1010</v>
      </c>
      <c r="C183" s="260">
        <f>+data2022!M703</f>
        <v>10060</v>
      </c>
      <c r="D183" s="260">
        <f>+data2022!M704</f>
        <v>0</v>
      </c>
      <c r="E183" s="260">
        <f>+data2022!M705</f>
        <v>0</v>
      </c>
      <c r="F183" s="260">
        <f>+data2022!M706</f>
        <v>87009</v>
      </c>
      <c r="G183" s="260">
        <f>+data2022!M707</f>
        <v>0</v>
      </c>
      <c r="H183" s="260">
        <f>+data2022!M708</f>
        <v>0</v>
      </c>
      <c r="I183" s="260">
        <f>+data2022!M709</f>
        <v>0</v>
      </c>
    </row>
    <row r="184" spans="1:9" ht="20.149999999999999" customHeight="1" x14ac:dyDescent="0.35">
      <c r="A184" s="244">
        <v>19</v>
      </c>
      <c r="B184" s="260" t="s">
        <v>1011</v>
      </c>
      <c r="C184" s="252">
        <f>data2022!AL87</f>
        <v>10546</v>
      </c>
      <c r="D184" s="252">
        <f>data2022!AM87</f>
        <v>0</v>
      </c>
      <c r="E184" s="252">
        <f>data2022!AN87</f>
        <v>0</v>
      </c>
      <c r="F184" s="252">
        <f>data2022!AO87</f>
        <v>0</v>
      </c>
      <c r="G184" s="252">
        <f>data2022!AP87</f>
        <v>0</v>
      </c>
      <c r="H184" s="252">
        <f>data2022!AQ87</f>
        <v>0</v>
      </c>
      <c r="I184" s="252">
        <f>data2022!AR87</f>
        <v>0</v>
      </c>
    </row>
    <row r="185" spans="1:9" ht="20.149999999999999" customHeight="1" x14ac:dyDescent="0.35">
      <c r="A185" s="244">
        <v>20</v>
      </c>
      <c r="B185" s="260" t="s">
        <v>1012</v>
      </c>
      <c r="C185" s="252">
        <f>data2022!AL88</f>
        <v>70339</v>
      </c>
      <c r="D185" s="252">
        <f>data2022!AM88</f>
        <v>0</v>
      </c>
      <c r="E185" s="252">
        <f>data2022!AN88</f>
        <v>0</v>
      </c>
      <c r="F185" s="252">
        <f>data2022!AO88</f>
        <v>0</v>
      </c>
      <c r="G185" s="252">
        <f>data2022!AP88</f>
        <v>0</v>
      </c>
      <c r="H185" s="252">
        <f>data2022!AQ88</f>
        <v>0</v>
      </c>
      <c r="I185" s="252">
        <f>data2022!AR88</f>
        <v>0</v>
      </c>
    </row>
    <row r="186" spans="1:9" ht="20.149999999999999" customHeight="1" x14ac:dyDescent="0.35">
      <c r="A186" s="244">
        <v>21</v>
      </c>
      <c r="B186" s="260" t="s">
        <v>1013</v>
      </c>
      <c r="C186" s="252">
        <f>data2022!AL89</f>
        <v>80885</v>
      </c>
      <c r="D186" s="252">
        <f>data2022!AM89</f>
        <v>0</v>
      </c>
      <c r="E186" s="252">
        <f>data2022!AN89</f>
        <v>0</v>
      </c>
      <c r="F186" s="252">
        <f>data2022!AO89</f>
        <v>0</v>
      </c>
      <c r="G186" s="252">
        <f>data2022!AP89</f>
        <v>0</v>
      </c>
      <c r="H186" s="252">
        <f>data2022!AQ89</f>
        <v>0</v>
      </c>
      <c r="I186" s="252">
        <f>data2022!AR89</f>
        <v>0</v>
      </c>
    </row>
    <row r="187" spans="1:9" ht="20.149999999999999" customHeight="1" x14ac:dyDescent="0.35">
      <c r="A187" s="244" t="s">
        <v>1014</v>
      </c>
      <c r="B187" s="252"/>
      <c r="C187" s="262"/>
      <c r="D187" s="262"/>
      <c r="E187" s="262"/>
      <c r="F187" s="262"/>
      <c r="G187" s="262"/>
      <c r="H187" s="262"/>
      <c r="I187" s="262"/>
    </row>
    <row r="188" spans="1:9" ht="20.149999999999999" customHeight="1" x14ac:dyDescent="0.35">
      <c r="A188" s="244">
        <v>22</v>
      </c>
      <c r="B188" s="252" t="s">
        <v>1015</v>
      </c>
      <c r="C188" s="252">
        <f>data2022!AL90</f>
        <v>0</v>
      </c>
      <c r="D188" s="252">
        <f>data2022!AM90</f>
        <v>0</v>
      </c>
      <c r="E188" s="252">
        <f>data2022!AN90</f>
        <v>0</v>
      </c>
      <c r="F188" s="252">
        <f>data2022!AO90</f>
        <v>0</v>
      </c>
      <c r="G188" s="252">
        <f>data2022!AP90</f>
        <v>0</v>
      </c>
      <c r="H188" s="252">
        <f>data2022!AQ90</f>
        <v>0</v>
      </c>
      <c r="I188" s="252">
        <f>data2022!AR90</f>
        <v>0</v>
      </c>
    </row>
    <row r="189" spans="1:9" ht="20.149999999999999" customHeight="1" x14ac:dyDescent="0.35">
      <c r="A189" s="244">
        <v>23</v>
      </c>
      <c r="B189" s="252" t="s">
        <v>1016</v>
      </c>
      <c r="C189" s="252">
        <f>data2022!AL91</f>
        <v>0</v>
      </c>
      <c r="D189" s="252">
        <f>data2022!AM91</f>
        <v>0</v>
      </c>
      <c r="E189" s="252">
        <f>data2022!AN91</f>
        <v>0</v>
      </c>
      <c r="F189" s="252">
        <f>data2022!AO91</f>
        <v>0</v>
      </c>
      <c r="G189" s="252">
        <f>data2022!AP91</f>
        <v>0</v>
      </c>
      <c r="H189" s="252">
        <f>data2022!AQ91</f>
        <v>0</v>
      </c>
      <c r="I189" s="252">
        <f>data2022!AR91</f>
        <v>0</v>
      </c>
    </row>
    <row r="190" spans="1:9" ht="20.149999999999999" customHeight="1" x14ac:dyDescent="0.35">
      <c r="A190" s="244">
        <v>24</v>
      </c>
      <c r="B190" s="252" t="s">
        <v>1017</v>
      </c>
      <c r="C190" s="252">
        <f>data2022!AL92</f>
        <v>0</v>
      </c>
      <c r="D190" s="252">
        <f>data2022!AM92</f>
        <v>0</v>
      </c>
      <c r="E190" s="252">
        <f>data2022!AN92</f>
        <v>0</v>
      </c>
      <c r="F190" s="252">
        <f>data2022!AO92</f>
        <v>0</v>
      </c>
      <c r="G190" s="252">
        <f>data2022!AP92</f>
        <v>0</v>
      </c>
      <c r="H190" s="252">
        <f>data2022!AQ92</f>
        <v>0</v>
      </c>
      <c r="I190" s="252">
        <f>data2022!AR92</f>
        <v>0</v>
      </c>
    </row>
    <row r="191" spans="1:9" ht="20.149999999999999" customHeight="1" x14ac:dyDescent="0.35">
      <c r="A191" s="244">
        <v>25</v>
      </c>
      <c r="B191" s="252" t="s">
        <v>1018</v>
      </c>
      <c r="C191" s="252">
        <f>data2022!AL93</f>
        <v>0</v>
      </c>
      <c r="D191" s="252">
        <f>data2022!AM93</f>
        <v>0</v>
      </c>
      <c r="E191" s="252">
        <f>data2022!AN93</f>
        <v>0</v>
      </c>
      <c r="F191" s="252">
        <f>data2022!AO93</f>
        <v>0</v>
      </c>
      <c r="G191" s="252">
        <f>data2022!AP93</f>
        <v>0</v>
      </c>
      <c r="H191" s="252">
        <f>data2022!AQ93</f>
        <v>0</v>
      </c>
      <c r="I191" s="252">
        <f>data2022!AR93</f>
        <v>0</v>
      </c>
    </row>
    <row r="192" spans="1:9" ht="20.149999999999999" customHeight="1" x14ac:dyDescent="0.35">
      <c r="A192" s="244">
        <v>26</v>
      </c>
      <c r="B192" s="252" t="s">
        <v>294</v>
      </c>
      <c r="C192" s="259">
        <f>data2022!AL94</f>
        <v>0</v>
      </c>
      <c r="D192" s="259">
        <f>data2022!AM94</f>
        <v>0</v>
      </c>
      <c r="E192" s="259">
        <f>data2022!AN94</f>
        <v>0</v>
      </c>
      <c r="F192" s="259">
        <f>data2022!AO94</f>
        <v>2.17</v>
      </c>
      <c r="G192" s="259">
        <f>data2022!AP94</f>
        <v>0</v>
      </c>
      <c r="H192" s="259">
        <f>data2022!AQ94</f>
        <v>0</v>
      </c>
      <c r="I192" s="259">
        <f>data2022!AR94</f>
        <v>0</v>
      </c>
    </row>
    <row r="193" spans="1:9" ht="20.149999999999999" customHeight="1" x14ac:dyDescent="0.35">
      <c r="A193" s="245" t="s">
        <v>1000</v>
      </c>
      <c r="B193" s="246"/>
      <c r="C193" s="246"/>
      <c r="D193" s="246"/>
      <c r="E193" s="246"/>
      <c r="F193" s="246"/>
      <c r="G193" s="246"/>
      <c r="H193" s="246"/>
      <c r="I193" s="245"/>
    </row>
    <row r="194" spans="1:9" ht="20.149999999999999" customHeight="1" x14ac:dyDescent="0.35">
      <c r="D194" s="248"/>
      <c r="I194" s="249" t="s">
        <v>1038</v>
      </c>
    </row>
    <row r="195" spans="1:9" ht="20.149999999999999" customHeight="1" x14ac:dyDescent="0.35">
      <c r="A195" s="248"/>
    </row>
    <row r="196" spans="1:9" ht="20.149999999999999" customHeight="1" x14ac:dyDescent="0.35">
      <c r="A196" s="250" t="str">
        <f>"Hospital: "&amp;data2022!C98</f>
        <v>Hospital: Newport Hospital &amp; Health Services</v>
      </c>
      <c r="G196" s="251"/>
      <c r="H196" s="250" t="str">
        <f>"FYE: "&amp;data2022!C96</f>
        <v>FYE: 12/31/2022</v>
      </c>
    </row>
    <row r="197" spans="1:9" ht="20.149999999999999" customHeight="1" x14ac:dyDescent="0.35">
      <c r="A197" s="244">
        <v>1</v>
      </c>
      <c r="B197" s="252" t="s">
        <v>236</v>
      </c>
      <c r="C197" s="254" t="s">
        <v>78</v>
      </c>
      <c r="D197" s="254" t="s">
        <v>79</v>
      </c>
      <c r="E197" s="254" t="s">
        <v>80</v>
      </c>
      <c r="F197" s="254" t="s">
        <v>81</v>
      </c>
      <c r="G197" s="254" t="s">
        <v>82</v>
      </c>
      <c r="H197" s="254" t="s">
        <v>83</v>
      </c>
      <c r="I197" s="254" t="s">
        <v>84</v>
      </c>
    </row>
    <row r="198" spans="1:9" ht="20.149999999999999" customHeight="1" x14ac:dyDescent="0.35">
      <c r="A198" s="255">
        <v>2</v>
      </c>
      <c r="B198" s="256" t="s">
        <v>1002</v>
      </c>
      <c r="C198" s="258"/>
      <c r="D198" s="258" t="s">
        <v>157</v>
      </c>
      <c r="E198" s="258" t="s">
        <v>158</v>
      </c>
      <c r="F198" s="258" t="s">
        <v>159</v>
      </c>
      <c r="G198" s="258" t="s">
        <v>1039</v>
      </c>
      <c r="H198" s="258" t="s">
        <v>161</v>
      </c>
      <c r="I198" s="258"/>
    </row>
    <row r="199" spans="1:9" ht="20.149999999999999" customHeight="1" x14ac:dyDescent="0.35">
      <c r="A199" s="255"/>
      <c r="B199" s="256"/>
      <c r="C199" s="258" t="s">
        <v>156</v>
      </c>
      <c r="D199" s="258" t="s">
        <v>258</v>
      </c>
      <c r="E199" s="258" t="s">
        <v>1040</v>
      </c>
      <c r="F199" s="258" t="s">
        <v>213</v>
      </c>
      <c r="G199" s="258" t="s">
        <v>228</v>
      </c>
      <c r="H199" s="258" t="s">
        <v>215</v>
      </c>
      <c r="I199" s="258" t="s">
        <v>162</v>
      </c>
    </row>
    <row r="200" spans="1:9" ht="20.149999999999999" customHeight="1" x14ac:dyDescent="0.35">
      <c r="A200" s="244">
        <v>3</v>
      </c>
      <c r="B200" s="252" t="s">
        <v>1006</v>
      </c>
      <c r="C200" s="254" t="s">
        <v>253</v>
      </c>
      <c r="D200" s="254" t="s">
        <v>258</v>
      </c>
      <c r="E200" s="254" t="s">
        <v>255</v>
      </c>
      <c r="F200" s="264"/>
      <c r="G200" s="264"/>
      <c r="H200" s="264"/>
      <c r="I200" s="254" t="s">
        <v>259</v>
      </c>
    </row>
    <row r="201" spans="1:9" ht="20.149999999999999" customHeight="1" x14ac:dyDescent="0.35">
      <c r="A201" s="244">
        <v>4</v>
      </c>
      <c r="B201" s="252" t="s">
        <v>261</v>
      </c>
      <c r="C201" s="252">
        <f>data2022!AS59</f>
        <v>0</v>
      </c>
      <c r="D201" s="252">
        <f>data2022!AT59</f>
        <v>0</v>
      </c>
      <c r="E201" s="252">
        <f>data2022!AU59</f>
        <v>0</v>
      </c>
      <c r="F201" s="264"/>
      <c r="G201" s="264"/>
      <c r="H201" s="264"/>
      <c r="I201" s="252">
        <f>data2022!AY59</f>
        <v>29752</v>
      </c>
    </row>
    <row r="202" spans="1:9" ht="20.149999999999999" customHeight="1" x14ac:dyDescent="0.35">
      <c r="A202" s="244">
        <v>5</v>
      </c>
      <c r="B202" s="252" t="s">
        <v>262</v>
      </c>
      <c r="C202" s="259">
        <f>data2022!AS60</f>
        <v>0</v>
      </c>
      <c r="D202" s="259">
        <f>data2022!AT60</f>
        <v>0</v>
      </c>
      <c r="E202" s="259">
        <f>data2022!AU60</f>
        <v>0</v>
      </c>
      <c r="F202" s="259">
        <f>data2022!AV60</f>
        <v>4.5</v>
      </c>
      <c r="G202" s="259">
        <f>data2022!AW60</f>
        <v>0</v>
      </c>
      <c r="H202" s="259">
        <f>data2022!AX60</f>
        <v>0</v>
      </c>
      <c r="I202" s="259">
        <f>data2022!AY60</f>
        <v>21.1</v>
      </c>
    </row>
    <row r="203" spans="1:9" ht="20.149999999999999" customHeight="1" x14ac:dyDescent="0.35">
      <c r="A203" s="244">
        <v>6</v>
      </c>
      <c r="B203" s="252" t="s">
        <v>263</v>
      </c>
      <c r="C203" s="252">
        <f>data2022!AS61</f>
        <v>0</v>
      </c>
      <c r="D203" s="252">
        <f>data2022!AT61</f>
        <v>0</v>
      </c>
      <c r="E203" s="252">
        <f>data2022!AU61</f>
        <v>0</v>
      </c>
      <c r="F203" s="252">
        <f>data2022!AV61</f>
        <v>541.44000000000005</v>
      </c>
      <c r="G203" s="252">
        <f>data2022!AW61</f>
        <v>0</v>
      </c>
      <c r="H203" s="252">
        <f>data2022!AX61</f>
        <v>0</v>
      </c>
      <c r="I203" s="252">
        <f>data2022!AY61</f>
        <v>276096.78999999998</v>
      </c>
    </row>
    <row r="204" spans="1:9" ht="20.149999999999999" customHeight="1" x14ac:dyDescent="0.35">
      <c r="A204" s="244">
        <v>7</v>
      </c>
      <c r="B204" s="252" t="s">
        <v>11</v>
      </c>
      <c r="C204" s="252">
        <f>data2022!AS62</f>
        <v>0</v>
      </c>
      <c r="D204" s="252">
        <f>data2022!AT62</f>
        <v>0</v>
      </c>
      <c r="E204" s="252">
        <f>data2022!AU62</f>
        <v>0</v>
      </c>
      <c r="F204" s="252">
        <f>data2022!AV62</f>
        <v>110</v>
      </c>
      <c r="G204" s="252">
        <f>data2022!AW62</f>
        <v>0</v>
      </c>
      <c r="H204" s="252">
        <f>data2022!AX62</f>
        <v>0</v>
      </c>
      <c r="I204" s="252">
        <f>data2022!AY62</f>
        <v>108568</v>
      </c>
    </row>
    <row r="205" spans="1:9" ht="20.149999999999999" customHeight="1" x14ac:dyDescent="0.35">
      <c r="A205" s="244">
        <v>8</v>
      </c>
      <c r="B205" s="252" t="s">
        <v>264</v>
      </c>
      <c r="C205" s="252">
        <f>data2022!AS63</f>
        <v>0</v>
      </c>
      <c r="D205" s="252">
        <f>data2022!AT63</f>
        <v>0</v>
      </c>
      <c r="E205" s="252">
        <f>data2022!AU63</f>
        <v>0</v>
      </c>
      <c r="F205" s="252">
        <f>data2022!AV63</f>
        <v>0</v>
      </c>
      <c r="G205" s="252">
        <f>data2022!AW63</f>
        <v>0</v>
      </c>
      <c r="H205" s="252">
        <f>data2022!AX63</f>
        <v>0</v>
      </c>
      <c r="I205" s="252">
        <f>data2022!AY63</f>
        <v>9457.5</v>
      </c>
    </row>
    <row r="206" spans="1:9" ht="20.149999999999999" customHeight="1" x14ac:dyDescent="0.35">
      <c r="A206" s="244">
        <v>9</v>
      </c>
      <c r="B206" s="252" t="s">
        <v>265</v>
      </c>
      <c r="C206" s="252">
        <f>data2022!AS64</f>
        <v>0</v>
      </c>
      <c r="D206" s="252">
        <f>data2022!AT64</f>
        <v>0</v>
      </c>
      <c r="E206" s="252">
        <f>data2022!AU64</f>
        <v>0</v>
      </c>
      <c r="F206" s="252">
        <f>data2022!AV64</f>
        <v>53</v>
      </c>
      <c r="G206" s="252">
        <f>data2022!AW64</f>
        <v>0</v>
      </c>
      <c r="H206" s="252">
        <f>data2022!AX64</f>
        <v>0</v>
      </c>
      <c r="I206" s="252">
        <f>data2022!AY64</f>
        <v>199251.27</v>
      </c>
    </row>
    <row r="207" spans="1:9" ht="20.149999999999999" customHeight="1" x14ac:dyDescent="0.35">
      <c r="A207" s="244">
        <v>10</v>
      </c>
      <c r="B207" s="252" t="s">
        <v>523</v>
      </c>
      <c r="C207" s="252">
        <f>data2022!AS65</f>
        <v>0</v>
      </c>
      <c r="D207" s="252">
        <f>data2022!AT65</f>
        <v>0</v>
      </c>
      <c r="E207" s="252">
        <f>data2022!AU65</f>
        <v>0</v>
      </c>
      <c r="F207" s="252">
        <f>data2022!AV65</f>
        <v>0</v>
      </c>
      <c r="G207" s="252">
        <f>data2022!AW65</f>
        <v>0</v>
      </c>
      <c r="H207" s="252">
        <f>data2022!AX65</f>
        <v>0</v>
      </c>
      <c r="I207" s="252">
        <f>data2022!AY65</f>
        <v>0</v>
      </c>
    </row>
    <row r="208" spans="1:9" ht="20.149999999999999" customHeight="1" x14ac:dyDescent="0.35">
      <c r="A208" s="244">
        <v>11</v>
      </c>
      <c r="B208" s="252" t="s">
        <v>524</v>
      </c>
      <c r="C208" s="252">
        <f>data2022!AS66</f>
        <v>0</v>
      </c>
      <c r="D208" s="252">
        <f>data2022!AT66</f>
        <v>0</v>
      </c>
      <c r="E208" s="252">
        <f>data2022!AU66</f>
        <v>0</v>
      </c>
      <c r="F208" s="252">
        <f>data2022!AV66</f>
        <v>0</v>
      </c>
      <c r="G208" s="252">
        <f>data2022!AW66</f>
        <v>0</v>
      </c>
      <c r="H208" s="252">
        <f>data2022!AX66</f>
        <v>0</v>
      </c>
      <c r="I208" s="252">
        <f>data2022!AY66</f>
        <v>1707.73</v>
      </c>
    </row>
    <row r="209" spans="1:9" ht="20.149999999999999" customHeight="1" x14ac:dyDescent="0.35">
      <c r="A209" s="244">
        <v>12</v>
      </c>
      <c r="B209" s="252" t="s">
        <v>16</v>
      </c>
      <c r="C209" s="252">
        <f>data2022!AS67</f>
        <v>0</v>
      </c>
      <c r="D209" s="252">
        <f>data2022!AT67</f>
        <v>0</v>
      </c>
      <c r="E209" s="252">
        <f>data2022!AU67</f>
        <v>0</v>
      </c>
      <c r="F209" s="252">
        <f>data2022!AV67</f>
        <v>0</v>
      </c>
      <c r="G209" s="252">
        <f>data2022!AW67</f>
        <v>0</v>
      </c>
      <c r="H209" s="252">
        <f>data2022!AX67</f>
        <v>0</v>
      </c>
      <c r="I209" s="252">
        <f>data2022!AY67</f>
        <v>2744</v>
      </c>
    </row>
    <row r="210" spans="1:9" ht="20.149999999999999" customHeight="1" x14ac:dyDescent="0.35">
      <c r="A210" s="244">
        <v>13</v>
      </c>
      <c r="B210" s="252" t="s">
        <v>1007</v>
      </c>
      <c r="C210" s="252">
        <f>data2022!AS68</f>
        <v>0</v>
      </c>
      <c r="D210" s="252">
        <f>data2022!AT68</f>
        <v>0</v>
      </c>
      <c r="E210" s="252">
        <f>data2022!AU68</f>
        <v>0</v>
      </c>
      <c r="F210" s="252">
        <f>data2022!AV68</f>
        <v>0</v>
      </c>
      <c r="G210" s="252">
        <f>data2022!AW68</f>
        <v>0</v>
      </c>
      <c r="H210" s="252">
        <f>data2022!AX68</f>
        <v>0</v>
      </c>
      <c r="I210" s="252">
        <f>data2022!AY68</f>
        <v>15.11</v>
      </c>
    </row>
    <row r="211" spans="1:9" ht="20.149999999999999" customHeight="1" x14ac:dyDescent="0.35">
      <c r="A211" s="244">
        <v>14</v>
      </c>
      <c r="B211" s="252" t="s">
        <v>1008</v>
      </c>
      <c r="C211" s="252">
        <f>data2022!AS69</f>
        <v>0</v>
      </c>
      <c r="D211" s="252">
        <f>data2022!AT69</f>
        <v>0</v>
      </c>
      <c r="E211" s="252">
        <f>data2022!AU69</f>
        <v>0</v>
      </c>
      <c r="F211" s="252">
        <f>data2022!AV69</f>
        <v>0</v>
      </c>
      <c r="G211" s="252">
        <f>data2022!AW69</f>
        <v>0</v>
      </c>
      <c r="H211" s="252">
        <f>data2022!AX69</f>
        <v>0</v>
      </c>
      <c r="I211" s="252">
        <f>data2022!AY69</f>
        <v>10818.58</v>
      </c>
    </row>
    <row r="212" spans="1:9" ht="20.149999999999999" customHeight="1" x14ac:dyDescent="0.35">
      <c r="A212" s="244">
        <v>15</v>
      </c>
      <c r="B212" s="252" t="s">
        <v>284</v>
      </c>
      <c r="C212" s="252">
        <f>-data2022!AS84</f>
        <v>0</v>
      </c>
      <c r="D212" s="252">
        <f>-data2022!AT84</f>
        <v>0</v>
      </c>
      <c r="E212" s="252">
        <f>-data2022!AU84</f>
        <v>0</v>
      </c>
      <c r="F212" s="252">
        <f>-data2022!AV84</f>
        <v>0</v>
      </c>
      <c r="G212" s="252">
        <f>-data2022!AW84</f>
        <v>0</v>
      </c>
      <c r="H212" s="252">
        <f>-data2022!AX84</f>
        <v>0</v>
      </c>
      <c r="I212" s="252">
        <f>-data2022!AY84</f>
        <v>0</v>
      </c>
    </row>
    <row r="213" spans="1:9" ht="20.149999999999999" customHeight="1" x14ac:dyDescent="0.35">
      <c r="A213" s="244">
        <v>16</v>
      </c>
      <c r="B213" s="260" t="s">
        <v>1009</v>
      </c>
      <c r="C213" s="252">
        <f>data2022!AS85</f>
        <v>0</v>
      </c>
      <c r="D213" s="252">
        <f>data2022!AT85</f>
        <v>0</v>
      </c>
      <c r="E213" s="252">
        <f>data2022!AU85</f>
        <v>0</v>
      </c>
      <c r="F213" s="252">
        <f>data2022!AV85</f>
        <v>704.44</v>
      </c>
      <c r="G213" s="252">
        <f>data2022!AW85</f>
        <v>0</v>
      </c>
      <c r="H213" s="252">
        <f>data2022!AX85</f>
        <v>0</v>
      </c>
      <c r="I213" s="252">
        <f>data2022!AY85</f>
        <v>608658.97999999986</v>
      </c>
    </row>
    <row r="214" spans="1:9" ht="20.149999999999999" customHeight="1" x14ac:dyDescent="0.35">
      <c r="A214" s="244">
        <v>17</v>
      </c>
      <c r="B214" s="252" t="s">
        <v>286</v>
      </c>
      <c r="C214" s="262"/>
      <c r="D214" s="262"/>
      <c r="E214" s="262"/>
      <c r="F214" s="262"/>
      <c r="G214" s="262"/>
      <c r="H214" s="262"/>
      <c r="I214" s="262"/>
    </row>
    <row r="215" spans="1:9" ht="20.149999999999999" customHeight="1" x14ac:dyDescent="0.35">
      <c r="A215" s="244">
        <v>18</v>
      </c>
      <c r="B215" s="252" t="s">
        <v>1010</v>
      </c>
      <c r="C215" s="260">
        <f>+data2022!M710</f>
        <v>0</v>
      </c>
      <c r="D215" s="260">
        <f>+data2022!M711</f>
        <v>0</v>
      </c>
      <c r="E215" s="260">
        <f>+data2022!M712</f>
        <v>0</v>
      </c>
      <c r="F215" s="260">
        <f>+data2022!M713</f>
        <v>142004</v>
      </c>
      <c r="G215" s="266"/>
      <c r="H215" s="252"/>
      <c r="I215" s="252"/>
    </row>
    <row r="216" spans="1:9" ht="20.149999999999999" customHeight="1" x14ac:dyDescent="0.35">
      <c r="A216" s="244">
        <v>19</v>
      </c>
      <c r="B216" s="260" t="s">
        <v>1011</v>
      </c>
      <c r="C216" s="252">
        <f>data2022!AS87</f>
        <v>0</v>
      </c>
      <c r="D216" s="252">
        <f>data2022!AT87</f>
        <v>0</v>
      </c>
      <c r="E216" s="252">
        <f>data2022!AU87</f>
        <v>0</v>
      </c>
      <c r="F216" s="252">
        <f>data2022!AV87</f>
        <v>0</v>
      </c>
      <c r="G216" s="267" t="str">
        <f>IF(data2022!AW73&gt;0,data2022!AW73,"")</f>
        <v/>
      </c>
      <c r="H216" s="267" t="str">
        <f>IF(data2022!AX73&gt;0,data2022!AX73,"")</f>
        <v/>
      </c>
      <c r="I216" s="267" t="str">
        <f>IF(data2022!AY73&gt;0,data2022!AY73,"")</f>
        <v/>
      </c>
    </row>
    <row r="217" spans="1:9" ht="20.149999999999999" customHeight="1" x14ac:dyDescent="0.35">
      <c r="A217" s="244">
        <v>20</v>
      </c>
      <c r="B217" s="260" t="s">
        <v>1012</v>
      </c>
      <c r="C217" s="252">
        <f>data2022!AS88</f>
        <v>0</v>
      </c>
      <c r="D217" s="252">
        <f>data2022!AT88</f>
        <v>0</v>
      </c>
      <c r="E217" s="252">
        <f>data2022!AU88</f>
        <v>0</v>
      </c>
      <c r="F217" s="252">
        <f>data2022!AV88</f>
        <v>0</v>
      </c>
      <c r="G217" s="267" t="str">
        <f>IF(data2022!AW74&gt;0,data2022!AW74,"")</f>
        <v/>
      </c>
      <c r="H217" s="267" t="str">
        <f>IF(data2022!AX74&gt;0,data2022!AX74,"")</f>
        <v/>
      </c>
      <c r="I217" s="267" t="str">
        <f>IF(data2022!AY74&gt;0,data2022!AY74,"")</f>
        <v/>
      </c>
    </row>
    <row r="218" spans="1:9" ht="20.149999999999999" customHeight="1" x14ac:dyDescent="0.35">
      <c r="A218" s="244">
        <v>21</v>
      </c>
      <c r="B218" s="260" t="s">
        <v>1013</v>
      </c>
      <c r="C218" s="252">
        <f>data2022!AS89</f>
        <v>0</v>
      </c>
      <c r="D218" s="252">
        <f>data2022!AT89</f>
        <v>0</v>
      </c>
      <c r="E218" s="252">
        <f>data2022!AU89</f>
        <v>0</v>
      </c>
      <c r="F218" s="252">
        <f>data2022!AV89</f>
        <v>0</v>
      </c>
      <c r="G218" s="267" t="str">
        <f>IF(data2022!AW75&gt;0,data2022!AW75,"")</f>
        <v/>
      </c>
      <c r="H218" s="267" t="str">
        <f>IF(data2022!AX75&gt;0,data2022!AX75,"")</f>
        <v/>
      </c>
      <c r="I218" s="267" t="str">
        <f>IF(data2022!AY75&gt;0,data2022!AY75,"")</f>
        <v/>
      </c>
    </row>
    <row r="219" spans="1:9" ht="20.149999999999999" customHeight="1" x14ac:dyDescent="0.35">
      <c r="A219" s="244" t="s">
        <v>1014</v>
      </c>
      <c r="B219" s="252"/>
      <c r="C219" s="262"/>
      <c r="D219" s="262"/>
      <c r="E219" s="262"/>
      <c r="F219" s="262"/>
      <c r="G219" s="262"/>
      <c r="H219" s="262"/>
      <c r="I219" s="262"/>
    </row>
    <row r="220" spans="1:9" ht="20.149999999999999" customHeight="1" x14ac:dyDescent="0.35">
      <c r="A220" s="244">
        <v>22</v>
      </c>
      <c r="B220" s="252" t="s">
        <v>1015</v>
      </c>
      <c r="C220" s="252">
        <f>data2022!AS90</f>
        <v>0</v>
      </c>
      <c r="D220" s="252">
        <f>data2022!AT90</f>
        <v>0</v>
      </c>
      <c r="E220" s="252">
        <f>data2022!AU90</f>
        <v>0</v>
      </c>
      <c r="F220" s="252">
        <f>data2022!AV90</f>
        <v>0</v>
      </c>
      <c r="G220" s="252">
        <f>data2022!AW90</f>
        <v>0</v>
      </c>
      <c r="H220" s="252">
        <f>data2022!AX90</f>
        <v>0</v>
      </c>
      <c r="I220" s="252">
        <f>data2022!AY90</f>
        <v>2735</v>
      </c>
    </row>
    <row r="221" spans="1:9" ht="20.149999999999999" customHeight="1" x14ac:dyDescent="0.35">
      <c r="A221" s="244">
        <v>23</v>
      </c>
      <c r="B221" s="252" t="s">
        <v>1016</v>
      </c>
      <c r="C221" s="252">
        <f>data2022!AS91</f>
        <v>0</v>
      </c>
      <c r="D221" s="252">
        <f>data2022!AT91</f>
        <v>0</v>
      </c>
      <c r="E221" s="252">
        <f>data2022!AU91</f>
        <v>0</v>
      </c>
      <c r="F221" s="252">
        <f>data2022!AV91</f>
        <v>0</v>
      </c>
      <c r="G221" s="252">
        <f>data2022!AW91</f>
        <v>0</v>
      </c>
      <c r="H221" s="267" t="str">
        <f>IF(data2022!AX77&gt;0,data2022!AX77,"")</f>
        <v/>
      </c>
      <c r="I221" s="267">
        <f>IF(data2022!AY77&gt;0,data2022!AY77,"")</f>
        <v>5478.58</v>
      </c>
    </row>
    <row r="222" spans="1:9" ht="20.149999999999999" customHeight="1" x14ac:dyDescent="0.35">
      <c r="A222" s="244">
        <v>24</v>
      </c>
      <c r="B222" s="252" t="s">
        <v>1017</v>
      </c>
      <c r="C222" s="252">
        <f>data2022!AS92</f>
        <v>0</v>
      </c>
      <c r="D222" s="252">
        <f>data2022!AT92</f>
        <v>0</v>
      </c>
      <c r="E222" s="252">
        <f>data2022!AU92</f>
        <v>0</v>
      </c>
      <c r="F222" s="252">
        <f>data2022!AV92</f>
        <v>0</v>
      </c>
      <c r="G222" s="252">
        <f>data2022!AW92</f>
        <v>0</v>
      </c>
      <c r="H222" s="267" t="str">
        <f>IF(data2022!AX78&gt;0,data2022!AX78,"")</f>
        <v/>
      </c>
      <c r="I222" s="267" t="str">
        <f>IF(data2022!AY78&gt;0,data2022!AY78,"")</f>
        <v/>
      </c>
    </row>
    <row r="223" spans="1:9" ht="20.149999999999999" customHeight="1" x14ac:dyDescent="0.35">
      <c r="A223" s="244">
        <v>25</v>
      </c>
      <c r="B223" s="252" t="s">
        <v>1018</v>
      </c>
      <c r="C223" s="252">
        <f>data2022!AS93</f>
        <v>0</v>
      </c>
      <c r="D223" s="252">
        <f>data2022!AT93</f>
        <v>0</v>
      </c>
      <c r="E223" s="252">
        <f>data2022!AU93</f>
        <v>0</v>
      </c>
      <c r="F223" s="252">
        <f>data2022!AV93</f>
        <v>0</v>
      </c>
      <c r="G223" s="252">
        <f>data2022!AW93</f>
        <v>0</v>
      </c>
      <c r="H223" s="267" t="str">
        <f>IF(data2022!AX79&gt;0,data2022!AX79,"")</f>
        <v/>
      </c>
      <c r="I223" s="267" t="str">
        <f>IF(data2022!AY79&gt;0,data2022!AY79,"")</f>
        <v/>
      </c>
    </row>
    <row r="224" spans="1:9" ht="20.149999999999999" customHeight="1" x14ac:dyDescent="0.35">
      <c r="A224" s="244">
        <v>26</v>
      </c>
      <c r="B224" s="252" t="s">
        <v>294</v>
      </c>
      <c r="C224" s="259">
        <f>data2022!AS94</f>
        <v>0</v>
      </c>
      <c r="D224" s="259">
        <f>data2022!AT94</f>
        <v>0</v>
      </c>
      <c r="E224" s="259">
        <f>data2022!AU94</f>
        <v>0</v>
      </c>
      <c r="F224" s="259">
        <f>data2022!AV94</f>
        <v>3.33</v>
      </c>
      <c r="G224" s="267" t="str">
        <f>IF(data2022!AW80&gt;0,data2022!AW80,"")</f>
        <v/>
      </c>
      <c r="H224" s="267" t="str">
        <f>IF(data2022!AX80&gt;0,data2022!AX80,"")</f>
        <v/>
      </c>
      <c r="I224" s="267">
        <f>IF(data2022!AY80&gt;0,data2022!AY80,"")</f>
        <v>160</v>
      </c>
    </row>
    <row r="225" spans="1:9" ht="20.149999999999999" customHeight="1" x14ac:dyDescent="0.35">
      <c r="A225" s="245" t="s">
        <v>1000</v>
      </c>
      <c r="B225" s="246"/>
      <c r="C225" s="246"/>
      <c r="D225" s="246"/>
      <c r="E225" s="246"/>
      <c r="F225" s="246"/>
      <c r="G225" s="246"/>
      <c r="H225" s="246"/>
      <c r="I225" s="245"/>
    </row>
    <row r="226" spans="1:9" ht="20.149999999999999" customHeight="1" x14ac:dyDescent="0.35">
      <c r="D226" s="248"/>
      <c r="I226" s="249" t="s">
        <v>1041</v>
      </c>
    </row>
    <row r="227" spans="1:9" ht="20.149999999999999" customHeight="1" x14ac:dyDescent="0.35">
      <c r="A227" s="248"/>
    </row>
    <row r="228" spans="1:9" ht="20.149999999999999" customHeight="1" x14ac:dyDescent="0.35">
      <c r="A228" s="250" t="str">
        <f>"Hospital: "&amp;data2022!C98</f>
        <v>Hospital: Newport Hospital &amp; Health Services</v>
      </c>
      <c r="G228" s="251"/>
      <c r="H228" s="250" t="str">
        <f>"FYE: "&amp;data2022!C96</f>
        <v>FYE: 12/31/2022</v>
      </c>
    </row>
    <row r="229" spans="1:9" ht="20.149999999999999" customHeight="1" x14ac:dyDescent="0.35">
      <c r="A229" s="244">
        <v>1</v>
      </c>
      <c r="B229" s="252" t="s">
        <v>236</v>
      </c>
      <c r="C229" s="254" t="s">
        <v>85</v>
      </c>
      <c r="D229" s="254" t="s">
        <v>86</v>
      </c>
      <c r="E229" s="254" t="s">
        <v>87</v>
      </c>
      <c r="F229" s="254" t="s">
        <v>88</v>
      </c>
      <c r="G229" s="254" t="s">
        <v>89</v>
      </c>
      <c r="H229" s="254" t="s">
        <v>90</v>
      </c>
      <c r="I229" s="254" t="s">
        <v>91</v>
      </c>
    </row>
    <row r="230" spans="1:9" ht="20.149999999999999" customHeight="1" x14ac:dyDescent="0.35">
      <c r="A230" s="255">
        <v>2</v>
      </c>
      <c r="B230" s="256" t="s">
        <v>1002</v>
      </c>
      <c r="C230" s="258"/>
      <c r="D230" s="258" t="s">
        <v>164</v>
      </c>
      <c r="E230" s="258" t="s">
        <v>165</v>
      </c>
      <c r="F230" s="258" t="s">
        <v>134</v>
      </c>
      <c r="G230" s="258"/>
      <c r="H230" s="258"/>
      <c r="I230" s="258"/>
    </row>
    <row r="231" spans="1:9" ht="20.149999999999999" customHeight="1" x14ac:dyDescent="0.35">
      <c r="A231" s="255"/>
      <c r="B231" s="256"/>
      <c r="C231" s="258" t="s">
        <v>163</v>
      </c>
      <c r="D231" s="258" t="s">
        <v>216</v>
      </c>
      <c r="E231" s="258" t="s">
        <v>1042</v>
      </c>
      <c r="F231" s="258" t="s">
        <v>1043</v>
      </c>
      <c r="G231" s="258" t="s">
        <v>166</v>
      </c>
      <c r="H231" s="258" t="s">
        <v>167</v>
      </c>
      <c r="I231" s="258" t="s">
        <v>168</v>
      </c>
    </row>
    <row r="232" spans="1:9" ht="20.149999999999999" customHeight="1" x14ac:dyDescent="0.35">
      <c r="A232" s="244">
        <v>3</v>
      </c>
      <c r="B232" s="252" t="s">
        <v>1006</v>
      </c>
      <c r="C232" s="254" t="s">
        <v>1044</v>
      </c>
      <c r="D232" s="254" t="s">
        <v>1045</v>
      </c>
      <c r="E232" s="264"/>
      <c r="F232" s="264"/>
      <c r="G232" s="264"/>
      <c r="H232" s="254" t="s">
        <v>260</v>
      </c>
      <c r="I232" s="264"/>
    </row>
    <row r="233" spans="1:9" ht="20.149999999999999" customHeight="1" x14ac:dyDescent="0.35">
      <c r="A233" s="244">
        <v>4</v>
      </c>
      <c r="B233" s="252" t="s">
        <v>261</v>
      </c>
      <c r="C233" s="252">
        <f>data2022!AZ59</f>
        <v>0</v>
      </c>
      <c r="D233" s="252">
        <f>data2022!BA59</f>
        <v>0</v>
      </c>
      <c r="E233" s="264"/>
      <c r="F233" s="264"/>
      <c r="G233" s="264"/>
      <c r="H233" s="252">
        <f>data2022!BE59</f>
        <v>87446</v>
      </c>
      <c r="I233" s="264"/>
    </row>
    <row r="234" spans="1:9" ht="20.149999999999999" customHeight="1" x14ac:dyDescent="0.35">
      <c r="A234" s="244">
        <v>5</v>
      </c>
      <c r="B234" s="252" t="s">
        <v>262</v>
      </c>
      <c r="C234" s="259">
        <f>data2022!AZ60</f>
        <v>0</v>
      </c>
      <c r="D234" s="259">
        <f>data2022!BA60</f>
        <v>2.5</v>
      </c>
      <c r="E234" s="259">
        <f>data2022!BB60</f>
        <v>1</v>
      </c>
      <c r="F234" s="259">
        <f>data2022!BC60</f>
        <v>0</v>
      </c>
      <c r="G234" s="259">
        <f>data2022!BD60</f>
        <v>3.7</v>
      </c>
      <c r="H234" s="259">
        <f>data2022!BE60</f>
        <v>6.6</v>
      </c>
      <c r="I234" s="259">
        <f>data2022!BF60</f>
        <v>15.1</v>
      </c>
    </row>
    <row r="235" spans="1:9" ht="20.149999999999999" customHeight="1" x14ac:dyDescent="0.35">
      <c r="A235" s="244">
        <v>6</v>
      </c>
      <c r="B235" s="252" t="s">
        <v>263</v>
      </c>
      <c r="C235" s="252">
        <f>data2022!AZ61</f>
        <v>0</v>
      </c>
      <c r="D235" s="252">
        <f>data2022!BA61</f>
        <v>56538.37</v>
      </c>
      <c r="E235" s="252">
        <f>data2022!BB61</f>
        <v>76955.539999999994</v>
      </c>
      <c r="F235" s="252">
        <f>data2022!BC61</f>
        <v>0</v>
      </c>
      <c r="G235" s="252">
        <f>data2022!BD61</f>
        <v>201242.68</v>
      </c>
      <c r="H235" s="252">
        <f>data2022!BE61</f>
        <v>391596.79999999999</v>
      </c>
      <c r="I235" s="252">
        <f>data2022!BF61</f>
        <v>513350.1</v>
      </c>
    </row>
    <row r="236" spans="1:9" ht="20.149999999999999" customHeight="1" x14ac:dyDescent="0.35">
      <c r="A236" s="244">
        <v>7</v>
      </c>
      <c r="B236" s="252" t="s">
        <v>11</v>
      </c>
      <c r="C236" s="252">
        <f>data2022!AZ62</f>
        <v>0</v>
      </c>
      <c r="D236" s="252">
        <f>data2022!BA62</f>
        <v>22896</v>
      </c>
      <c r="E236" s="252">
        <f>data2022!BB62</f>
        <v>14160</v>
      </c>
      <c r="F236" s="252">
        <f>data2022!BC62</f>
        <v>0</v>
      </c>
      <c r="G236" s="252">
        <f>data2022!BD62</f>
        <v>64535</v>
      </c>
      <c r="H236" s="252">
        <f>data2022!BE62</f>
        <v>106092</v>
      </c>
      <c r="I236" s="252">
        <f>data2022!BF62</f>
        <v>172713</v>
      </c>
    </row>
    <row r="237" spans="1:9" ht="20.149999999999999" customHeight="1" x14ac:dyDescent="0.35">
      <c r="A237" s="244">
        <v>8</v>
      </c>
      <c r="B237" s="252" t="s">
        <v>264</v>
      </c>
      <c r="C237" s="252">
        <f>data2022!AZ63</f>
        <v>0</v>
      </c>
      <c r="D237" s="252">
        <f>data2022!BA63</f>
        <v>0</v>
      </c>
      <c r="E237" s="252">
        <f>data2022!BB63</f>
        <v>0</v>
      </c>
      <c r="F237" s="252">
        <f>data2022!BC63</f>
        <v>0</v>
      </c>
      <c r="G237" s="252">
        <f>data2022!BD63</f>
        <v>0</v>
      </c>
      <c r="H237" s="252">
        <f>data2022!BE63</f>
        <v>0</v>
      </c>
      <c r="I237" s="252">
        <f>data2022!BF63</f>
        <v>0</v>
      </c>
    </row>
    <row r="238" spans="1:9" ht="20.149999999999999" customHeight="1" x14ac:dyDescent="0.35">
      <c r="A238" s="244">
        <v>9</v>
      </c>
      <c r="B238" s="252" t="s">
        <v>265</v>
      </c>
      <c r="C238" s="252">
        <f>data2022!AZ64</f>
        <v>0</v>
      </c>
      <c r="D238" s="252">
        <f>data2022!BA64</f>
        <v>18176.849999999999</v>
      </c>
      <c r="E238" s="252">
        <f>data2022!BB64</f>
        <v>170.8</v>
      </c>
      <c r="F238" s="252">
        <f>data2022!BC64</f>
        <v>0</v>
      </c>
      <c r="G238" s="252">
        <f>data2022!BD64</f>
        <v>3307.32</v>
      </c>
      <c r="H238" s="252">
        <f>data2022!BE64</f>
        <v>10799.33</v>
      </c>
      <c r="I238" s="252">
        <f>data2022!BF64</f>
        <v>40515.760000000002</v>
      </c>
    </row>
    <row r="239" spans="1:9" ht="20.149999999999999" customHeight="1" x14ac:dyDescent="0.35">
      <c r="A239" s="244">
        <v>10</v>
      </c>
      <c r="B239" s="252" t="s">
        <v>523</v>
      </c>
      <c r="C239" s="252">
        <f>data2022!AZ65</f>
        <v>0</v>
      </c>
      <c r="D239" s="252">
        <f>data2022!BA65</f>
        <v>0</v>
      </c>
      <c r="E239" s="252">
        <f>data2022!BB65</f>
        <v>0</v>
      </c>
      <c r="F239" s="252">
        <f>data2022!BC65</f>
        <v>0</v>
      </c>
      <c r="G239" s="252">
        <f>data2022!BD65</f>
        <v>0</v>
      </c>
      <c r="H239" s="252">
        <f>data2022!BE65</f>
        <v>0</v>
      </c>
      <c r="I239" s="252">
        <f>data2022!BF65</f>
        <v>0</v>
      </c>
    </row>
    <row r="240" spans="1:9" ht="20.149999999999999" customHeight="1" x14ac:dyDescent="0.35">
      <c r="A240" s="244">
        <v>11</v>
      </c>
      <c r="B240" s="252" t="s">
        <v>524</v>
      </c>
      <c r="C240" s="252">
        <f>data2022!AZ66</f>
        <v>0</v>
      </c>
      <c r="D240" s="252">
        <f>data2022!BA66</f>
        <v>0</v>
      </c>
      <c r="E240" s="252">
        <f>data2022!BB66</f>
        <v>0</v>
      </c>
      <c r="F240" s="252">
        <f>data2022!BC66</f>
        <v>0</v>
      </c>
      <c r="G240" s="252">
        <f>data2022!BD66</f>
        <v>59.959999999991851</v>
      </c>
      <c r="H240" s="252">
        <f>data2022!BE66</f>
        <v>387.72</v>
      </c>
      <c r="I240" s="252">
        <f>data2022!BF66</f>
        <v>0</v>
      </c>
    </row>
    <row r="241" spans="1:9" ht="20.149999999999999" customHeight="1" x14ac:dyDescent="0.35">
      <c r="A241" s="244">
        <v>12</v>
      </c>
      <c r="B241" s="252" t="s">
        <v>16</v>
      </c>
      <c r="C241" s="252">
        <f>data2022!AZ67</f>
        <v>0</v>
      </c>
      <c r="D241" s="252">
        <f>data2022!BA67</f>
        <v>2114</v>
      </c>
      <c r="E241" s="252">
        <f>data2022!BB67</f>
        <v>0</v>
      </c>
      <c r="F241" s="252">
        <f>data2022!BC67</f>
        <v>0</v>
      </c>
      <c r="G241" s="252">
        <f>data2022!BD67</f>
        <v>0</v>
      </c>
      <c r="H241" s="252">
        <f>data2022!BE67</f>
        <v>169935</v>
      </c>
      <c r="I241" s="252">
        <f>data2022!BF67</f>
        <v>1147</v>
      </c>
    </row>
    <row r="242" spans="1:9" ht="20.149999999999999" customHeight="1" x14ac:dyDescent="0.35">
      <c r="A242" s="244">
        <v>13</v>
      </c>
      <c r="B242" s="252" t="s">
        <v>1007</v>
      </c>
      <c r="C242" s="252">
        <f>data2022!AZ68</f>
        <v>0</v>
      </c>
      <c r="D242" s="252">
        <f>data2022!BA68</f>
        <v>0</v>
      </c>
      <c r="E242" s="252">
        <f>data2022!BB68</f>
        <v>0</v>
      </c>
      <c r="F242" s="252">
        <f>data2022!BC68</f>
        <v>0</v>
      </c>
      <c r="G242" s="252">
        <f>data2022!BD68</f>
        <v>0</v>
      </c>
      <c r="H242" s="252">
        <f>data2022!BE68</f>
        <v>13480.1</v>
      </c>
      <c r="I242" s="252">
        <f>data2022!BF68</f>
        <v>0</v>
      </c>
    </row>
    <row r="243" spans="1:9" ht="20.149999999999999" customHeight="1" x14ac:dyDescent="0.35">
      <c r="A243" s="244">
        <v>14</v>
      </c>
      <c r="B243" s="252" t="s">
        <v>1008</v>
      </c>
      <c r="C243" s="252">
        <f>data2022!AZ69</f>
        <v>0</v>
      </c>
      <c r="D243" s="252">
        <f>data2022!BA69</f>
        <v>-43.08</v>
      </c>
      <c r="E243" s="252">
        <f>data2022!BB69</f>
        <v>32.619999999999997</v>
      </c>
      <c r="F243" s="252">
        <f>data2022!BC69</f>
        <v>0</v>
      </c>
      <c r="G243" s="252">
        <f>data2022!BD69</f>
        <v>115809.72000000002</v>
      </c>
      <c r="H243" s="252">
        <f>data2022!BE69</f>
        <v>642486.33000000007</v>
      </c>
      <c r="I243" s="252">
        <f>data2022!BF69</f>
        <v>5426.7899999999991</v>
      </c>
    </row>
    <row r="244" spans="1:9" ht="20.149999999999999" customHeight="1" x14ac:dyDescent="0.35">
      <c r="A244" s="244">
        <v>15</v>
      </c>
      <c r="B244" s="252" t="s">
        <v>284</v>
      </c>
      <c r="C244" s="252">
        <f>-data2022!AZ84</f>
        <v>0</v>
      </c>
      <c r="D244" s="252">
        <f>-data2022!BA84</f>
        <v>0</v>
      </c>
      <c r="E244" s="252">
        <f>-data2022!BB84</f>
        <v>0</v>
      </c>
      <c r="F244" s="252">
        <f>-data2022!BC84</f>
        <v>0</v>
      </c>
      <c r="G244" s="252">
        <f>-data2022!BD84</f>
        <v>0</v>
      </c>
      <c r="H244" s="252">
        <f>-data2022!BE84</f>
        <v>0</v>
      </c>
      <c r="I244" s="252">
        <f>-data2022!BF84</f>
        <v>0</v>
      </c>
    </row>
    <row r="245" spans="1:9" ht="20.149999999999999" customHeight="1" x14ac:dyDescent="0.35">
      <c r="A245" s="244">
        <v>16</v>
      </c>
      <c r="B245" s="260" t="s">
        <v>1009</v>
      </c>
      <c r="C245" s="252">
        <f>data2022!AZ85</f>
        <v>0</v>
      </c>
      <c r="D245" s="252">
        <f>data2022!BA85</f>
        <v>99682.14</v>
      </c>
      <c r="E245" s="252">
        <f>data2022!BB85</f>
        <v>91318.959999999992</v>
      </c>
      <c r="F245" s="252">
        <f>data2022!BC85</f>
        <v>0</v>
      </c>
      <c r="G245" s="252">
        <f>data2022!BD85</f>
        <v>384954.68</v>
      </c>
      <c r="H245" s="252">
        <f>data2022!BE85</f>
        <v>1334777.28</v>
      </c>
      <c r="I245" s="252">
        <f>data2022!BF85</f>
        <v>733152.65</v>
      </c>
    </row>
    <row r="246" spans="1:9" ht="20.149999999999999" customHeight="1" x14ac:dyDescent="0.35">
      <c r="A246" s="244">
        <v>17</v>
      </c>
      <c r="B246" s="252" t="s">
        <v>286</v>
      </c>
      <c r="C246" s="262"/>
      <c r="D246" s="262"/>
      <c r="E246" s="262"/>
      <c r="F246" s="262"/>
      <c r="G246" s="262"/>
      <c r="H246" s="262"/>
      <c r="I246" s="262"/>
    </row>
    <row r="247" spans="1:9" ht="20.149999999999999" customHeight="1" x14ac:dyDescent="0.35">
      <c r="A247" s="244">
        <v>18</v>
      </c>
      <c r="B247" s="252" t="s">
        <v>1010</v>
      </c>
      <c r="C247" s="252"/>
      <c r="D247" s="252"/>
      <c r="E247" s="252"/>
      <c r="F247" s="252"/>
      <c r="G247" s="252"/>
      <c r="H247" s="252"/>
      <c r="I247" s="252"/>
    </row>
    <row r="248" spans="1:9" ht="20.149999999999999" customHeight="1" x14ac:dyDescent="0.35">
      <c r="A248" s="244">
        <v>19</v>
      </c>
      <c r="B248" s="260" t="s">
        <v>1011</v>
      </c>
      <c r="C248" s="267" t="str">
        <f>IF(data2022!AZ73&gt;0,data2022!AZ73,"")</f>
        <v/>
      </c>
      <c r="D248" s="267" t="str">
        <f>IF(data2022!BA73&gt;0,data2022!BA73,"")</f>
        <v/>
      </c>
      <c r="E248" s="267" t="str">
        <f>IF(data2022!BB73&gt;0,data2022!BB73,"")</f>
        <v/>
      </c>
      <c r="F248" s="267" t="str">
        <f>IF(data2022!BC73&gt;0,data2022!BC73,"")</f>
        <v/>
      </c>
      <c r="G248" s="267" t="str">
        <f>IF(data2022!BD73&gt;0,data2022!BD73,"")</f>
        <v/>
      </c>
      <c r="H248" s="267">
        <f>IF(data2022!BE73&gt;0,data2022!BE73,"")</f>
        <v>3986.16</v>
      </c>
      <c r="I248" s="267" t="str">
        <f>IF(data2022!BF73&gt;0,data2022!BF73,"")</f>
        <v/>
      </c>
    </row>
    <row r="249" spans="1:9" ht="20.149999999999999" customHeight="1" x14ac:dyDescent="0.35">
      <c r="A249" s="244">
        <v>20</v>
      </c>
      <c r="B249" s="260" t="s">
        <v>1012</v>
      </c>
      <c r="C249" s="267" t="str">
        <f>IF(data2022!AZ74&gt;0,data2022!AZ74,"")</f>
        <v/>
      </c>
      <c r="D249" s="267" t="str">
        <f>IF(data2022!BA74&gt;0,data2022!BA74,"")</f>
        <v/>
      </c>
      <c r="E249" s="267" t="str">
        <f>IF(data2022!BB74&gt;0,data2022!BB74,"")</f>
        <v/>
      </c>
      <c r="F249" s="267" t="str">
        <f>IF(data2022!BC74&gt;0,data2022!BC74,"")</f>
        <v/>
      </c>
      <c r="G249" s="267" t="str">
        <f>IF(data2022!BD74&gt;0,data2022!BD74,"")</f>
        <v/>
      </c>
      <c r="H249" s="267" t="str">
        <f>IF(data2022!BE74&gt;0,data2022!BE74,"")</f>
        <v/>
      </c>
      <c r="I249" s="267" t="str">
        <f>IF(data2022!BF74&gt;0,data2022!BF74,"")</f>
        <v/>
      </c>
    </row>
    <row r="250" spans="1:9" ht="20.149999999999999" customHeight="1" x14ac:dyDescent="0.35">
      <c r="A250" s="244">
        <v>21</v>
      </c>
      <c r="B250" s="260" t="s">
        <v>1013</v>
      </c>
      <c r="C250" s="267" t="str">
        <f>IF(data2022!AZ75&gt;0,data2022!AZ75,"")</f>
        <v/>
      </c>
      <c r="D250" s="267" t="str">
        <f>IF(data2022!BA75&gt;0,data2022!BA75,"")</f>
        <v/>
      </c>
      <c r="E250" s="267" t="str">
        <f>IF(data2022!BB75&gt;0,data2022!BB75,"")</f>
        <v/>
      </c>
      <c r="F250" s="267" t="str">
        <f>IF(data2022!BC75&gt;0,data2022!BC75,"")</f>
        <v/>
      </c>
      <c r="G250" s="267" t="str">
        <f>IF(data2022!BD75&gt;0,data2022!BD75,"")</f>
        <v/>
      </c>
      <c r="H250" s="267" t="str">
        <f>IF(data2022!BE75&gt;0,data2022!BE75,"")</f>
        <v/>
      </c>
      <c r="I250" s="267" t="str">
        <f>IF(data2022!BF75&gt;0,data2022!BF75,"")</f>
        <v/>
      </c>
    </row>
    <row r="251" spans="1:9" ht="20.149999999999999" customHeight="1" x14ac:dyDescent="0.35">
      <c r="A251" s="244" t="s">
        <v>1014</v>
      </c>
      <c r="B251" s="252"/>
      <c r="C251" s="262"/>
      <c r="D251" s="262"/>
      <c r="E251" s="262"/>
      <c r="F251" s="262"/>
      <c r="G251" s="262"/>
      <c r="H251" s="262"/>
      <c r="I251" s="262"/>
    </row>
    <row r="252" spans="1:9" ht="20.149999999999999" customHeight="1" x14ac:dyDescent="0.35">
      <c r="A252" s="244">
        <v>22</v>
      </c>
      <c r="B252" s="252" t="s">
        <v>1015</v>
      </c>
      <c r="C252" s="268">
        <f>data2022!AZ90</f>
        <v>0</v>
      </c>
      <c r="D252" s="268">
        <f>data2022!BA90</f>
        <v>695</v>
      </c>
      <c r="E252" s="268">
        <f>data2022!BB90</f>
        <v>230</v>
      </c>
      <c r="F252" s="268">
        <f>data2022!BC90</f>
        <v>0</v>
      </c>
      <c r="G252" s="268">
        <f>data2022!BD90</f>
        <v>1186</v>
      </c>
      <c r="H252" s="268">
        <f>data2022!BE90</f>
        <v>17657</v>
      </c>
      <c r="I252" s="268">
        <f>data2022!BF90</f>
        <v>1114</v>
      </c>
    </row>
    <row r="253" spans="1:9" ht="20.149999999999999" customHeight="1" x14ac:dyDescent="0.35">
      <c r="A253" s="244">
        <v>23</v>
      </c>
      <c r="B253" s="252" t="s">
        <v>1016</v>
      </c>
      <c r="C253" s="268">
        <f>data2022!AZ91</f>
        <v>0</v>
      </c>
      <c r="D253" s="268">
        <f>data2022!BA91</f>
        <v>0</v>
      </c>
      <c r="E253" s="268">
        <f>data2022!BB91</f>
        <v>0</v>
      </c>
      <c r="F253" s="268">
        <f>data2022!BC91</f>
        <v>0</v>
      </c>
      <c r="G253" s="267">
        <f>IF(data2022!BD77&gt;0,data2022!BD77,"")</f>
        <v>426.49</v>
      </c>
      <c r="H253" s="267">
        <f>IF(data2022!BE77&gt;0,data2022!BE77,"")</f>
        <v>196710.22</v>
      </c>
      <c r="I253" s="268">
        <f>data2022!BF91</f>
        <v>0</v>
      </c>
    </row>
    <row r="254" spans="1:9" ht="20.149999999999999" customHeight="1" x14ac:dyDescent="0.35">
      <c r="A254" s="244">
        <v>24</v>
      </c>
      <c r="B254" s="252" t="s">
        <v>1017</v>
      </c>
      <c r="C254" s="267" t="str">
        <f>IF(data2022!AZ78&gt;0,data2022!AZ78,"")</f>
        <v/>
      </c>
      <c r="D254" s="268">
        <f>data2022!BA92</f>
        <v>616</v>
      </c>
      <c r="E254" s="268">
        <f>data2022!BB92</f>
        <v>0</v>
      </c>
      <c r="F254" s="268">
        <f>data2022!BC92</f>
        <v>0</v>
      </c>
      <c r="G254" s="267" t="str">
        <f>IF(data2022!BD78&gt;0,data2022!BD78,"")</f>
        <v/>
      </c>
      <c r="H254" s="267" t="str">
        <f>IF(data2022!BE78&gt;0,data2022!BE78,"")</f>
        <v/>
      </c>
      <c r="I254" s="267" t="str">
        <f>IF(data2022!BF78&gt;0,data2022!BF78,"")</f>
        <v/>
      </c>
    </row>
    <row r="255" spans="1:9" ht="20.149999999999999" customHeight="1" x14ac:dyDescent="0.35">
      <c r="A255" s="244">
        <v>25</v>
      </c>
      <c r="B255" s="252" t="s">
        <v>1018</v>
      </c>
      <c r="C255" s="267" t="str">
        <f>IF(data2022!AZ79&gt;0,data2022!AZ79,"")</f>
        <v/>
      </c>
      <c r="D255" s="267" t="str">
        <f>IF(data2022!BA79&gt;0,data2022!BA79,"")</f>
        <v/>
      </c>
      <c r="E255" s="268">
        <f>data2022!BB93</f>
        <v>0</v>
      </c>
      <c r="F255" s="268">
        <f>data2022!BC93</f>
        <v>0</v>
      </c>
      <c r="G255" s="267" t="str">
        <f>IF(data2022!BD79&gt;0,data2022!BD79,"")</f>
        <v/>
      </c>
      <c r="H255" s="267" t="str">
        <f>IF(data2022!BE79&gt;0,data2022!BE79,"")</f>
        <v/>
      </c>
      <c r="I255" s="267" t="str">
        <f>IF(data2022!BF79&gt;0,data2022!BF79,"")</f>
        <v/>
      </c>
    </row>
    <row r="256" spans="1:9" ht="20.149999999999999" customHeight="1" x14ac:dyDescent="0.35">
      <c r="A256" s="244">
        <v>26</v>
      </c>
      <c r="B256" s="252" t="s">
        <v>294</v>
      </c>
      <c r="C256" s="267" t="str">
        <f>IF(data2022!AZ80&gt;0,data2022!AZ80,"")</f>
        <v/>
      </c>
      <c r="D256" s="267" t="str">
        <f>IF(data2022!BA80&gt;0,data2022!BA80,"")</f>
        <v/>
      </c>
      <c r="E256" s="267" t="str">
        <f>IF(data2022!BB80&gt;0,data2022!BB80,"")</f>
        <v/>
      </c>
      <c r="F256" s="267" t="str">
        <f>IF(data2022!BC80&gt;0,data2022!BC80,"")</f>
        <v/>
      </c>
      <c r="G256" s="267" t="str">
        <f>IF(data2022!BD80&gt;0,data2022!BD80,"")</f>
        <v/>
      </c>
      <c r="H256" s="267" t="str">
        <f>IF(data2022!BE80&gt;0,data2022!BE80,"")</f>
        <v/>
      </c>
      <c r="I256" s="267">
        <f>IF(data2022!BF80&gt;0,data2022!BF80,"")</f>
        <v>390</v>
      </c>
    </row>
    <row r="257" spans="1:9" ht="20.149999999999999" customHeight="1" x14ac:dyDescent="0.35">
      <c r="A257" s="245" t="s">
        <v>1000</v>
      </c>
      <c r="B257" s="246"/>
      <c r="C257" s="246"/>
      <c r="D257" s="246"/>
      <c r="E257" s="246"/>
      <c r="F257" s="246"/>
      <c r="G257" s="246"/>
      <c r="H257" s="246"/>
      <c r="I257" s="245"/>
    </row>
    <row r="258" spans="1:9" ht="20.149999999999999" customHeight="1" x14ac:dyDescent="0.35">
      <c r="D258" s="248"/>
      <c r="I258" s="249" t="s">
        <v>1046</v>
      </c>
    </row>
    <row r="259" spans="1:9" ht="20.149999999999999" customHeight="1" x14ac:dyDescent="0.35">
      <c r="A259" s="248"/>
    </row>
    <row r="260" spans="1:9" ht="20.149999999999999" customHeight="1" x14ac:dyDescent="0.35">
      <c r="A260" s="250" t="str">
        <f>"Hospital: "&amp;data2022!C98</f>
        <v>Hospital: Newport Hospital &amp; Health Services</v>
      </c>
      <c r="G260" s="251"/>
      <c r="H260" s="250" t="str">
        <f>"FYE: "&amp;data2022!C96</f>
        <v>FYE: 12/31/2022</v>
      </c>
    </row>
    <row r="261" spans="1:9" ht="20.149999999999999" customHeight="1" x14ac:dyDescent="0.35">
      <c r="A261" s="244">
        <v>1</v>
      </c>
      <c r="B261" s="252" t="s">
        <v>236</v>
      </c>
      <c r="C261" s="254" t="s">
        <v>92</v>
      </c>
      <c r="D261" s="254" t="s">
        <v>93</v>
      </c>
      <c r="E261" s="254" t="s">
        <v>94</v>
      </c>
      <c r="F261" s="254" t="s">
        <v>95</v>
      </c>
      <c r="G261" s="254" t="s">
        <v>96</v>
      </c>
      <c r="H261" s="254" t="s">
        <v>97</v>
      </c>
      <c r="I261" s="254" t="s">
        <v>98</v>
      </c>
    </row>
    <row r="262" spans="1:9" ht="20.149999999999999" customHeight="1" x14ac:dyDescent="0.35">
      <c r="A262" s="255">
        <v>2</v>
      </c>
      <c r="B262" s="256" t="s">
        <v>1002</v>
      </c>
      <c r="C262" s="258" t="s">
        <v>1047</v>
      </c>
      <c r="D262" s="258" t="s">
        <v>170</v>
      </c>
      <c r="E262" s="258" t="s">
        <v>171</v>
      </c>
      <c r="F262" s="258"/>
      <c r="G262" s="258" t="s">
        <v>173</v>
      </c>
      <c r="H262" s="258"/>
      <c r="I262" s="258" t="s">
        <v>159</v>
      </c>
    </row>
    <row r="263" spans="1:9" ht="20.149999999999999" customHeight="1" x14ac:dyDescent="0.35">
      <c r="A263" s="255"/>
      <c r="B263" s="256"/>
      <c r="C263" s="258" t="s">
        <v>1048</v>
      </c>
      <c r="D263" s="258" t="s">
        <v>217</v>
      </c>
      <c r="E263" s="258" t="s">
        <v>196</v>
      </c>
      <c r="F263" s="258" t="s">
        <v>172</v>
      </c>
      <c r="G263" s="258" t="s">
        <v>218</v>
      </c>
      <c r="H263" s="258" t="s">
        <v>174</v>
      </c>
      <c r="I263" s="258" t="s">
        <v>1049</v>
      </c>
    </row>
    <row r="264" spans="1:9" ht="20.149999999999999" customHeight="1" x14ac:dyDescent="0.35">
      <c r="A264" s="244">
        <v>3</v>
      </c>
      <c r="B264" s="252" t="s">
        <v>1006</v>
      </c>
      <c r="C264" s="264"/>
      <c r="D264" s="264"/>
      <c r="E264" s="264"/>
      <c r="F264" s="264"/>
      <c r="G264" s="264"/>
      <c r="H264" s="264"/>
      <c r="I264" s="264"/>
    </row>
    <row r="265" spans="1:9" ht="20.149999999999999" customHeight="1" x14ac:dyDescent="0.35">
      <c r="A265" s="244">
        <v>4</v>
      </c>
      <c r="B265" s="252" t="s">
        <v>261</v>
      </c>
      <c r="C265" s="264"/>
      <c r="D265" s="264"/>
      <c r="E265" s="264"/>
      <c r="F265" s="264"/>
      <c r="G265" s="264"/>
      <c r="H265" s="264"/>
      <c r="I265" s="264"/>
    </row>
    <row r="266" spans="1:9" ht="20.149999999999999" customHeight="1" x14ac:dyDescent="0.35">
      <c r="A266" s="244">
        <v>5</v>
      </c>
      <c r="B266" s="252" t="s">
        <v>262</v>
      </c>
      <c r="C266" s="259">
        <f>data2022!BG60</f>
        <v>3.8</v>
      </c>
      <c r="D266" s="259">
        <f>data2022!BH60</f>
        <v>1.1000000000000001</v>
      </c>
      <c r="E266" s="259">
        <f>data2022!BI60</f>
        <v>0</v>
      </c>
      <c r="F266" s="259">
        <f>data2022!BJ60</f>
        <v>7.7</v>
      </c>
      <c r="G266" s="259">
        <f>data2022!BK60</f>
        <v>12</v>
      </c>
      <c r="H266" s="259">
        <f>data2022!BL60</f>
        <v>7.4</v>
      </c>
      <c r="I266" s="259">
        <f>data2022!BM60</f>
        <v>0</v>
      </c>
    </row>
    <row r="267" spans="1:9" ht="20.149999999999999" customHeight="1" x14ac:dyDescent="0.35">
      <c r="A267" s="244">
        <v>6</v>
      </c>
      <c r="B267" s="252" t="s">
        <v>263</v>
      </c>
      <c r="C267" s="252">
        <f>data2022!BG61</f>
        <v>360431.54</v>
      </c>
      <c r="D267" s="252">
        <f>data2022!BH61</f>
        <v>81672.63</v>
      </c>
      <c r="E267" s="252">
        <f>data2022!BI61</f>
        <v>0</v>
      </c>
      <c r="F267" s="252">
        <f>data2022!BJ61</f>
        <v>804344.75</v>
      </c>
      <c r="G267" s="252">
        <f>data2022!BK61</f>
        <v>661063.12</v>
      </c>
      <c r="H267" s="252">
        <f>data2022!BL61</f>
        <v>373952.17</v>
      </c>
      <c r="I267" s="252">
        <f>data2022!BM61</f>
        <v>0</v>
      </c>
    </row>
    <row r="268" spans="1:9" ht="20.149999999999999" customHeight="1" x14ac:dyDescent="0.35">
      <c r="A268" s="244">
        <v>7</v>
      </c>
      <c r="B268" s="252" t="s">
        <v>11</v>
      </c>
      <c r="C268" s="252">
        <f>data2022!BG62</f>
        <v>93528</v>
      </c>
      <c r="D268" s="252">
        <f>data2022!BH62</f>
        <v>27381</v>
      </c>
      <c r="E268" s="252">
        <f>data2022!BI62</f>
        <v>0</v>
      </c>
      <c r="F268" s="252">
        <f>data2022!BJ62</f>
        <v>199298</v>
      </c>
      <c r="G268" s="252">
        <f>data2022!BK62</f>
        <v>208257</v>
      </c>
      <c r="H268" s="252">
        <f>data2022!BL62</f>
        <v>115097</v>
      </c>
      <c r="I268" s="252">
        <f>data2022!BM62</f>
        <v>0</v>
      </c>
    </row>
    <row r="269" spans="1:9" ht="20.149999999999999" customHeight="1" x14ac:dyDescent="0.35">
      <c r="A269" s="244">
        <v>8</v>
      </c>
      <c r="B269" s="252" t="s">
        <v>264</v>
      </c>
      <c r="C269" s="252">
        <f>data2022!BG63</f>
        <v>0</v>
      </c>
      <c r="D269" s="252">
        <f>data2022!BH63</f>
        <v>0</v>
      </c>
      <c r="E269" s="252">
        <f>data2022!BI63</f>
        <v>0</v>
      </c>
      <c r="F269" s="252">
        <f>data2022!BJ63</f>
        <v>80536.3</v>
      </c>
      <c r="G269" s="252">
        <f>data2022!BK63</f>
        <v>0</v>
      </c>
      <c r="H269" s="252">
        <f>data2022!BL63</f>
        <v>0</v>
      </c>
      <c r="I269" s="252">
        <f>data2022!BM63</f>
        <v>0</v>
      </c>
    </row>
    <row r="270" spans="1:9" ht="20.149999999999999" customHeight="1" x14ac:dyDescent="0.35">
      <c r="A270" s="244">
        <v>9</v>
      </c>
      <c r="B270" s="252" t="s">
        <v>265</v>
      </c>
      <c r="C270" s="252">
        <f>data2022!BG64</f>
        <v>37879.47</v>
      </c>
      <c r="D270" s="252">
        <f>data2022!BH64</f>
        <v>134.79</v>
      </c>
      <c r="E270" s="252">
        <f>data2022!BI64</f>
        <v>0</v>
      </c>
      <c r="F270" s="252">
        <f>data2022!BJ64</f>
        <v>7124.88</v>
      </c>
      <c r="G270" s="252">
        <f>data2022!BK64</f>
        <v>10871.07</v>
      </c>
      <c r="H270" s="252">
        <f>data2022!BL64</f>
        <v>12352.71</v>
      </c>
      <c r="I270" s="252">
        <f>data2022!BM64</f>
        <v>0</v>
      </c>
    </row>
    <row r="271" spans="1:9" ht="20.149999999999999" customHeight="1" x14ac:dyDescent="0.35">
      <c r="A271" s="244">
        <v>10</v>
      </c>
      <c r="B271" s="252" t="s">
        <v>523</v>
      </c>
      <c r="C271" s="252">
        <f>data2022!BG65</f>
        <v>0</v>
      </c>
      <c r="D271" s="252">
        <f>data2022!BH65</f>
        <v>0</v>
      </c>
      <c r="E271" s="252">
        <f>data2022!BI65</f>
        <v>0</v>
      </c>
      <c r="F271" s="252">
        <f>data2022!BJ65</f>
        <v>0</v>
      </c>
      <c r="G271" s="252">
        <f>data2022!BK65</f>
        <v>0</v>
      </c>
      <c r="H271" s="252">
        <f>data2022!BL65</f>
        <v>0</v>
      </c>
      <c r="I271" s="252">
        <f>data2022!BM65</f>
        <v>0</v>
      </c>
    </row>
    <row r="272" spans="1:9" ht="20.149999999999999" customHeight="1" x14ac:dyDescent="0.35">
      <c r="A272" s="244">
        <v>11</v>
      </c>
      <c r="B272" s="252" t="s">
        <v>524</v>
      </c>
      <c r="C272" s="252">
        <f>data2022!BG66</f>
        <v>12158.58</v>
      </c>
      <c r="D272" s="252">
        <f>data2022!BH66</f>
        <v>0</v>
      </c>
      <c r="E272" s="252">
        <f>data2022!BI66</f>
        <v>0</v>
      </c>
      <c r="F272" s="252">
        <f>data2022!BJ66</f>
        <v>0</v>
      </c>
      <c r="G272" s="252">
        <f>data2022!BK66</f>
        <v>64823.429999999993</v>
      </c>
      <c r="H272" s="252">
        <f>data2022!BL66</f>
        <v>0</v>
      </c>
      <c r="I272" s="252">
        <f>data2022!BM66</f>
        <v>0</v>
      </c>
    </row>
    <row r="273" spans="1:9" ht="20.149999999999999" customHeight="1" x14ac:dyDescent="0.35">
      <c r="A273" s="244">
        <v>12</v>
      </c>
      <c r="B273" s="252" t="s">
        <v>16</v>
      </c>
      <c r="C273" s="252">
        <f>data2022!BG67</f>
        <v>56767</v>
      </c>
      <c r="D273" s="252">
        <f>data2022!BH67</f>
        <v>0</v>
      </c>
      <c r="E273" s="252">
        <f>data2022!BI67</f>
        <v>0</v>
      </c>
      <c r="F273" s="252">
        <f>data2022!BJ67</f>
        <v>0</v>
      </c>
      <c r="G273" s="252">
        <f>data2022!BK67</f>
        <v>4748</v>
      </c>
      <c r="H273" s="252">
        <f>data2022!BL67</f>
        <v>776</v>
      </c>
      <c r="I273" s="252">
        <f>data2022!BM67</f>
        <v>0</v>
      </c>
    </row>
    <row r="274" spans="1:9" ht="20.149999999999999" customHeight="1" x14ac:dyDescent="0.35">
      <c r="A274" s="244">
        <v>13</v>
      </c>
      <c r="B274" s="252" t="s">
        <v>1007</v>
      </c>
      <c r="C274" s="252">
        <f>data2022!BG68</f>
        <v>0</v>
      </c>
      <c r="D274" s="252">
        <f>data2022!BH68</f>
        <v>0</v>
      </c>
      <c r="E274" s="252">
        <f>data2022!BI68</f>
        <v>0</v>
      </c>
      <c r="F274" s="252">
        <f>data2022!BJ68</f>
        <v>0</v>
      </c>
      <c r="G274" s="252">
        <f>data2022!BK68</f>
        <v>1597.02</v>
      </c>
      <c r="H274" s="252">
        <f>data2022!BL68</f>
        <v>0</v>
      </c>
      <c r="I274" s="252">
        <f>data2022!BM68</f>
        <v>0</v>
      </c>
    </row>
    <row r="275" spans="1:9" ht="20.149999999999999" customHeight="1" x14ac:dyDescent="0.35">
      <c r="A275" s="244">
        <v>14</v>
      </c>
      <c r="B275" s="252" t="s">
        <v>1008</v>
      </c>
      <c r="C275" s="252">
        <f>data2022!BG69</f>
        <v>363560.21</v>
      </c>
      <c r="D275" s="252">
        <f>data2022!BH69</f>
        <v>1717.66</v>
      </c>
      <c r="E275" s="252">
        <f>data2022!BI69</f>
        <v>0</v>
      </c>
      <c r="F275" s="252">
        <f>data2022!BJ69</f>
        <v>133827.49</v>
      </c>
      <c r="G275" s="252">
        <f>data2022!BK69</f>
        <v>349695.99</v>
      </c>
      <c r="H275" s="252">
        <f>data2022!BL69</f>
        <v>2419.71</v>
      </c>
      <c r="I275" s="252">
        <f>data2022!BM69</f>
        <v>0</v>
      </c>
    </row>
    <row r="276" spans="1:9" ht="20.149999999999999" customHeight="1" x14ac:dyDescent="0.35">
      <c r="A276" s="244">
        <v>15</v>
      </c>
      <c r="B276" s="252" t="s">
        <v>284</v>
      </c>
      <c r="C276" s="252">
        <f>-data2022!BG84</f>
        <v>0</v>
      </c>
      <c r="D276" s="252">
        <f>-data2022!BH84</f>
        <v>0</v>
      </c>
      <c r="E276" s="252">
        <f>-data2022!BI84</f>
        <v>0</v>
      </c>
      <c r="F276" s="252">
        <f>-data2022!BJ84</f>
        <v>0</v>
      </c>
      <c r="G276" s="252">
        <f>-data2022!BK84</f>
        <v>0</v>
      </c>
      <c r="H276" s="252">
        <f>-data2022!BL84</f>
        <v>0</v>
      </c>
      <c r="I276" s="252">
        <f>-data2022!BM84</f>
        <v>0</v>
      </c>
    </row>
    <row r="277" spans="1:9" ht="20.149999999999999" customHeight="1" x14ac:dyDescent="0.35">
      <c r="A277" s="244">
        <v>16</v>
      </c>
      <c r="B277" s="260" t="s">
        <v>1009</v>
      </c>
      <c r="C277" s="252">
        <f>data2022!BG85</f>
        <v>924324.8</v>
      </c>
      <c r="D277" s="252">
        <f>data2022!BH85</f>
        <v>110906.08</v>
      </c>
      <c r="E277" s="252">
        <f>data2022!BI85</f>
        <v>0</v>
      </c>
      <c r="F277" s="252">
        <f>data2022!BJ85</f>
        <v>1225131.42</v>
      </c>
      <c r="G277" s="252">
        <f>data2022!BK85</f>
        <v>1301055.6299999999</v>
      </c>
      <c r="H277" s="252">
        <f>data2022!BL85</f>
        <v>504597.59</v>
      </c>
      <c r="I277" s="252">
        <f>data2022!BM85</f>
        <v>0</v>
      </c>
    </row>
    <row r="278" spans="1:9" ht="20.149999999999999" customHeight="1" x14ac:dyDescent="0.35">
      <c r="A278" s="244">
        <v>17</v>
      </c>
      <c r="B278" s="252" t="s">
        <v>286</v>
      </c>
      <c r="C278" s="262"/>
      <c r="D278" s="262"/>
      <c r="E278" s="262"/>
      <c r="F278" s="262"/>
      <c r="G278" s="262"/>
      <c r="H278" s="262"/>
      <c r="I278" s="262"/>
    </row>
    <row r="279" spans="1:9" ht="20.149999999999999" customHeight="1" x14ac:dyDescent="0.35">
      <c r="A279" s="244">
        <v>18</v>
      </c>
      <c r="B279" s="252" t="s">
        <v>1010</v>
      </c>
      <c r="C279" s="252"/>
      <c r="D279" s="252"/>
      <c r="E279" s="252"/>
      <c r="F279" s="252"/>
      <c r="G279" s="252"/>
      <c r="H279" s="252"/>
      <c r="I279" s="252"/>
    </row>
    <row r="280" spans="1:9" ht="20.149999999999999" customHeight="1" x14ac:dyDescent="0.35">
      <c r="A280" s="244">
        <v>19</v>
      </c>
      <c r="B280" s="260" t="s">
        <v>1011</v>
      </c>
      <c r="C280" s="267" t="str">
        <f>IF(data2022!BG73&gt;0,data2022!BG73,"")</f>
        <v/>
      </c>
      <c r="D280" s="267" t="str">
        <f>IF(data2022!BH73&gt;0,data2022!BH73,"")</f>
        <v/>
      </c>
      <c r="E280" s="267" t="str">
        <f>IF(data2022!BI73&gt;0,data2022!BI73,"")</f>
        <v/>
      </c>
      <c r="F280" s="267" t="str">
        <f>IF(data2022!BJ73&gt;0,data2022!BJ73,"")</f>
        <v/>
      </c>
      <c r="G280" s="267" t="str">
        <f>IF(data2022!BK73&gt;0,data2022!BK73,"")</f>
        <v/>
      </c>
      <c r="H280" s="267" t="str">
        <f>IF(data2022!BL73&gt;0,data2022!BL73,"")</f>
        <v/>
      </c>
      <c r="I280" s="267" t="str">
        <f>IF(data2022!BM73&gt;0,data2022!BM73,"")</f>
        <v/>
      </c>
    </row>
    <row r="281" spans="1:9" ht="20.149999999999999" customHeight="1" x14ac:dyDescent="0.35">
      <c r="A281" s="244">
        <v>20</v>
      </c>
      <c r="B281" s="260" t="s">
        <v>1012</v>
      </c>
      <c r="C281" s="267" t="str">
        <f>IF(data2022!BG74&gt;0,data2022!BG74,"")</f>
        <v/>
      </c>
      <c r="D281" s="267" t="str">
        <f>IF(data2022!BH74&gt;0,data2022!BH74,"")</f>
        <v/>
      </c>
      <c r="E281" s="267" t="str">
        <f>IF(data2022!BI74&gt;0,data2022!BI74,"")</f>
        <v/>
      </c>
      <c r="F281" s="267" t="str">
        <f>IF(data2022!BJ74&gt;0,data2022!BJ74,"")</f>
        <v/>
      </c>
      <c r="G281" s="267" t="str">
        <f>IF(data2022!BK74&gt;0,data2022!BK74,"")</f>
        <v/>
      </c>
      <c r="H281" s="267" t="str">
        <f>IF(data2022!BL74&gt;0,data2022!BL74,"")</f>
        <v/>
      </c>
      <c r="I281" s="267" t="str">
        <f>IF(data2022!BM74&gt;0,data2022!BM74,"")</f>
        <v/>
      </c>
    </row>
    <row r="282" spans="1:9" ht="20.149999999999999" customHeight="1" x14ac:dyDescent="0.35">
      <c r="A282" s="244">
        <v>21</v>
      </c>
      <c r="B282" s="260" t="s">
        <v>1013</v>
      </c>
      <c r="C282" s="267" t="str">
        <f>IF(data2022!BG75&gt;0,data2022!BG75,"")</f>
        <v/>
      </c>
      <c r="D282" s="267" t="str">
        <f>IF(data2022!BH75&gt;0,data2022!BH75,"")</f>
        <v/>
      </c>
      <c r="E282" s="267" t="str">
        <f>IF(data2022!BI75&gt;0,data2022!BI75,"")</f>
        <v/>
      </c>
      <c r="F282" s="267" t="str">
        <f>IF(data2022!BJ75&gt;0,data2022!BJ75,"")</f>
        <v/>
      </c>
      <c r="G282" s="267" t="str">
        <f>IF(data2022!BK75&gt;0,data2022!BK75,"")</f>
        <v/>
      </c>
      <c r="H282" s="267" t="str">
        <f>IF(data2022!BL75&gt;0,data2022!BL75,"")</f>
        <v/>
      </c>
      <c r="I282" s="267" t="str">
        <f>IF(data2022!BM75&gt;0,data2022!BM75,"")</f>
        <v/>
      </c>
    </row>
    <row r="283" spans="1:9" ht="20.149999999999999" customHeight="1" x14ac:dyDescent="0.35">
      <c r="A283" s="244" t="s">
        <v>1014</v>
      </c>
      <c r="B283" s="252"/>
      <c r="C283" s="269"/>
      <c r="D283" s="269"/>
      <c r="E283" s="269"/>
      <c r="F283" s="269"/>
      <c r="G283" s="269"/>
      <c r="H283" s="269"/>
      <c r="I283" s="269"/>
    </row>
    <row r="284" spans="1:9" ht="20.149999999999999" customHeight="1" x14ac:dyDescent="0.35">
      <c r="A284" s="244">
        <v>22</v>
      </c>
      <c r="B284" s="252" t="s">
        <v>1015</v>
      </c>
      <c r="C284" s="268">
        <f>data2022!BG90</f>
        <v>0</v>
      </c>
      <c r="D284" s="268">
        <f>data2022!BH90</f>
        <v>1961</v>
      </c>
      <c r="E284" s="268">
        <f>data2022!BI90</f>
        <v>0</v>
      </c>
      <c r="F284" s="268">
        <f>data2022!BJ90</f>
        <v>1845</v>
      </c>
      <c r="G284" s="268">
        <f>data2022!BK90</f>
        <v>3733</v>
      </c>
      <c r="H284" s="268">
        <f>data2022!BL90</f>
        <v>1586</v>
      </c>
      <c r="I284" s="268">
        <f>data2022!BM90</f>
        <v>0</v>
      </c>
    </row>
    <row r="285" spans="1:9" ht="20.149999999999999" customHeight="1" x14ac:dyDescent="0.35">
      <c r="A285" s="244">
        <v>23</v>
      </c>
      <c r="B285" s="252" t="s">
        <v>1016</v>
      </c>
      <c r="C285" s="267">
        <f>IF(data2022!BG77&gt;0,data2022!BG77,"")</f>
        <v>1172.28</v>
      </c>
      <c r="D285" s="268">
        <f>data2022!BH91</f>
        <v>0</v>
      </c>
      <c r="E285" s="268">
        <f>data2022!BI91</f>
        <v>0</v>
      </c>
      <c r="F285" s="267" t="str">
        <f>IF(data2022!BJ77&gt;0,data2022!BJ77,"")</f>
        <v/>
      </c>
      <c r="G285" s="268">
        <f>data2022!BK91</f>
        <v>0</v>
      </c>
      <c r="H285" s="268">
        <f>data2022!BL91</f>
        <v>0</v>
      </c>
      <c r="I285" s="268">
        <f>data2022!BM91</f>
        <v>0</v>
      </c>
    </row>
    <row r="286" spans="1:9" ht="20.149999999999999" customHeight="1" x14ac:dyDescent="0.35">
      <c r="A286" s="244">
        <v>24</v>
      </c>
      <c r="B286" s="252" t="s">
        <v>1017</v>
      </c>
      <c r="C286" s="267" t="str">
        <f>IF(data2022!BG78&gt;0,data2022!BG78,"")</f>
        <v/>
      </c>
      <c r="D286" s="268">
        <f>data2022!BH92</f>
        <v>53</v>
      </c>
      <c r="E286" s="268">
        <f>data2022!BI92</f>
        <v>4087</v>
      </c>
      <c r="F286" s="267" t="str">
        <f>IF(data2022!BJ78&gt;0,data2022!BJ78,"")</f>
        <v/>
      </c>
      <c r="G286" s="268">
        <f>data2022!BK92</f>
        <v>148</v>
      </c>
      <c r="H286" s="268">
        <f>data2022!BL92</f>
        <v>292</v>
      </c>
      <c r="I286" s="268">
        <f>data2022!BM92</f>
        <v>70</v>
      </c>
    </row>
    <row r="287" spans="1:9" ht="20.149999999999999" customHeight="1" x14ac:dyDescent="0.35">
      <c r="A287" s="244">
        <v>25</v>
      </c>
      <c r="B287" s="252" t="s">
        <v>1018</v>
      </c>
      <c r="C287" s="267" t="str">
        <f>IF(data2022!BG79&gt;0,data2022!BG79,"")</f>
        <v/>
      </c>
      <c r="D287" s="268">
        <f>data2022!BH93</f>
        <v>0</v>
      </c>
      <c r="E287" s="268">
        <f>data2022!BI93</f>
        <v>0</v>
      </c>
      <c r="F287" s="267" t="str">
        <f>IF(data2022!BJ79&gt;0,data2022!BJ79,"")</f>
        <v/>
      </c>
      <c r="G287" s="268">
        <f>data2022!BK93</f>
        <v>0</v>
      </c>
      <c r="H287" s="268">
        <f>data2022!BL93</f>
        <v>0</v>
      </c>
      <c r="I287" s="268">
        <f>data2022!BM93</f>
        <v>0</v>
      </c>
    </row>
    <row r="288" spans="1:9" ht="20.149999999999999" customHeight="1" x14ac:dyDescent="0.35">
      <c r="A288" s="244">
        <v>26</v>
      </c>
      <c r="B288" s="252" t="s">
        <v>294</v>
      </c>
      <c r="C288" s="267" t="str">
        <f>IF(data2022!BG80&gt;0,data2022!BG80,"")</f>
        <v/>
      </c>
      <c r="D288" s="267">
        <f>IF(data2022!BH80&gt;0,data2022!BH80,"")</f>
        <v>1717.66</v>
      </c>
      <c r="E288" s="267" t="str">
        <f>IF(data2022!BI80&gt;0,data2022!BI80,"")</f>
        <v/>
      </c>
      <c r="F288" s="267">
        <f>IF(data2022!BJ80&gt;0,data2022!BJ80,"")</f>
        <v>6986.66</v>
      </c>
      <c r="G288" s="267">
        <f>IF(data2022!BK80&gt;0,data2022!BK80,"")</f>
        <v>2427.7399999999998</v>
      </c>
      <c r="H288" s="267" t="str">
        <f>IF(data2022!BL80&gt;0,data2022!BL80,"")</f>
        <v/>
      </c>
      <c r="I288" s="267" t="str">
        <f>IF(data2022!BM80&gt;0,data2022!BM80,"")</f>
        <v/>
      </c>
    </row>
    <row r="289" spans="1:9" ht="20.149999999999999" customHeight="1" x14ac:dyDescent="0.35">
      <c r="A289" s="245" t="s">
        <v>1000</v>
      </c>
      <c r="B289" s="246"/>
      <c r="C289" s="246"/>
      <c r="D289" s="246"/>
      <c r="E289" s="246"/>
      <c r="F289" s="246"/>
      <c r="G289" s="246"/>
      <c r="H289" s="246"/>
      <c r="I289" s="245"/>
    </row>
    <row r="290" spans="1:9" ht="20.149999999999999" customHeight="1" x14ac:dyDescent="0.35">
      <c r="D290" s="248"/>
      <c r="I290" s="249" t="s">
        <v>1050</v>
      </c>
    </row>
    <row r="291" spans="1:9" ht="20.149999999999999" customHeight="1" x14ac:dyDescent="0.35">
      <c r="A291" s="248"/>
    </row>
    <row r="292" spans="1:9" ht="20.149999999999999" customHeight="1" x14ac:dyDescent="0.35">
      <c r="A292" s="250" t="str">
        <f>"Hospital: "&amp;data2022!C98</f>
        <v>Hospital: Newport Hospital &amp; Health Services</v>
      </c>
      <c r="G292" s="251"/>
      <c r="H292" s="250" t="str">
        <f>"FYE: "&amp;data2022!C96</f>
        <v>FYE: 12/31/2022</v>
      </c>
    </row>
    <row r="293" spans="1:9" ht="20.149999999999999" customHeight="1" x14ac:dyDescent="0.35">
      <c r="A293" s="244">
        <v>1</v>
      </c>
      <c r="B293" s="252" t="s">
        <v>236</v>
      </c>
      <c r="C293" s="254" t="s">
        <v>99</v>
      </c>
      <c r="D293" s="254" t="s">
        <v>100</v>
      </c>
      <c r="E293" s="254" t="s">
        <v>101</v>
      </c>
      <c r="F293" s="254" t="s">
        <v>102</v>
      </c>
      <c r="G293" s="254" t="s">
        <v>103</v>
      </c>
      <c r="H293" s="254" t="s">
        <v>104</v>
      </c>
      <c r="I293" s="254" t="s">
        <v>105</v>
      </c>
    </row>
    <row r="294" spans="1:9" ht="20.149999999999999" customHeight="1" x14ac:dyDescent="0.35">
      <c r="A294" s="255">
        <v>2</v>
      </c>
      <c r="B294" s="256" t="s">
        <v>1002</v>
      </c>
      <c r="C294" s="258" t="s">
        <v>175</v>
      </c>
      <c r="D294" s="258" t="s">
        <v>176</v>
      </c>
      <c r="E294" s="258" t="s">
        <v>177</v>
      </c>
      <c r="F294" s="258" t="s">
        <v>178</v>
      </c>
      <c r="G294" s="258"/>
      <c r="H294" s="258" t="s">
        <v>180</v>
      </c>
      <c r="I294" s="258" t="s">
        <v>181</v>
      </c>
    </row>
    <row r="295" spans="1:9" ht="20.149999999999999" customHeight="1" x14ac:dyDescent="0.35">
      <c r="A295" s="255"/>
      <c r="B295" s="256"/>
      <c r="C295" s="258" t="s">
        <v>1051</v>
      </c>
      <c r="D295" s="258" t="s">
        <v>221</v>
      </c>
      <c r="E295" s="258" t="s">
        <v>222</v>
      </c>
      <c r="F295" s="258" t="s">
        <v>223</v>
      </c>
      <c r="G295" s="258" t="s">
        <v>179</v>
      </c>
      <c r="H295" s="258" t="s">
        <v>224</v>
      </c>
      <c r="I295" s="258" t="s">
        <v>196</v>
      </c>
    </row>
    <row r="296" spans="1:9" ht="20.149999999999999" customHeight="1" x14ac:dyDescent="0.35">
      <c r="A296" s="244">
        <v>3</v>
      </c>
      <c r="B296" s="252" t="s">
        <v>1006</v>
      </c>
      <c r="C296" s="264"/>
      <c r="D296" s="264"/>
      <c r="E296" s="264"/>
      <c r="F296" s="264"/>
      <c r="G296" s="264"/>
      <c r="H296" s="264"/>
      <c r="I296" s="264"/>
    </row>
    <row r="297" spans="1:9" ht="20.149999999999999" customHeight="1" x14ac:dyDescent="0.35">
      <c r="A297" s="244">
        <v>4</v>
      </c>
      <c r="B297" s="252" t="s">
        <v>261</v>
      </c>
      <c r="C297" s="264"/>
      <c r="D297" s="264"/>
      <c r="E297" s="264"/>
      <c r="F297" s="264"/>
      <c r="G297" s="264"/>
      <c r="H297" s="264"/>
      <c r="I297" s="264"/>
    </row>
    <row r="298" spans="1:9" ht="20.149999999999999" customHeight="1" x14ac:dyDescent="0.35">
      <c r="A298" s="244">
        <v>5</v>
      </c>
      <c r="B298" s="252" t="s">
        <v>262</v>
      </c>
      <c r="C298" s="259">
        <f>data2022!BN60</f>
        <v>5.5</v>
      </c>
      <c r="D298" s="259">
        <f>data2022!BO60</f>
        <v>0</v>
      </c>
      <c r="E298" s="259">
        <f>data2022!BP60</f>
        <v>0</v>
      </c>
      <c r="F298" s="259">
        <f>data2022!BQ60</f>
        <v>0</v>
      </c>
      <c r="G298" s="259">
        <f>data2022!BR60</f>
        <v>6</v>
      </c>
      <c r="H298" s="259">
        <f>data2022!BS60</f>
        <v>0</v>
      </c>
      <c r="I298" s="259">
        <f>data2022!BT60</f>
        <v>0</v>
      </c>
    </row>
    <row r="299" spans="1:9" ht="20.149999999999999" customHeight="1" x14ac:dyDescent="0.35">
      <c r="A299" s="244">
        <v>6</v>
      </c>
      <c r="B299" s="252" t="s">
        <v>263</v>
      </c>
      <c r="C299" s="252">
        <f>data2022!BN61</f>
        <v>657342.78</v>
      </c>
      <c r="D299" s="252">
        <f>data2022!BO61</f>
        <v>0</v>
      </c>
      <c r="E299" s="252">
        <f>data2022!BP61</f>
        <v>0</v>
      </c>
      <c r="F299" s="252">
        <f>data2022!BQ61</f>
        <v>0</v>
      </c>
      <c r="G299" s="252">
        <f>data2022!BR61</f>
        <v>516187.3</v>
      </c>
      <c r="H299" s="252">
        <f>data2022!BS61</f>
        <v>0</v>
      </c>
      <c r="I299" s="252">
        <f>data2022!BT61</f>
        <v>0</v>
      </c>
    </row>
    <row r="300" spans="1:9" ht="20.149999999999999" customHeight="1" x14ac:dyDescent="0.35">
      <c r="A300" s="244">
        <v>7</v>
      </c>
      <c r="B300" s="252" t="s">
        <v>11</v>
      </c>
      <c r="C300" s="252">
        <f>data2022!BN62</f>
        <v>156943</v>
      </c>
      <c r="D300" s="252">
        <f>data2022!BO62</f>
        <v>0</v>
      </c>
      <c r="E300" s="252">
        <f>data2022!BP62</f>
        <v>0</v>
      </c>
      <c r="F300" s="252">
        <f>data2022!BQ62</f>
        <v>0</v>
      </c>
      <c r="G300" s="252">
        <f>data2022!BR62</f>
        <v>138963</v>
      </c>
      <c r="H300" s="252">
        <f>data2022!BS62</f>
        <v>0</v>
      </c>
      <c r="I300" s="252">
        <f>data2022!BT62</f>
        <v>0</v>
      </c>
    </row>
    <row r="301" spans="1:9" ht="20.149999999999999" customHeight="1" x14ac:dyDescent="0.35">
      <c r="A301" s="244">
        <v>8</v>
      </c>
      <c r="B301" s="252" t="s">
        <v>264</v>
      </c>
      <c r="C301" s="252">
        <f>data2022!BN63</f>
        <v>83076.320000000007</v>
      </c>
      <c r="D301" s="252">
        <f>data2022!BO63</f>
        <v>0</v>
      </c>
      <c r="E301" s="252">
        <f>data2022!BP63</f>
        <v>0</v>
      </c>
      <c r="F301" s="252">
        <f>data2022!BQ63</f>
        <v>0</v>
      </c>
      <c r="G301" s="252">
        <f>data2022!BR63</f>
        <v>0</v>
      </c>
      <c r="H301" s="252">
        <f>data2022!BS63</f>
        <v>0</v>
      </c>
      <c r="I301" s="252">
        <f>data2022!BT63</f>
        <v>0</v>
      </c>
    </row>
    <row r="302" spans="1:9" ht="20.149999999999999" customHeight="1" x14ac:dyDescent="0.35">
      <c r="A302" s="244">
        <v>9</v>
      </c>
      <c r="B302" s="252" t="s">
        <v>265</v>
      </c>
      <c r="C302" s="252">
        <f>data2022!BN64</f>
        <v>12985.13</v>
      </c>
      <c r="D302" s="252">
        <f>data2022!BO64</f>
        <v>0</v>
      </c>
      <c r="E302" s="252">
        <f>data2022!BP64</f>
        <v>0</v>
      </c>
      <c r="F302" s="252">
        <f>data2022!BQ64</f>
        <v>0</v>
      </c>
      <c r="G302" s="252">
        <f>data2022!BR64</f>
        <v>19172.740000000002</v>
      </c>
      <c r="H302" s="252">
        <f>data2022!BS64</f>
        <v>0</v>
      </c>
      <c r="I302" s="252">
        <f>data2022!BT64</f>
        <v>0</v>
      </c>
    </row>
    <row r="303" spans="1:9" ht="20.149999999999999" customHeight="1" x14ac:dyDescent="0.35">
      <c r="A303" s="244">
        <v>10</v>
      </c>
      <c r="B303" s="252" t="s">
        <v>523</v>
      </c>
      <c r="C303" s="252">
        <f>data2022!BN65</f>
        <v>0</v>
      </c>
      <c r="D303" s="252">
        <f>data2022!BO65</f>
        <v>0</v>
      </c>
      <c r="E303" s="252">
        <f>data2022!BP65</f>
        <v>0</v>
      </c>
      <c r="F303" s="252">
        <f>data2022!BQ65</f>
        <v>0</v>
      </c>
      <c r="G303" s="252">
        <f>data2022!BR65</f>
        <v>0</v>
      </c>
      <c r="H303" s="252">
        <f>data2022!BS65</f>
        <v>0</v>
      </c>
      <c r="I303" s="252">
        <f>data2022!BT65</f>
        <v>0</v>
      </c>
    </row>
    <row r="304" spans="1:9" ht="20.149999999999999" customHeight="1" x14ac:dyDescent="0.35">
      <c r="A304" s="244">
        <v>11</v>
      </c>
      <c r="B304" s="252" t="s">
        <v>524</v>
      </c>
      <c r="C304" s="252">
        <f>data2022!BN66</f>
        <v>2771.23</v>
      </c>
      <c r="D304" s="252">
        <f>data2022!BO66</f>
        <v>0</v>
      </c>
      <c r="E304" s="252">
        <f>data2022!BP66</f>
        <v>0</v>
      </c>
      <c r="F304" s="252">
        <f>data2022!BQ66</f>
        <v>0</v>
      </c>
      <c r="G304" s="252">
        <f>data2022!BR66</f>
        <v>21421.200000000001</v>
      </c>
      <c r="H304" s="252">
        <f>data2022!BS66</f>
        <v>0</v>
      </c>
      <c r="I304" s="252">
        <f>data2022!BT66</f>
        <v>0</v>
      </c>
    </row>
    <row r="305" spans="1:9" ht="20.149999999999999" customHeight="1" x14ac:dyDescent="0.35">
      <c r="A305" s="244">
        <v>12</v>
      </c>
      <c r="B305" s="252" t="s">
        <v>16</v>
      </c>
      <c r="C305" s="252">
        <f>data2022!BN67</f>
        <v>0</v>
      </c>
      <c r="D305" s="252">
        <f>data2022!BO67</f>
        <v>0</v>
      </c>
      <c r="E305" s="252">
        <f>data2022!BP67</f>
        <v>0</v>
      </c>
      <c r="F305" s="252">
        <f>data2022!BQ67</f>
        <v>0</v>
      </c>
      <c r="G305" s="252">
        <f>data2022!BR67</f>
        <v>2954</v>
      </c>
      <c r="H305" s="252">
        <f>data2022!BS67</f>
        <v>0</v>
      </c>
      <c r="I305" s="252">
        <f>data2022!BT67</f>
        <v>0</v>
      </c>
    </row>
    <row r="306" spans="1:9" ht="20.149999999999999" customHeight="1" x14ac:dyDescent="0.35">
      <c r="A306" s="244">
        <v>13</v>
      </c>
      <c r="B306" s="252" t="s">
        <v>1007</v>
      </c>
      <c r="C306" s="252">
        <f>data2022!BN68</f>
        <v>3344.33</v>
      </c>
      <c r="D306" s="252">
        <f>data2022!BO68</f>
        <v>0</v>
      </c>
      <c r="E306" s="252">
        <f>data2022!BP68</f>
        <v>0</v>
      </c>
      <c r="F306" s="252">
        <f>data2022!BQ68</f>
        <v>0</v>
      </c>
      <c r="G306" s="252">
        <f>data2022!BR68</f>
        <v>0</v>
      </c>
      <c r="H306" s="252">
        <f>data2022!BS68</f>
        <v>0</v>
      </c>
      <c r="I306" s="252">
        <f>data2022!BT68</f>
        <v>0</v>
      </c>
    </row>
    <row r="307" spans="1:9" ht="20.149999999999999" customHeight="1" x14ac:dyDescent="0.35">
      <c r="A307" s="244">
        <v>14</v>
      </c>
      <c r="B307" s="252" t="s">
        <v>1008</v>
      </c>
      <c r="C307" s="252">
        <f>data2022!BN69</f>
        <v>176563.26</v>
      </c>
      <c r="D307" s="252">
        <f>data2022!BO69</f>
        <v>0</v>
      </c>
      <c r="E307" s="252">
        <f>data2022!BP69</f>
        <v>0</v>
      </c>
      <c r="F307" s="252">
        <f>data2022!BQ69</f>
        <v>0</v>
      </c>
      <c r="G307" s="252">
        <f>data2022!BR69</f>
        <v>346890.93</v>
      </c>
      <c r="H307" s="252">
        <f>data2022!BS69</f>
        <v>0</v>
      </c>
      <c r="I307" s="252">
        <f>data2022!BT69</f>
        <v>0</v>
      </c>
    </row>
    <row r="308" spans="1:9" ht="20.149999999999999" customHeight="1" x14ac:dyDescent="0.35">
      <c r="A308" s="244">
        <v>15</v>
      </c>
      <c r="B308" s="252" t="s">
        <v>284</v>
      </c>
      <c r="C308" s="252">
        <f>-data2022!BN84</f>
        <v>0</v>
      </c>
      <c r="D308" s="252">
        <f>-data2022!BO84</f>
        <v>0</v>
      </c>
      <c r="E308" s="252">
        <f>-data2022!BP84</f>
        <v>0</v>
      </c>
      <c r="F308" s="252">
        <f>-data2022!BQ84</f>
        <v>0</v>
      </c>
      <c r="G308" s="252">
        <f>-data2022!BR84</f>
        <v>0</v>
      </c>
      <c r="H308" s="252">
        <f>-data2022!BS84</f>
        <v>0</v>
      </c>
      <c r="I308" s="252">
        <f>-data2022!BT84</f>
        <v>0</v>
      </c>
    </row>
    <row r="309" spans="1:9" ht="20.149999999999999" customHeight="1" x14ac:dyDescent="0.35">
      <c r="A309" s="244">
        <v>16</v>
      </c>
      <c r="B309" s="260" t="s">
        <v>1009</v>
      </c>
      <c r="C309" s="252">
        <f>data2022!BN85</f>
        <v>1093026.05</v>
      </c>
      <c r="D309" s="252">
        <f>data2022!BO85</f>
        <v>0</v>
      </c>
      <c r="E309" s="252">
        <f>data2022!BP85</f>
        <v>0</v>
      </c>
      <c r="F309" s="252">
        <f>data2022!BQ85</f>
        <v>0</v>
      </c>
      <c r="G309" s="252">
        <f>data2022!BR85</f>
        <v>1045589.1699999999</v>
      </c>
      <c r="H309" s="252">
        <f>data2022!BS85</f>
        <v>0</v>
      </c>
      <c r="I309" s="252">
        <f>data2022!BT85</f>
        <v>0</v>
      </c>
    </row>
    <row r="310" spans="1:9" ht="20.149999999999999" customHeight="1" x14ac:dyDescent="0.35">
      <c r="A310" s="244">
        <v>17</v>
      </c>
      <c r="B310" s="252" t="s">
        <v>286</v>
      </c>
      <c r="C310" s="262"/>
      <c r="D310" s="262"/>
      <c r="E310" s="262"/>
      <c r="F310" s="262"/>
      <c r="G310" s="262"/>
      <c r="H310" s="262"/>
      <c r="I310" s="262"/>
    </row>
    <row r="311" spans="1:9" ht="20.149999999999999" customHeight="1" x14ac:dyDescent="0.35">
      <c r="A311" s="244">
        <v>18</v>
      </c>
      <c r="B311" s="252" t="s">
        <v>1010</v>
      </c>
      <c r="C311" s="252"/>
      <c r="D311" s="252"/>
      <c r="E311" s="252"/>
      <c r="F311" s="252"/>
      <c r="G311" s="252"/>
      <c r="H311" s="252"/>
      <c r="I311" s="252"/>
    </row>
    <row r="312" spans="1:9" ht="20.149999999999999" customHeight="1" x14ac:dyDescent="0.35">
      <c r="A312" s="244">
        <v>19</v>
      </c>
      <c r="B312" s="260" t="s">
        <v>1011</v>
      </c>
      <c r="C312" s="267" t="str">
        <f>IF(data2022!BN73&gt;0,data2022!BN73,"")</f>
        <v/>
      </c>
      <c r="D312" s="267" t="str">
        <f>IF(data2022!BO73&gt;0,data2022!BO73,"")</f>
        <v/>
      </c>
      <c r="E312" s="267" t="str">
        <f>IF(data2022!BP73&gt;0,data2022!BP73,"")</f>
        <v/>
      </c>
      <c r="F312" s="267" t="str">
        <f>IF(data2022!BQ73&gt;0,data2022!BQ73,"")</f>
        <v/>
      </c>
      <c r="G312" s="267" t="str">
        <f>IF(data2022!BR73&gt;0,data2022!BR73,"")</f>
        <v/>
      </c>
      <c r="H312" s="267" t="str">
        <f>IF(data2022!BS73&gt;0,data2022!BS73,"")</f>
        <v/>
      </c>
      <c r="I312" s="267" t="str">
        <f>IF(data2022!BT73&gt;0,data2022!BT73,"")</f>
        <v/>
      </c>
    </row>
    <row r="313" spans="1:9" ht="20.149999999999999" customHeight="1" x14ac:dyDescent="0.35">
      <c r="A313" s="244">
        <v>20</v>
      </c>
      <c r="B313" s="260" t="s">
        <v>1012</v>
      </c>
      <c r="C313" s="267" t="str">
        <f>IF(data2022!BN74&gt;0,data2022!BN74,"")</f>
        <v/>
      </c>
      <c r="D313" s="267" t="str">
        <f>IF(data2022!BO74&gt;0,data2022!BO74,"")</f>
        <v/>
      </c>
      <c r="E313" s="267" t="str">
        <f>IF(data2022!BP74&gt;0,data2022!BP74,"")</f>
        <v/>
      </c>
      <c r="F313" s="267" t="str">
        <f>IF(data2022!BQ74&gt;0,data2022!BQ74,"")</f>
        <v/>
      </c>
      <c r="G313" s="267" t="str">
        <f>IF(data2022!BR74&gt;0,data2022!BR74,"")</f>
        <v/>
      </c>
      <c r="H313" s="267" t="str">
        <f>IF(data2022!BS74&gt;0,data2022!BS74,"")</f>
        <v/>
      </c>
      <c r="I313" s="267" t="str">
        <f>IF(data2022!BT74&gt;0,data2022!BT74,"")</f>
        <v/>
      </c>
    </row>
    <row r="314" spans="1:9" ht="20.149999999999999" customHeight="1" x14ac:dyDescent="0.35">
      <c r="A314" s="244">
        <v>21</v>
      </c>
      <c r="B314" s="260" t="s">
        <v>1013</v>
      </c>
      <c r="C314" s="267" t="str">
        <f>IF(data2022!BN75&gt;0,data2022!BN75,"")</f>
        <v/>
      </c>
      <c r="D314" s="267" t="str">
        <f>IF(data2022!BO75&gt;0,data2022!BO75,"")</f>
        <v/>
      </c>
      <c r="E314" s="267" t="str">
        <f>IF(data2022!BP75&gt;0,data2022!BP75,"")</f>
        <v/>
      </c>
      <c r="F314" s="267" t="str">
        <f>IF(data2022!BQ75&gt;0,data2022!BQ75,"")</f>
        <v/>
      </c>
      <c r="G314" s="267" t="str">
        <f>IF(data2022!BR75&gt;0,data2022!BR75,"")</f>
        <v/>
      </c>
      <c r="H314" s="267" t="str">
        <f>IF(data2022!BS75&gt;0,data2022!BS75,"")</f>
        <v/>
      </c>
      <c r="I314" s="267" t="str">
        <f>IF(data2022!BT75&gt;0,data2022!BT75,"")</f>
        <v/>
      </c>
    </row>
    <row r="315" spans="1:9" ht="20.149999999999999" customHeight="1" x14ac:dyDescent="0.35">
      <c r="A315" s="244" t="s">
        <v>1014</v>
      </c>
      <c r="B315" s="252"/>
      <c r="C315" s="262"/>
      <c r="D315" s="262"/>
      <c r="E315" s="262"/>
      <c r="F315" s="262"/>
      <c r="G315" s="262"/>
      <c r="H315" s="262"/>
      <c r="I315" s="262"/>
    </row>
    <row r="316" spans="1:9" ht="20.149999999999999" customHeight="1" x14ac:dyDescent="0.35">
      <c r="A316" s="244">
        <v>22</v>
      </c>
      <c r="B316" s="252" t="s">
        <v>1015</v>
      </c>
      <c r="C316" s="268">
        <f>data2022!BN90</f>
        <v>2878</v>
      </c>
      <c r="D316" s="268">
        <f>data2022!BO90</f>
        <v>0</v>
      </c>
      <c r="E316" s="268">
        <f>data2022!BP90</f>
        <v>0</v>
      </c>
      <c r="F316" s="268">
        <f>data2022!BQ90</f>
        <v>0</v>
      </c>
      <c r="G316" s="268">
        <f>data2022!BR90</f>
        <v>4312</v>
      </c>
      <c r="H316" s="268">
        <f>data2022!BS90</f>
        <v>0</v>
      </c>
      <c r="I316" s="268">
        <f>data2022!BT90</f>
        <v>0</v>
      </c>
    </row>
    <row r="317" spans="1:9" ht="20.149999999999999" customHeight="1" x14ac:dyDescent="0.35">
      <c r="A317" s="244">
        <v>23</v>
      </c>
      <c r="B317" s="252" t="s">
        <v>1016</v>
      </c>
      <c r="C317" s="267" t="str">
        <f>IF(data2022!BN77&gt;0,data2022!BN77,"")</f>
        <v/>
      </c>
      <c r="D317" s="267" t="str">
        <f>IF(data2022!BO77&gt;0,data2022!BO77,"")</f>
        <v/>
      </c>
      <c r="E317" s="267" t="str">
        <f>IF(data2022!BP77&gt;0,data2022!BP77,"")</f>
        <v/>
      </c>
      <c r="F317" s="267" t="str">
        <f>IF(data2022!BQ77&gt;0,data2022!BQ77,"")</f>
        <v/>
      </c>
      <c r="G317" s="268">
        <f>data2022!BR91</f>
        <v>0</v>
      </c>
      <c r="H317" s="268">
        <f>data2022!BS91</f>
        <v>0</v>
      </c>
      <c r="I317" s="268">
        <f>data2022!BT91</f>
        <v>0</v>
      </c>
    </row>
    <row r="318" spans="1:9" ht="20.149999999999999" customHeight="1" x14ac:dyDescent="0.35">
      <c r="A318" s="244">
        <v>24</v>
      </c>
      <c r="B318" s="252" t="s">
        <v>1017</v>
      </c>
      <c r="C318" s="267" t="str">
        <f>IF(data2022!BN78&gt;0,data2022!BN78,"")</f>
        <v/>
      </c>
      <c r="D318" s="267" t="str">
        <f>IF(data2022!BO78&gt;0,data2022!BO78,"")</f>
        <v/>
      </c>
      <c r="E318" s="267" t="str">
        <f>IF(data2022!BP78&gt;0,data2022!BP78,"")</f>
        <v/>
      </c>
      <c r="F318" s="267" t="str">
        <f>IF(data2022!BQ78&gt;0,data2022!BQ78,"")</f>
        <v/>
      </c>
      <c r="G318" s="267" t="str">
        <f>IF(data2022!BR78&gt;0,data2022!BR78,"")</f>
        <v/>
      </c>
      <c r="H318" s="268">
        <f>data2022!BS92</f>
        <v>0</v>
      </c>
      <c r="I318" s="268">
        <f>data2022!BT92</f>
        <v>0</v>
      </c>
    </row>
    <row r="319" spans="1:9" ht="20.149999999999999" customHeight="1" x14ac:dyDescent="0.35">
      <c r="A319" s="244">
        <v>25</v>
      </c>
      <c r="B319" s="252" t="s">
        <v>1018</v>
      </c>
      <c r="C319" s="267" t="str">
        <f>IF(data2022!BN79&gt;0,data2022!BN79,"")</f>
        <v/>
      </c>
      <c r="D319" s="267" t="str">
        <f>IF(data2022!BO79&gt;0,data2022!BO79,"")</f>
        <v/>
      </c>
      <c r="E319" s="267" t="str">
        <f>IF(data2022!BP79&gt;0,data2022!BP79,"")</f>
        <v/>
      </c>
      <c r="F319" s="267" t="str">
        <f>IF(data2022!BQ79&gt;0,data2022!BQ79,"")</f>
        <v/>
      </c>
      <c r="G319" s="267">
        <f>IF(data2022!BR79&gt;0,data2022!BR79,"")</f>
        <v>165168.64000000001</v>
      </c>
      <c r="H319" s="268">
        <f>data2022!BS93</f>
        <v>0</v>
      </c>
      <c r="I319" s="268">
        <f>data2022!BT93</f>
        <v>0</v>
      </c>
    </row>
    <row r="320" spans="1:9" ht="20.149999999999999" customHeight="1" x14ac:dyDescent="0.35">
      <c r="A320" s="244">
        <v>26</v>
      </c>
      <c r="B320" s="252" t="s">
        <v>294</v>
      </c>
      <c r="C320" s="270">
        <f>IF(data2022!BN80&gt;0,data2022!BN80,"")</f>
        <v>3912.74</v>
      </c>
      <c r="D320" s="270" t="str">
        <f>IF(data2022!BO80&gt;0,data2022!BO80,"")</f>
        <v/>
      </c>
      <c r="E320" s="270" t="str">
        <f>IF(data2022!BP80&gt;0,data2022!BP80,"")</f>
        <v/>
      </c>
      <c r="F320" s="270" t="str">
        <f>IF(data2022!BQ80&gt;0,data2022!BQ80,"")</f>
        <v/>
      </c>
      <c r="G320" s="270">
        <f>IF(data2022!BR80&gt;0,data2022!BR80,"")</f>
        <v>9693.16</v>
      </c>
      <c r="H320" s="270" t="str">
        <f>IF(data2022!BS80&gt;0,data2022!BS80,"")</f>
        <v/>
      </c>
      <c r="I320" s="270" t="str">
        <f>IF(data2022!BT80&gt;0,data2022!BT80,"")</f>
        <v/>
      </c>
    </row>
    <row r="321" spans="1:9" ht="20.149999999999999" customHeight="1" x14ac:dyDescent="0.35">
      <c r="A321" s="245" t="s">
        <v>1000</v>
      </c>
      <c r="B321" s="246"/>
      <c r="C321" s="246"/>
      <c r="D321" s="246"/>
      <c r="E321" s="246"/>
      <c r="F321" s="246"/>
      <c r="G321" s="246"/>
      <c r="H321" s="246"/>
      <c r="I321" s="245"/>
    </row>
    <row r="322" spans="1:9" ht="20.149999999999999" customHeight="1" x14ac:dyDescent="0.35">
      <c r="D322" s="248"/>
      <c r="I322" s="249" t="s">
        <v>1052</v>
      </c>
    </row>
    <row r="323" spans="1:9" ht="20.149999999999999" customHeight="1" x14ac:dyDescent="0.35">
      <c r="A323" s="248"/>
    </row>
    <row r="324" spans="1:9" ht="20.149999999999999" customHeight="1" x14ac:dyDescent="0.35">
      <c r="A324" s="250" t="str">
        <f>"Hospital: "&amp;data2022!C98</f>
        <v>Hospital: Newport Hospital &amp; Health Services</v>
      </c>
      <c r="G324" s="251"/>
      <c r="H324" s="250" t="str">
        <f>"FYE: "&amp;data2022!C96</f>
        <v>FYE: 12/31/2022</v>
      </c>
    </row>
    <row r="325" spans="1:9" ht="20.149999999999999" customHeight="1" x14ac:dyDescent="0.35">
      <c r="A325" s="244">
        <v>1</v>
      </c>
      <c r="B325" s="252" t="s">
        <v>236</v>
      </c>
      <c r="C325" s="254" t="s">
        <v>106</v>
      </c>
      <c r="D325" s="254" t="s">
        <v>107</v>
      </c>
      <c r="E325" s="254" t="s">
        <v>108</v>
      </c>
      <c r="F325" s="254" t="s">
        <v>109</v>
      </c>
      <c r="G325" s="254" t="s">
        <v>110</v>
      </c>
      <c r="H325" s="254" t="s">
        <v>111</v>
      </c>
      <c r="I325" s="254" t="s">
        <v>112</v>
      </c>
    </row>
    <row r="326" spans="1:9" ht="20.149999999999999" customHeight="1" x14ac:dyDescent="0.35">
      <c r="A326" s="255">
        <v>2</v>
      </c>
      <c r="B326" s="256" t="s">
        <v>1002</v>
      </c>
      <c r="C326" s="258" t="s">
        <v>182</v>
      </c>
      <c r="D326" s="258" t="s">
        <v>182</v>
      </c>
      <c r="E326" s="258" t="s">
        <v>182</v>
      </c>
      <c r="F326" s="258" t="s">
        <v>183</v>
      </c>
      <c r="G326" s="258" t="s">
        <v>184</v>
      </c>
      <c r="H326" s="258" t="s">
        <v>185</v>
      </c>
      <c r="I326" s="258" t="s">
        <v>186</v>
      </c>
    </row>
    <row r="327" spans="1:9" ht="20.149999999999999" customHeight="1" x14ac:dyDescent="0.35">
      <c r="A327" s="255"/>
      <c r="B327" s="256"/>
      <c r="C327" s="258" t="s">
        <v>225</v>
      </c>
      <c r="D327" s="258" t="s">
        <v>226</v>
      </c>
      <c r="E327" s="258" t="s">
        <v>227</v>
      </c>
      <c r="F327" s="258" t="s">
        <v>178</v>
      </c>
      <c r="G327" s="258" t="s">
        <v>1051</v>
      </c>
      <c r="H327" s="258" t="s">
        <v>179</v>
      </c>
      <c r="I327" s="258" t="s">
        <v>228</v>
      </c>
    </row>
    <row r="328" spans="1:9" ht="20.149999999999999" customHeight="1" x14ac:dyDescent="0.35">
      <c r="A328" s="244">
        <v>3</v>
      </c>
      <c r="B328" s="252" t="s">
        <v>1006</v>
      </c>
      <c r="C328" s="264"/>
      <c r="D328" s="264"/>
      <c r="E328" s="264"/>
      <c r="F328" s="264"/>
      <c r="G328" s="264"/>
      <c r="H328" s="264"/>
      <c r="I328" s="264"/>
    </row>
    <row r="329" spans="1:9" ht="20.149999999999999" customHeight="1" x14ac:dyDescent="0.35">
      <c r="A329" s="244">
        <v>4</v>
      </c>
      <c r="B329" s="252" t="s">
        <v>261</v>
      </c>
      <c r="C329" s="264"/>
      <c r="D329" s="264"/>
      <c r="E329" s="264"/>
      <c r="F329" s="264"/>
      <c r="G329" s="264"/>
      <c r="H329" s="264"/>
      <c r="I329" s="264"/>
    </row>
    <row r="330" spans="1:9" ht="20.149999999999999" customHeight="1" x14ac:dyDescent="0.35">
      <c r="A330" s="244">
        <v>5</v>
      </c>
      <c r="B330" s="252" t="s">
        <v>262</v>
      </c>
      <c r="C330" s="259">
        <f>data2022!BU60</f>
        <v>0</v>
      </c>
      <c r="D330" s="259">
        <f>data2022!BV60</f>
        <v>4</v>
      </c>
      <c r="E330" s="259">
        <f>data2022!BW60</f>
        <v>0</v>
      </c>
      <c r="F330" s="259">
        <f>data2022!BX60</f>
        <v>4.5</v>
      </c>
      <c r="G330" s="259">
        <f>data2022!BY60</f>
        <v>6.4</v>
      </c>
      <c r="H330" s="259">
        <f>data2022!BZ60</f>
        <v>0</v>
      </c>
      <c r="I330" s="259">
        <f>data2022!CA60</f>
        <v>1</v>
      </c>
    </row>
    <row r="331" spans="1:9" ht="20.149999999999999" customHeight="1" x14ac:dyDescent="0.35">
      <c r="A331" s="244">
        <v>6</v>
      </c>
      <c r="B331" s="252" t="s">
        <v>263</v>
      </c>
      <c r="C331" s="271">
        <f>data2022!BU61</f>
        <v>0</v>
      </c>
      <c r="D331" s="271">
        <f>data2022!BV61</f>
        <v>197126.17</v>
      </c>
      <c r="E331" s="271">
        <f>data2022!BW61</f>
        <v>0</v>
      </c>
      <c r="F331" s="271">
        <f>data2022!BX61</f>
        <v>359997.91</v>
      </c>
      <c r="G331" s="271">
        <f>data2022!BY61</f>
        <v>768587</v>
      </c>
      <c r="H331" s="271">
        <f>data2022!BZ61</f>
        <v>0</v>
      </c>
      <c r="I331" s="271">
        <f>data2022!CA61</f>
        <v>143195.68</v>
      </c>
    </row>
    <row r="332" spans="1:9" ht="20.149999999999999" customHeight="1" x14ac:dyDescent="0.35">
      <c r="A332" s="244">
        <v>7</v>
      </c>
      <c r="B332" s="252" t="s">
        <v>11</v>
      </c>
      <c r="C332" s="271">
        <f>data2022!BU62</f>
        <v>0</v>
      </c>
      <c r="D332" s="271">
        <f>data2022!BV62</f>
        <v>71951</v>
      </c>
      <c r="E332" s="271">
        <f>data2022!BW62</f>
        <v>0</v>
      </c>
      <c r="F332" s="271">
        <f>data2022!BX62</f>
        <v>79771</v>
      </c>
      <c r="G332" s="271">
        <f>data2022!BY62</f>
        <v>202024</v>
      </c>
      <c r="H332" s="271">
        <f>data2022!BZ62</f>
        <v>0</v>
      </c>
      <c r="I332" s="271">
        <f>data2022!CA62</f>
        <v>28580</v>
      </c>
    </row>
    <row r="333" spans="1:9" ht="20.149999999999999" customHeight="1" x14ac:dyDescent="0.35">
      <c r="A333" s="244">
        <v>8</v>
      </c>
      <c r="B333" s="252" t="s">
        <v>264</v>
      </c>
      <c r="C333" s="271">
        <f>data2022!BU63</f>
        <v>0</v>
      </c>
      <c r="D333" s="271">
        <f>data2022!BV63</f>
        <v>0</v>
      </c>
      <c r="E333" s="271">
        <f>data2022!BW63</f>
        <v>0</v>
      </c>
      <c r="F333" s="271">
        <f>data2022!BX63</f>
        <v>4855.57</v>
      </c>
      <c r="G333" s="271">
        <f>data2022!BY63</f>
        <v>25250</v>
      </c>
      <c r="H333" s="271">
        <f>data2022!BZ63</f>
        <v>0</v>
      </c>
      <c r="I333" s="271">
        <f>data2022!CA63</f>
        <v>0</v>
      </c>
    </row>
    <row r="334" spans="1:9" ht="20.149999999999999" customHeight="1" x14ac:dyDescent="0.35">
      <c r="A334" s="244">
        <v>9</v>
      </c>
      <c r="B334" s="252" t="s">
        <v>265</v>
      </c>
      <c r="C334" s="271">
        <f>data2022!BU64</f>
        <v>0</v>
      </c>
      <c r="D334" s="271">
        <f>data2022!BV64</f>
        <v>8045.3</v>
      </c>
      <c r="E334" s="271">
        <f>data2022!BW64</f>
        <v>0</v>
      </c>
      <c r="F334" s="271">
        <f>data2022!BX64</f>
        <v>3080.1</v>
      </c>
      <c r="G334" s="271">
        <f>data2022!BY64</f>
        <v>2537.42</v>
      </c>
      <c r="H334" s="271">
        <f>data2022!BZ64</f>
        <v>0</v>
      </c>
      <c r="I334" s="271">
        <f>data2022!CA64</f>
        <v>16792.98</v>
      </c>
    </row>
    <row r="335" spans="1:9" ht="20.149999999999999" customHeight="1" x14ac:dyDescent="0.35">
      <c r="A335" s="244">
        <v>10</v>
      </c>
      <c r="B335" s="252" t="s">
        <v>523</v>
      </c>
      <c r="C335" s="271">
        <f>data2022!BU65</f>
        <v>0</v>
      </c>
      <c r="D335" s="271">
        <f>data2022!BV65</f>
        <v>0</v>
      </c>
      <c r="E335" s="271">
        <f>data2022!BW65</f>
        <v>0</v>
      </c>
      <c r="F335" s="271">
        <f>data2022!BX65</f>
        <v>0</v>
      </c>
      <c r="G335" s="271">
        <f>data2022!BY65</f>
        <v>0</v>
      </c>
      <c r="H335" s="271">
        <f>data2022!BZ65</f>
        <v>0</v>
      </c>
      <c r="I335" s="271">
        <f>data2022!CA65</f>
        <v>0</v>
      </c>
    </row>
    <row r="336" spans="1:9" ht="20.149999999999999" customHeight="1" x14ac:dyDescent="0.35">
      <c r="A336" s="244">
        <v>11</v>
      </c>
      <c r="B336" s="252" t="s">
        <v>524</v>
      </c>
      <c r="C336" s="271">
        <f>data2022!BU66</f>
        <v>0</v>
      </c>
      <c r="D336" s="271">
        <f>data2022!BV66</f>
        <v>3978.79</v>
      </c>
      <c r="E336" s="271">
        <f>data2022!BW66</f>
        <v>0</v>
      </c>
      <c r="F336" s="271">
        <f>data2022!BX66</f>
        <v>63303.02</v>
      </c>
      <c r="G336" s="271">
        <f>data2022!BY66</f>
        <v>0</v>
      </c>
      <c r="H336" s="271">
        <f>data2022!BZ66</f>
        <v>0</v>
      </c>
      <c r="I336" s="271">
        <f>data2022!CA66</f>
        <v>15820.84</v>
      </c>
    </row>
    <row r="337" spans="1:9" ht="20.149999999999999" customHeight="1" x14ac:dyDescent="0.35">
      <c r="A337" s="244">
        <v>12</v>
      </c>
      <c r="B337" s="252" t="s">
        <v>16</v>
      </c>
      <c r="C337" s="271">
        <f>data2022!BU67</f>
        <v>0</v>
      </c>
      <c r="D337" s="271">
        <f>data2022!BV67</f>
        <v>0</v>
      </c>
      <c r="E337" s="271">
        <f>data2022!BW67</f>
        <v>0</v>
      </c>
      <c r="F337" s="271">
        <f>data2022!BX67</f>
        <v>2968</v>
      </c>
      <c r="G337" s="271">
        <f>data2022!BY67</f>
        <v>0</v>
      </c>
      <c r="H337" s="271">
        <f>data2022!BZ67</f>
        <v>0</v>
      </c>
      <c r="I337" s="271">
        <f>data2022!CA67</f>
        <v>0</v>
      </c>
    </row>
    <row r="338" spans="1:9" ht="20.149999999999999" customHeight="1" x14ac:dyDescent="0.35">
      <c r="A338" s="244">
        <v>13</v>
      </c>
      <c r="B338" s="252" t="s">
        <v>1007</v>
      </c>
      <c r="C338" s="271">
        <f>data2022!BU68</f>
        <v>0</v>
      </c>
      <c r="D338" s="271">
        <f>data2022!BV68</f>
        <v>0</v>
      </c>
      <c r="E338" s="271">
        <f>data2022!BW68</f>
        <v>0</v>
      </c>
      <c r="F338" s="271">
        <f>data2022!BX68</f>
        <v>0</v>
      </c>
      <c r="G338" s="271">
        <f>data2022!BY68</f>
        <v>0</v>
      </c>
      <c r="H338" s="271">
        <f>data2022!BZ68</f>
        <v>0</v>
      </c>
      <c r="I338" s="271">
        <f>data2022!CA68</f>
        <v>0</v>
      </c>
    </row>
    <row r="339" spans="1:9" ht="20.149999999999999" customHeight="1" x14ac:dyDescent="0.35">
      <c r="A339" s="244">
        <v>14</v>
      </c>
      <c r="B339" s="252" t="s">
        <v>1008</v>
      </c>
      <c r="C339" s="271">
        <f>data2022!BU69</f>
        <v>0</v>
      </c>
      <c r="D339" s="271">
        <f>data2022!BV69</f>
        <v>462076.19</v>
      </c>
      <c r="E339" s="271">
        <f>data2022!BW69</f>
        <v>0</v>
      </c>
      <c r="F339" s="271">
        <f>data2022!BX69</f>
        <v>125076.62</v>
      </c>
      <c r="G339" s="271">
        <f>data2022!BY69</f>
        <v>12705.24</v>
      </c>
      <c r="H339" s="271">
        <f>data2022!BZ69</f>
        <v>0</v>
      </c>
      <c r="I339" s="271">
        <f>data2022!CA69</f>
        <v>80876.31</v>
      </c>
    </row>
    <row r="340" spans="1:9" ht="20.149999999999999" customHeight="1" x14ac:dyDescent="0.35">
      <c r="A340" s="244">
        <v>15</v>
      </c>
      <c r="B340" s="252" t="s">
        <v>284</v>
      </c>
      <c r="C340" s="252">
        <f>-data2022!BU84</f>
        <v>0</v>
      </c>
      <c r="D340" s="252">
        <f>-data2022!BV84</f>
        <v>0</v>
      </c>
      <c r="E340" s="252">
        <f>-data2022!BW84</f>
        <v>0</v>
      </c>
      <c r="F340" s="252">
        <f>-data2022!BX84</f>
        <v>0</v>
      </c>
      <c r="G340" s="252">
        <f>-data2022!BY84</f>
        <v>0</v>
      </c>
      <c r="H340" s="252">
        <f>-data2022!BZ84</f>
        <v>0</v>
      </c>
      <c r="I340" s="252">
        <f>-data2022!CA84</f>
        <v>0</v>
      </c>
    </row>
    <row r="341" spans="1:9" ht="20.149999999999999" customHeight="1" x14ac:dyDescent="0.35">
      <c r="A341" s="244">
        <v>16</v>
      </c>
      <c r="B341" s="260" t="s">
        <v>1009</v>
      </c>
      <c r="C341" s="252">
        <f>data2022!BU85</f>
        <v>0</v>
      </c>
      <c r="D341" s="252">
        <f>data2022!BV85</f>
        <v>743177.45</v>
      </c>
      <c r="E341" s="252">
        <f>data2022!BW85</f>
        <v>0</v>
      </c>
      <c r="F341" s="252">
        <f>data2022!BX85</f>
        <v>639052.22</v>
      </c>
      <c r="G341" s="252">
        <f>data2022!BY85</f>
        <v>1011103.66</v>
      </c>
      <c r="H341" s="252">
        <f>data2022!BZ85</f>
        <v>0</v>
      </c>
      <c r="I341" s="252">
        <f>data2022!CA85</f>
        <v>285265.81</v>
      </c>
    </row>
    <row r="342" spans="1:9" ht="20.149999999999999" customHeight="1" x14ac:dyDescent="0.35">
      <c r="A342" s="244">
        <v>17</v>
      </c>
      <c r="B342" s="252" t="s">
        <v>286</v>
      </c>
      <c r="C342" s="262"/>
      <c r="D342" s="262"/>
      <c r="E342" s="262"/>
      <c r="F342" s="262"/>
      <c r="G342" s="262"/>
      <c r="H342" s="262"/>
      <c r="I342" s="262"/>
    </row>
    <row r="343" spans="1:9" ht="20.149999999999999" customHeight="1" x14ac:dyDescent="0.35">
      <c r="A343" s="244">
        <v>18</v>
      </c>
      <c r="B343" s="252" t="s">
        <v>1010</v>
      </c>
      <c r="C343" s="252"/>
      <c r="D343" s="252"/>
      <c r="E343" s="252"/>
      <c r="F343" s="252"/>
      <c r="G343" s="252"/>
      <c r="H343" s="252"/>
      <c r="I343" s="252"/>
    </row>
    <row r="344" spans="1:9" ht="20.149999999999999" customHeight="1" x14ac:dyDescent="0.35">
      <c r="A344" s="244">
        <v>19</v>
      </c>
      <c r="B344" s="260" t="s">
        <v>1011</v>
      </c>
      <c r="C344" s="267" t="str">
        <f>IF(data2022!BU73&gt;0,data2022!BU73,"")</f>
        <v/>
      </c>
      <c r="D344" s="267" t="str">
        <f>IF(data2022!BV73&gt;0,data2022!BV73,"")</f>
        <v/>
      </c>
      <c r="E344" s="267" t="str">
        <f>IF(data2022!BW73&gt;0,data2022!BW73,"")</f>
        <v/>
      </c>
      <c r="F344" s="267" t="str">
        <f>IF(data2022!BX73&gt;0,data2022!BX73,"")</f>
        <v/>
      </c>
      <c r="G344" s="267" t="str">
        <f>IF(data2022!BY73&gt;0,data2022!BY73,"")</f>
        <v/>
      </c>
      <c r="H344" s="267" t="str">
        <f>IF(data2022!BZ73&gt;0,data2022!BZ73,"")</f>
        <v/>
      </c>
      <c r="I344" s="267" t="str">
        <f>IF(data2022!CA73&gt;0,data2022!CA73,"")</f>
        <v/>
      </c>
    </row>
    <row r="345" spans="1:9" ht="20.149999999999999" customHeight="1" x14ac:dyDescent="0.35">
      <c r="A345" s="244">
        <v>20</v>
      </c>
      <c r="B345" s="260" t="s">
        <v>1012</v>
      </c>
      <c r="C345" s="267" t="str">
        <f>IF(data2022!BU74&gt;0,data2022!BU74,"")</f>
        <v/>
      </c>
      <c r="D345" s="267" t="str">
        <f>IF(data2022!BV74&gt;0,data2022!BV74,"")</f>
        <v/>
      </c>
      <c r="E345" s="267" t="str">
        <f>IF(data2022!BW74&gt;0,data2022!BW74,"")</f>
        <v/>
      </c>
      <c r="F345" s="267" t="str">
        <f>IF(data2022!BX74&gt;0,data2022!BX74,"")</f>
        <v/>
      </c>
      <c r="G345" s="267" t="str">
        <f>IF(data2022!BY74&gt;0,data2022!BY74,"")</f>
        <v/>
      </c>
      <c r="H345" s="267" t="str">
        <f>IF(data2022!BZ74&gt;0,data2022!BZ74,"")</f>
        <v/>
      </c>
      <c r="I345" s="267" t="str">
        <f>IF(data2022!CA74&gt;0,data2022!CA74,"")</f>
        <v/>
      </c>
    </row>
    <row r="346" spans="1:9" ht="20.149999999999999" customHeight="1" x14ac:dyDescent="0.35">
      <c r="A346" s="244">
        <v>21</v>
      </c>
      <c r="B346" s="260" t="s">
        <v>1013</v>
      </c>
      <c r="C346" s="267" t="str">
        <f>IF(data2022!BU75&gt;0,data2022!BU75,"")</f>
        <v/>
      </c>
      <c r="D346" s="267" t="str">
        <f>IF(data2022!BV75&gt;0,data2022!BV75,"")</f>
        <v/>
      </c>
      <c r="E346" s="267" t="str">
        <f>IF(data2022!BW75&gt;0,data2022!BW75,"")</f>
        <v/>
      </c>
      <c r="F346" s="267" t="str">
        <f>IF(data2022!BX75&gt;0,data2022!BX75,"")</f>
        <v/>
      </c>
      <c r="G346" s="267" t="str">
        <f>IF(data2022!BY75&gt;0,data2022!BY75,"")</f>
        <v/>
      </c>
      <c r="H346" s="267" t="str">
        <f>IF(data2022!BZ75&gt;0,data2022!BZ75,"")</f>
        <v/>
      </c>
      <c r="I346" s="267" t="str">
        <f>IF(data2022!CA75&gt;0,data2022!CA75,"")</f>
        <v/>
      </c>
    </row>
    <row r="347" spans="1:9" ht="20.149999999999999" customHeight="1" x14ac:dyDescent="0.35">
      <c r="A347" s="244" t="s">
        <v>1014</v>
      </c>
      <c r="B347" s="252"/>
      <c r="C347" s="262"/>
      <c r="D347" s="262"/>
      <c r="E347" s="262"/>
      <c r="F347" s="262"/>
      <c r="G347" s="262"/>
      <c r="H347" s="262"/>
      <c r="I347" s="262"/>
    </row>
    <row r="348" spans="1:9" ht="20.149999999999999" customHeight="1" x14ac:dyDescent="0.35">
      <c r="A348" s="244">
        <v>22</v>
      </c>
      <c r="B348" s="252" t="s">
        <v>1015</v>
      </c>
      <c r="C348" s="268">
        <f>data2022!BU90</f>
        <v>0</v>
      </c>
      <c r="D348" s="268">
        <f>data2022!BV90</f>
        <v>0</v>
      </c>
      <c r="E348" s="268">
        <f>data2022!BW90</f>
        <v>0</v>
      </c>
      <c r="F348" s="268">
        <f>data2022!BX90</f>
        <v>1949</v>
      </c>
      <c r="G348" s="268">
        <f>data2022!BY90</f>
        <v>403</v>
      </c>
      <c r="H348" s="268">
        <f>data2022!BZ90</f>
        <v>0</v>
      </c>
      <c r="I348" s="268">
        <f>data2022!CA90</f>
        <v>0</v>
      </c>
    </row>
    <row r="349" spans="1:9" ht="20.149999999999999" customHeight="1" x14ac:dyDescent="0.35">
      <c r="A349" s="244">
        <v>23</v>
      </c>
      <c r="B349" s="252" t="s">
        <v>1016</v>
      </c>
      <c r="C349" s="268">
        <f>data2022!BU91</f>
        <v>0</v>
      </c>
      <c r="D349" s="268">
        <f>data2022!BV91</f>
        <v>0</v>
      </c>
      <c r="E349" s="268">
        <f>data2022!BW91</f>
        <v>0</v>
      </c>
      <c r="F349" s="268">
        <f>data2022!BX91</f>
        <v>0</v>
      </c>
      <c r="G349" s="268">
        <f>data2022!BY91</f>
        <v>0</v>
      </c>
      <c r="H349" s="268">
        <f>data2022!BZ91</f>
        <v>0</v>
      </c>
      <c r="I349" s="268">
        <f>data2022!CA91</f>
        <v>0</v>
      </c>
    </row>
    <row r="350" spans="1:9" ht="20.149999999999999" customHeight="1" x14ac:dyDescent="0.35">
      <c r="A350" s="244">
        <v>24</v>
      </c>
      <c r="B350" s="252" t="s">
        <v>1017</v>
      </c>
      <c r="C350" s="268">
        <f>data2022!BU92</f>
        <v>0</v>
      </c>
      <c r="D350" s="268">
        <f>data2022!BV92</f>
        <v>45</v>
      </c>
      <c r="E350" s="268">
        <f>data2022!BW92</f>
        <v>0</v>
      </c>
      <c r="F350" s="268">
        <f>data2022!BX92</f>
        <v>2</v>
      </c>
      <c r="G350" s="268">
        <f>data2022!BY92</f>
        <v>0</v>
      </c>
      <c r="H350" s="268">
        <f>data2022!BZ92</f>
        <v>0</v>
      </c>
      <c r="I350" s="268">
        <f>data2022!CA92</f>
        <v>0</v>
      </c>
    </row>
    <row r="351" spans="1:9" ht="20.149999999999999" customHeight="1" x14ac:dyDescent="0.35">
      <c r="A351" s="244">
        <v>25</v>
      </c>
      <c r="B351" s="252" t="s">
        <v>1018</v>
      </c>
      <c r="C351" s="268">
        <f>data2022!BU93</f>
        <v>0</v>
      </c>
      <c r="D351" s="268">
        <f>data2022!BV93</f>
        <v>0</v>
      </c>
      <c r="E351" s="268">
        <f>data2022!BW93</f>
        <v>246</v>
      </c>
      <c r="F351" s="268">
        <f>data2022!BX93</f>
        <v>0</v>
      </c>
      <c r="G351" s="268">
        <f>data2022!BY93</f>
        <v>0</v>
      </c>
      <c r="H351" s="268">
        <f>data2022!BZ93</f>
        <v>0</v>
      </c>
      <c r="I351" s="268">
        <f>data2022!CA93</f>
        <v>0</v>
      </c>
    </row>
    <row r="352" spans="1:9" ht="20.149999999999999" customHeight="1" x14ac:dyDescent="0.35">
      <c r="A352" s="244">
        <v>26</v>
      </c>
      <c r="B352" s="252" t="s">
        <v>294</v>
      </c>
      <c r="C352" s="270" t="str">
        <f>IF(data2022!BU80&gt;0,data2022!BU80,"")</f>
        <v/>
      </c>
      <c r="D352" s="270">
        <f>IF(data2022!BV80&gt;0,data2022!BV80,"")</f>
        <v>1635.21</v>
      </c>
      <c r="E352" s="270" t="str">
        <f>IF(data2022!BW80&gt;0,data2022!BW80,"")</f>
        <v/>
      </c>
      <c r="F352" s="270">
        <f>IF(data2022!BX80&gt;0,data2022!BX80,"")</f>
        <v>6834.99</v>
      </c>
      <c r="G352" s="270">
        <f>IF(data2022!BY80&gt;0,data2022!BY80,"")</f>
        <v>2081.81</v>
      </c>
      <c r="H352" s="270" t="str">
        <f>IF(data2022!BZ80&gt;0,data2022!BZ80,"")</f>
        <v/>
      </c>
      <c r="I352" s="270">
        <f>IF(data2022!CA80&gt;0,data2022!CA80,"")</f>
        <v>35637.72</v>
      </c>
    </row>
    <row r="353" spans="1:9" ht="20.149999999999999" customHeight="1" x14ac:dyDescent="0.35">
      <c r="A353" s="245" t="s">
        <v>1000</v>
      </c>
      <c r="B353" s="246"/>
      <c r="C353" s="246"/>
      <c r="D353" s="246"/>
      <c r="E353" s="246"/>
      <c r="F353" s="246"/>
      <c r="G353" s="246"/>
      <c r="H353" s="246"/>
      <c r="I353" s="245"/>
    </row>
    <row r="354" spans="1:9" ht="20.149999999999999" customHeight="1" x14ac:dyDescent="0.35">
      <c r="D354" s="248"/>
      <c r="I354" s="249" t="s">
        <v>1053</v>
      </c>
    </row>
    <row r="355" spans="1:9" ht="20.149999999999999" customHeight="1" x14ac:dyDescent="0.35">
      <c r="A355" s="248"/>
    </row>
    <row r="356" spans="1:9" ht="20.149999999999999" customHeight="1" x14ac:dyDescent="0.35">
      <c r="A356" s="250" t="str">
        <f>"Hospital: "&amp;data2022!C98</f>
        <v>Hospital: Newport Hospital &amp; Health Services</v>
      </c>
      <c r="G356" s="251"/>
      <c r="H356" s="250" t="str">
        <f>"FYE: "&amp;data2022!C96</f>
        <v>FYE: 12/31/2022</v>
      </c>
    </row>
    <row r="357" spans="1:9" ht="20.149999999999999" customHeight="1" x14ac:dyDescent="0.35">
      <c r="A357" s="244">
        <v>1</v>
      </c>
      <c r="B357" s="252" t="s">
        <v>236</v>
      </c>
      <c r="C357" s="254" t="s">
        <v>113</v>
      </c>
      <c r="D357" s="254" t="s">
        <v>114</v>
      </c>
      <c r="E357" s="254" t="s">
        <v>115</v>
      </c>
      <c r="F357" s="272"/>
      <c r="G357" s="272"/>
      <c r="H357" s="272"/>
      <c r="I357" s="254"/>
    </row>
    <row r="358" spans="1:9" ht="20.149999999999999" customHeight="1" x14ac:dyDescent="0.35">
      <c r="A358" s="255">
        <v>2</v>
      </c>
      <c r="B358" s="256" t="s">
        <v>1002</v>
      </c>
      <c r="C358" s="258" t="s">
        <v>187</v>
      </c>
      <c r="D358" s="258" t="s">
        <v>159</v>
      </c>
      <c r="E358" s="258" t="s">
        <v>238</v>
      </c>
      <c r="F358" s="273"/>
      <c r="G358" s="273"/>
      <c r="H358" s="273"/>
      <c r="I358" s="258" t="s">
        <v>188</v>
      </c>
    </row>
    <row r="359" spans="1:9" ht="20.149999999999999" customHeight="1" x14ac:dyDescent="0.35">
      <c r="A359" s="255"/>
      <c r="B359" s="256"/>
      <c r="C359" s="258" t="s">
        <v>228</v>
      </c>
      <c r="D359" s="258" t="s">
        <v>1054</v>
      </c>
      <c r="E359" s="258" t="s">
        <v>240</v>
      </c>
      <c r="F359" s="273"/>
      <c r="G359" s="273"/>
      <c r="H359" s="273"/>
      <c r="I359" s="258" t="s">
        <v>230</v>
      </c>
    </row>
    <row r="360" spans="1:9" ht="20.149999999999999" customHeight="1" x14ac:dyDescent="0.35">
      <c r="A360" s="244">
        <v>3</v>
      </c>
      <c r="B360" s="252" t="s">
        <v>1006</v>
      </c>
      <c r="C360" s="264"/>
      <c r="D360" s="264"/>
      <c r="E360" s="264"/>
      <c r="F360" s="264"/>
      <c r="G360" s="264"/>
      <c r="H360" s="264"/>
      <c r="I360" s="264"/>
    </row>
    <row r="361" spans="1:9" ht="20.149999999999999" customHeight="1" x14ac:dyDescent="0.35">
      <c r="A361" s="244">
        <v>4</v>
      </c>
      <c r="B361" s="252" t="s">
        <v>261</v>
      </c>
      <c r="C361" s="264"/>
      <c r="D361" s="264"/>
      <c r="E361" s="264"/>
      <c r="F361" s="264"/>
      <c r="G361" s="264"/>
      <c r="H361" s="264"/>
      <c r="I361" s="264"/>
    </row>
    <row r="362" spans="1:9" ht="20.149999999999999" customHeight="1" x14ac:dyDescent="0.35">
      <c r="A362" s="244">
        <v>5</v>
      </c>
      <c r="B362" s="252" t="s">
        <v>262</v>
      </c>
      <c r="C362" s="259">
        <f>data2022!CB60</f>
        <v>0</v>
      </c>
      <c r="D362" s="259">
        <f>data2022!CC60</f>
        <v>0</v>
      </c>
      <c r="E362" s="274"/>
      <c r="F362" s="262"/>
      <c r="G362" s="262"/>
      <c r="H362" s="262"/>
      <c r="I362" s="275">
        <f>data2022!CE60</f>
        <v>239.91</v>
      </c>
    </row>
    <row r="363" spans="1:9" ht="20.149999999999999" customHeight="1" x14ac:dyDescent="0.35">
      <c r="A363" s="244">
        <v>6</v>
      </c>
      <c r="B363" s="252" t="s">
        <v>263</v>
      </c>
      <c r="C363" s="271">
        <f>data2022!CB61</f>
        <v>0</v>
      </c>
      <c r="D363" s="271">
        <f>data2022!CC61</f>
        <v>13904.23</v>
      </c>
      <c r="E363" s="276"/>
      <c r="F363" s="276"/>
      <c r="G363" s="276"/>
      <c r="H363" s="276"/>
      <c r="I363" s="271">
        <f>data2022!CE61</f>
        <v>20285946.090000004</v>
      </c>
    </row>
    <row r="364" spans="1:9" ht="20.149999999999999" customHeight="1" x14ac:dyDescent="0.35">
      <c r="A364" s="244">
        <v>7</v>
      </c>
      <c r="B364" s="252" t="s">
        <v>11</v>
      </c>
      <c r="C364" s="271">
        <f>data2022!CB62</f>
        <v>0</v>
      </c>
      <c r="D364" s="271">
        <f>data2022!CC62</f>
        <v>1325</v>
      </c>
      <c r="E364" s="276"/>
      <c r="F364" s="276"/>
      <c r="G364" s="276"/>
      <c r="H364" s="276"/>
      <c r="I364" s="271">
        <f>data2022!CE62</f>
        <v>4915980</v>
      </c>
    </row>
    <row r="365" spans="1:9" ht="20.149999999999999" customHeight="1" x14ac:dyDescent="0.35">
      <c r="A365" s="244">
        <v>8</v>
      </c>
      <c r="B365" s="252" t="s">
        <v>264</v>
      </c>
      <c r="C365" s="271">
        <f>data2022!CB63</f>
        <v>0</v>
      </c>
      <c r="D365" s="271">
        <f>data2022!CC63</f>
        <v>0</v>
      </c>
      <c r="E365" s="276"/>
      <c r="F365" s="276"/>
      <c r="G365" s="276"/>
      <c r="H365" s="276"/>
      <c r="I365" s="271">
        <f>data2022!CE63</f>
        <v>1480278.1800000002</v>
      </c>
    </row>
    <row r="366" spans="1:9" ht="20.149999999999999" customHeight="1" x14ac:dyDescent="0.35">
      <c r="A366" s="244">
        <v>9</v>
      </c>
      <c r="B366" s="252" t="s">
        <v>265</v>
      </c>
      <c r="C366" s="271">
        <f>data2022!CB64</f>
        <v>0</v>
      </c>
      <c r="D366" s="271">
        <f>data2022!CC64</f>
        <v>2976.83</v>
      </c>
      <c r="E366" s="276"/>
      <c r="F366" s="276"/>
      <c r="G366" s="276"/>
      <c r="H366" s="276"/>
      <c r="I366" s="271">
        <f>data2022!CE64</f>
        <v>5211510.7899999991</v>
      </c>
    </row>
    <row r="367" spans="1:9" ht="20.149999999999999" customHeight="1" x14ac:dyDescent="0.35">
      <c r="A367" s="244">
        <v>10</v>
      </c>
      <c r="B367" s="252" t="s">
        <v>523</v>
      </c>
      <c r="C367" s="271">
        <f>data2022!CB65</f>
        <v>0</v>
      </c>
      <c r="D367" s="271">
        <f>data2022!CC65</f>
        <v>0</v>
      </c>
      <c r="E367" s="276"/>
      <c r="F367" s="276"/>
      <c r="G367" s="276"/>
      <c r="H367" s="276"/>
      <c r="I367" s="271">
        <f>data2022!CE65</f>
        <v>0</v>
      </c>
    </row>
    <row r="368" spans="1:9" ht="20.149999999999999" customHeight="1" x14ac:dyDescent="0.35">
      <c r="A368" s="244">
        <v>11</v>
      </c>
      <c r="B368" s="252" t="s">
        <v>524</v>
      </c>
      <c r="C368" s="271">
        <f>data2022!CB66</f>
        <v>0</v>
      </c>
      <c r="D368" s="271">
        <f>data2022!CC66</f>
        <v>0</v>
      </c>
      <c r="E368" s="276"/>
      <c r="F368" s="276"/>
      <c r="G368" s="276"/>
      <c r="H368" s="276"/>
      <c r="I368" s="271">
        <f>data2022!CE66</f>
        <v>1897011.45</v>
      </c>
    </row>
    <row r="369" spans="1:9" ht="20.149999999999999" customHeight="1" x14ac:dyDescent="0.35">
      <c r="A369" s="244">
        <v>12</v>
      </c>
      <c r="B369" s="252" t="s">
        <v>16</v>
      </c>
      <c r="C369" s="271">
        <f>data2022!CB67</f>
        <v>0</v>
      </c>
      <c r="D369" s="271">
        <f>data2022!CC67</f>
        <v>0</v>
      </c>
      <c r="E369" s="276"/>
      <c r="F369" s="276"/>
      <c r="G369" s="276"/>
      <c r="H369" s="276"/>
      <c r="I369" s="271">
        <f>data2022!CE67</f>
        <v>1153903</v>
      </c>
    </row>
    <row r="370" spans="1:9" ht="20.149999999999999" customHeight="1" x14ac:dyDescent="0.35">
      <c r="A370" s="244">
        <v>13</v>
      </c>
      <c r="B370" s="252" t="s">
        <v>1007</v>
      </c>
      <c r="C370" s="271">
        <f>data2022!CB68</f>
        <v>0</v>
      </c>
      <c r="D370" s="271">
        <f>data2022!CC68</f>
        <v>6300</v>
      </c>
      <c r="E370" s="276"/>
      <c r="F370" s="276"/>
      <c r="G370" s="276"/>
      <c r="H370" s="276"/>
      <c r="I370" s="271">
        <f>data2022!CE68</f>
        <v>125408.49</v>
      </c>
    </row>
    <row r="371" spans="1:9" ht="20.149999999999999" customHeight="1" x14ac:dyDescent="0.35">
      <c r="A371" s="244">
        <v>14</v>
      </c>
      <c r="B371" s="252" t="s">
        <v>1008</v>
      </c>
      <c r="C371" s="271">
        <f>data2022!CB69</f>
        <v>0</v>
      </c>
      <c r="D371" s="271">
        <f>data2022!CC69</f>
        <v>250</v>
      </c>
      <c r="E371" s="271">
        <f>data2022!CD69</f>
        <v>278761.86</v>
      </c>
      <c r="F371" s="276"/>
      <c r="G371" s="276"/>
      <c r="H371" s="276"/>
      <c r="I371" s="271">
        <f>data2022!CE69</f>
        <v>5106317.3199999994</v>
      </c>
    </row>
    <row r="372" spans="1:9" ht="20.149999999999999" customHeight="1" x14ac:dyDescent="0.35">
      <c r="A372" s="244">
        <v>15</v>
      </c>
      <c r="B372" s="252" t="s">
        <v>284</v>
      </c>
      <c r="C372" s="252">
        <f>-data2022!CB84</f>
        <v>0</v>
      </c>
      <c r="D372" s="252">
        <f>-data2022!CC84</f>
        <v>0</v>
      </c>
      <c r="E372" s="252">
        <f>-data2022!CD84</f>
        <v>0</v>
      </c>
      <c r="F372" s="262"/>
      <c r="G372" s="262"/>
      <c r="H372" s="262"/>
      <c r="I372" s="252">
        <f>-data2022!CE84</f>
        <v>0</v>
      </c>
    </row>
    <row r="373" spans="1:9" ht="20.149999999999999" customHeight="1" x14ac:dyDescent="0.35">
      <c r="A373" s="244">
        <v>16</v>
      </c>
      <c r="B373" s="260" t="s">
        <v>1009</v>
      </c>
      <c r="C373" s="271">
        <f>data2022!CB85</f>
        <v>0</v>
      </c>
      <c r="D373" s="271">
        <f>data2022!CC85</f>
        <v>24756.059999999998</v>
      </c>
      <c r="E373" s="271">
        <f>data2022!CD85</f>
        <v>278761.86</v>
      </c>
      <c r="F373" s="276"/>
      <c r="G373" s="276"/>
      <c r="H373" s="276"/>
      <c r="I373" s="252">
        <f>data2022!CE85</f>
        <v>40176355.320000008</v>
      </c>
    </row>
    <row r="374" spans="1:9" ht="20.149999999999999" customHeight="1" x14ac:dyDescent="0.35">
      <c r="A374" s="244">
        <v>17</v>
      </c>
      <c r="B374" s="252" t="s">
        <v>286</v>
      </c>
      <c r="C374" s="276"/>
      <c r="D374" s="276"/>
      <c r="E374" s="276"/>
      <c r="F374" s="276"/>
      <c r="G374" s="276"/>
      <c r="H374" s="276"/>
      <c r="I374" s="252">
        <f>data2022!CE86</f>
        <v>585307.73</v>
      </c>
    </row>
    <row r="375" spans="1:9" ht="20.149999999999999" customHeight="1" x14ac:dyDescent="0.35">
      <c r="A375" s="244">
        <v>18</v>
      </c>
      <c r="B375" s="252" t="s">
        <v>1010</v>
      </c>
      <c r="C375" s="252"/>
      <c r="D375" s="252"/>
      <c r="E375" s="252"/>
      <c r="F375" s="252"/>
      <c r="G375" s="252"/>
      <c r="H375" s="252"/>
      <c r="I375" s="252"/>
    </row>
    <row r="376" spans="1:9" ht="20.149999999999999" customHeight="1" x14ac:dyDescent="0.35">
      <c r="A376" s="244">
        <v>19</v>
      </c>
      <c r="B376" s="260" t="s">
        <v>1011</v>
      </c>
      <c r="C376" s="267" t="str">
        <f>IF(data2022!CB73&gt;0,data2022!CB73,"")</f>
        <v/>
      </c>
      <c r="D376" s="267" t="str">
        <f>IF(data2022!CC73&gt;0,data2022!CC73,"")</f>
        <v/>
      </c>
      <c r="E376" s="262"/>
      <c r="F376" s="262"/>
      <c r="G376" s="262"/>
      <c r="H376" s="262"/>
      <c r="I376" s="268">
        <f>data2022!CE87</f>
        <v>8517722.7299999986</v>
      </c>
    </row>
    <row r="377" spans="1:9" ht="20.149999999999999" customHeight="1" x14ac:dyDescent="0.35">
      <c r="A377" s="244">
        <v>20</v>
      </c>
      <c r="B377" s="260" t="s">
        <v>1012</v>
      </c>
      <c r="C377" s="267" t="str">
        <f>IF(data2022!CB74&gt;0,data2022!CB74,"")</f>
        <v/>
      </c>
      <c r="D377" s="267" t="str">
        <f>IF(data2022!CC74&gt;0,data2022!CC74,"")</f>
        <v/>
      </c>
      <c r="E377" s="262"/>
      <c r="F377" s="262"/>
      <c r="G377" s="262"/>
      <c r="H377" s="262"/>
      <c r="I377" s="268">
        <f>data2022!CE88</f>
        <v>54277866.659999996</v>
      </c>
    </row>
    <row r="378" spans="1:9" ht="20.149999999999999" customHeight="1" x14ac:dyDescent="0.35">
      <c r="A378" s="244">
        <v>21</v>
      </c>
      <c r="B378" s="260" t="s">
        <v>1013</v>
      </c>
      <c r="C378" s="267" t="str">
        <f>IF(data2022!CB75&gt;0,data2022!CB75,"")</f>
        <v/>
      </c>
      <c r="D378" s="267" t="str">
        <f>IF(data2022!CC75&gt;0,data2022!CC75,"")</f>
        <v/>
      </c>
      <c r="E378" s="262"/>
      <c r="F378" s="262"/>
      <c r="G378" s="262"/>
      <c r="H378" s="262"/>
      <c r="I378" s="268">
        <f>data2022!CE89</f>
        <v>62795589.390000001</v>
      </c>
    </row>
    <row r="379" spans="1:9" ht="20.149999999999999" customHeight="1" x14ac:dyDescent="0.35">
      <c r="A379" s="244" t="s">
        <v>1014</v>
      </c>
      <c r="B379" s="252"/>
      <c r="C379" s="262"/>
      <c r="D379" s="262"/>
      <c r="E379" s="262"/>
      <c r="F379" s="262"/>
      <c r="G379" s="262"/>
      <c r="H379" s="262"/>
      <c r="I379" s="262"/>
    </row>
    <row r="380" spans="1:9" ht="20.149999999999999" customHeight="1" x14ac:dyDescent="0.35">
      <c r="A380" s="244">
        <v>22</v>
      </c>
      <c r="B380" s="252" t="s">
        <v>1015</v>
      </c>
      <c r="C380" s="268">
        <f>data2022!CB90</f>
        <v>0</v>
      </c>
      <c r="D380" s="268">
        <f>data2022!CC90</f>
        <v>0</v>
      </c>
      <c r="E380" s="262"/>
      <c r="F380" s="262"/>
      <c r="G380" s="262"/>
      <c r="H380" s="262"/>
      <c r="I380" s="252">
        <f>data2022!CE90</f>
        <v>87446</v>
      </c>
    </row>
    <row r="381" spans="1:9" ht="20.149999999999999" customHeight="1" x14ac:dyDescent="0.35">
      <c r="A381" s="244">
        <v>23</v>
      </c>
      <c r="B381" s="252" t="s">
        <v>1016</v>
      </c>
      <c r="C381" s="268">
        <f>data2022!CB91</f>
        <v>0</v>
      </c>
      <c r="D381" s="267" t="str">
        <f>IF(data2022!CC77&gt;0,data2022!CC77,"")</f>
        <v/>
      </c>
      <c r="E381" s="262"/>
      <c r="F381" s="262"/>
      <c r="G381" s="262"/>
      <c r="H381" s="262"/>
      <c r="I381" s="252">
        <f>data2022!CE91</f>
        <v>29752</v>
      </c>
    </row>
    <row r="382" spans="1:9" ht="20.149999999999999" customHeight="1" x14ac:dyDescent="0.35">
      <c r="A382" s="244">
        <v>24</v>
      </c>
      <c r="B382" s="252" t="s">
        <v>1017</v>
      </c>
      <c r="C382" s="268">
        <f>data2022!CB92</f>
        <v>0</v>
      </c>
      <c r="D382" s="267" t="str">
        <f>IF(data2022!CC78&gt;0,data2022!CC78,"")</f>
        <v/>
      </c>
      <c r="E382" s="262"/>
      <c r="F382" s="262"/>
      <c r="G382" s="262"/>
      <c r="H382" s="262"/>
      <c r="I382" s="252">
        <f>data2022!CE92</f>
        <v>15576</v>
      </c>
    </row>
    <row r="383" spans="1:9" ht="20.149999999999999" customHeight="1" x14ac:dyDescent="0.35">
      <c r="A383" s="244">
        <v>25</v>
      </c>
      <c r="B383" s="252" t="s">
        <v>1018</v>
      </c>
      <c r="C383" s="268">
        <f>data2022!CB93</f>
        <v>0</v>
      </c>
      <c r="D383" s="267" t="str">
        <f>IF(data2022!CC79&gt;0,data2022!CC79,"")</f>
        <v/>
      </c>
      <c r="E383" s="262"/>
      <c r="F383" s="262"/>
      <c r="G383" s="262"/>
      <c r="H383" s="262"/>
      <c r="I383" s="252">
        <f>data2022!CE93</f>
        <v>22206</v>
      </c>
    </row>
    <row r="384" spans="1:9" ht="20.149999999999999" customHeight="1" x14ac:dyDescent="0.35">
      <c r="A384" s="244">
        <v>26</v>
      </c>
      <c r="B384" s="252" t="s">
        <v>294</v>
      </c>
      <c r="C384" s="267" t="str">
        <f>IF(data2022!CB80&gt;0,data2022!CB80,"")</f>
        <v/>
      </c>
      <c r="D384" s="267" t="str">
        <f>IF(data2022!CC80&gt;0,data2022!CC80,"")</f>
        <v/>
      </c>
      <c r="E384" s="274"/>
      <c r="F384" s="262"/>
      <c r="G384" s="262"/>
      <c r="H384" s="262"/>
      <c r="I384" s="259">
        <f>data2022!CE94</f>
        <v>44.09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FC651-DB26-4F02-959E-E650274B7083}">
  <sheetPr syncVertical="1" syncRef="B150" transitionEvaluation="1" transitionEntry="1" codeName="Sheet1">
    <tabColor rgb="FF92D050"/>
    <pageSetUpPr autoPageBreaks="0" fitToPage="1"/>
  </sheetPr>
  <dimension ref="A1:CF716"/>
  <sheetViews>
    <sheetView topLeftCell="A150" zoomScaleNormal="100" workbookViewId="0">
      <pane xSplit="1" topLeftCell="B1" activePane="topRight" state="frozen"/>
      <selection pane="topRight" activeCell="B174" sqref="B17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14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93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3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3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3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3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293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77">
        <v>4704821</v>
      </c>
      <c r="C47" s="20">
        <v>0</v>
      </c>
      <c r="D47" s="20">
        <v>0</v>
      </c>
      <c r="E47" s="20">
        <v>584920.66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82818.350000000006</v>
      </c>
      <c r="P47" s="20">
        <v>238016.14</v>
      </c>
      <c r="Q47" s="20">
        <v>0</v>
      </c>
      <c r="R47" s="20">
        <v>78076.5</v>
      </c>
      <c r="S47" s="20">
        <v>0</v>
      </c>
      <c r="T47" s="20">
        <v>0</v>
      </c>
      <c r="U47" s="20">
        <v>222718.9</v>
      </c>
      <c r="V47" s="20">
        <v>0</v>
      </c>
      <c r="W47" s="20">
        <v>0</v>
      </c>
      <c r="X47" s="20">
        <v>0</v>
      </c>
      <c r="Y47" s="20">
        <v>195667.53</v>
      </c>
      <c r="Z47" s="20">
        <v>0</v>
      </c>
      <c r="AA47" s="20">
        <v>0</v>
      </c>
      <c r="AB47" s="20">
        <v>61265.87</v>
      </c>
      <c r="AC47" s="20">
        <v>0</v>
      </c>
      <c r="AD47" s="20">
        <v>0</v>
      </c>
      <c r="AE47" s="20">
        <v>216728.53</v>
      </c>
      <c r="AF47" s="20">
        <v>0</v>
      </c>
      <c r="AG47" s="20">
        <v>439166.71</v>
      </c>
      <c r="AH47" s="20">
        <v>0</v>
      </c>
      <c r="AI47" s="20">
        <v>0</v>
      </c>
      <c r="AJ47" s="20">
        <v>885389.82</v>
      </c>
      <c r="AK47" s="20">
        <v>8205.56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7994.39</v>
      </c>
      <c r="AW47" s="20">
        <v>0</v>
      </c>
      <c r="AX47" s="20">
        <v>0</v>
      </c>
      <c r="AY47" s="20">
        <v>96715.67</v>
      </c>
      <c r="AZ47" s="20">
        <v>0</v>
      </c>
      <c r="BA47" s="20">
        <v>19442.509999999998</v>
      </c>
      <c r="BB47" s="20">
        <v>13112.42</v>
      </c>
      <c r="BC47" s="20">
        <v>0</v>
      </c>
      <c r="BD47" s="20">
        <v>66127.92</v>
      </c>
      <c r="BE47" s="20">
        <v>113124.13</v>
      </c>
      <c r="BF47" s="20">
        <v>180156.51</v>
      </c>
      <c r="BG47" s="20">
        <v>95484.69</v>
      </c>
      <c r="BH47" s="20">
        <v>43304.79</v>
      </c>
      <c r="BI47" s="20">
        <v>0</v>
      </c>
      <c r="BJ47" s="20">
        <v>154498.10999999999</v>
      </c>
      <c r="BK47" s="20">
        <v>176330.4</v>
      </c>
      <c r="BL47" s="20">
        <v>102636.18</v>
      </c>
      <c r="BM47" s="20">
        <v>0</v>
      </c>
      <c r="BN47" s="20">
        <v>163498.19</v>
      </c>
      <c r="BO47" s="20">
        <v>0</v>
      </c>
      <c r="BP47" s="20">
        <v>0</v>
      </c>
      <c r="BQ47" s="20">
        <v>0</v>
      </c>
      <c r="BR47" s="20">
        <v>133094.85</v>
      </c>
      <c r="BS47" s="20">
        <v>0</v>
      </c>
      <c r="BT47" s="20">
        <v>0</v>
      </c>
      <c r="BU47" s="20">
        <v>0</v>
      </c>
      <c r="BV47" s="20">
        <v>83865.89</v>
      </c>
      <c r="BW47" s="20">
        <v>0</v>
      </c>
      <c r="BX47" s="20">
        <v>80254.14</v>
      </c>
      <c r="BY47" s="20">
        <v>141883.5</v>
      </c>
      <c r="BZ47" s="20">
        <v>0</v>
      </c>
      <c r="CA47" s="20">
        <v>19522.61</v>
      </c>
      <c r="CB47" s="20">
        <v>0</v>
      </c>
      <c r="CC47" s="20">
        <v>0</v>
      </c>
      <c r="CD47" s="16"/>
      <c r="CE47" s="28">
        <f>SUM(C47:CC47)</f>
        <v>4704021.47</v>
      </c>
    </row>
    <row r="48" spans="1:83" x14ac:dyDescent="0.35">
      <c r="A48" s="28" t="s">
        <v>232</v>
      </c>
      <c r="B48" s="277">
        <v>185002.49000000022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23929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3775</v>
      </c>
      <c r="P48" s="28">
        <f t="shared" si="0"/>
        <v>7244</v>
      </c>
      <c r="Q48" s="28">
        <f t="shared" si="0"/>
        <v>0</v>
      </c>
      <c r="R48" s="28">
        <f t="shared" si="0"/>
        <v>4549</v>
      </c>
      <c r="S48" s="28">
        <f t="shared" si="0"/>
        <v>0</v>
      </c>
      <c r="T48" s="28">
        <f t="shared" si="0"/>
        <v>0</v>
      </c>
      <c r="U48" s="28">
        <f t="shared" si="0"/>
        <v>7369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7031</v>
      </c>
      <c r="Z48" s="28">
        <f t="shared" si="0"/>
        <v>0</v>
      </c>
      <c r="AA48" s="28">
        <f t="shared" si="0"/>
        <v>0</v>
      </c>
      <c r="AB48" s="28">
        <f t="shared" si="0"/>
        <v>2554</v>
      </c>
      <c r="AC48" s="28">
        <f t="shared" si="0"/>
        <v>0</v>
      </c>
      <c r="AD48" s="28">
        <f t="shared" si="0"/>
        <v>0</v>
      </c>
      <c r="AE48" s="28">
        <f t="shared" si="0"/>
        <v>7304</v>
      </c>
      <c r="AF48" s="28">
        <f t="shared" si="0"/>
        <v>0</v>
      </c>
      <c r="AG48" s="28">
        <f t="shared" si="0"/>
        <v>24519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38679</v>
      </c>
      <c r="AK48" s="28">
        <f t="shared" si="1"/>
        <v>364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187</v>
      </c>
      <c r="AW48" s="28">
        <f t="shared" si="1"/>
        <v>0</v>
      </c>
      <c r="AX48" s="28">
        <f t="shared" si="1"/>
        <v>0</v>
      </c>
      <c r="AY48" s="28">
        <f t="shared" si="1"/>
        <v>2959</v>
      </c>
      <c r="AZ48" s="28">
        <f t="shared" si="1"/>
        <v>0</v>
      </c>
      <c r="BA48" s="28">
        <f t="shared" si="1"/>
        <v>556</v>
      </c>
      <c r="BB48" s="28">
        <f t="shared" si="1"/>
        <v>677</v>
      </c>
      <c r="BC48" s="28">
        <f t="shared" si="1"/>
        <v>0</v>
      </c>
      <c r="BD48" s="28">
        <f t="shared" si="1"/>
        <v>1875</v>
      </c>
      <c r="BE48" s="28">
        <f t="shared" si="1"/>
        <v>4001</v>
      </c>
      <c r="BF48" s="28">
        <f t="shared" si="1"/>
        <v>5015</v>
      </c>
      <c r="BG48" s="28">
        <f t="shared" si="1"/>
        <v>3256</v>
      </c>
      <c r="BH48" s="28">
        <f t="shared" si="1"/>
        <v>1501</v>
      </c>
      <c r="BI48" s="28">
        <f t="shared" si="1"/>
        <v>0</v>
      </c>
      <c r="BJ48" s="28">
        <f t="shared" si="1"/>
        <v>6288</v>
      </c>
      <c r="BK48" s="28">
        <f t="shared" si="1"/>
        <v>5267</v>
      </c>
      <c r="BL48" s="28">
        <f t="shared" si="1"/>
        <v>3707</v>
      </c>
      <c r="BM48" s="28">
        <f t="shared" si="1"/>
        <v>0</v>
      </c>
      <c r="BN48" s="28">
        <f t="shared" si="1"/>
        <v>6434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4617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2968</v>
      </c>
      <c r="BW48" s="28">
        <f t="shared" si="2"/>
        <v>0</v>
      </c>
      <c r="BX48" s="28">
        <f t="shared" si="2"/>
        <v>2892</v>
      </c>
      <c r="BY48" s="28">
        <f t="shared" si="2"/>
        <v>4813</v>
      </c>
      <c r="BZ48" s="28">
        <f t="shared" si="2"/>
        <v>0</v>
      </c>
      <c r="CA48" s="28">
        <f t="shared" si="2"/>
        <v>676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185006</v>
      </c>
    </row>
    <row r="49" spans="1:83" x14ac:dyDescent="0.35">
      <c r="A49" s="16" t="s">
        <v>233</v>
      </c>
      <c r="B49" s="28">
        <f>B47+B48</f>
        <v>4889823.49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1609767.23</v>
      </c>
      <c r="C51" s="20">
        <v>0</v>
      </c>
      <c r="D51" s="20">
        <v>0</v>
      </c>
      <c r="E51" s="20">
        <v>67515.47</v>
      </c>
      <c r="F51" s="20">
        <v>0</v>
      </c>
      <c r="G51" s="20">
        <v>0</v>
      </c>
      <c r="H51" s="20">
        <v>0</v>
      </c>
      <c r="I51" s="20">
        <v>0</v>
      </c>
      <c r="J51" s="20">
        <v>1349.07</v>
      </c>
      <c r="K51" s="20">
        <v>0</v>
      </c>
      <c r="L51" s="20">
        <v>0</v>
      </c>
      <c r="M51" s="20">
        <v>0</v>
      </c>
      <c r="N51" s="20">
        <v>0</v>
      </c>
      <c r="O51" s="20">
        <v>16229.01</v>
      </c>
      <c r="P51" s="20">
        <v>173544.28</v>
      </c>
      <c r="Q51" s="20">
        <v>0</v>
      </c>
      <c r="R51" s="20">
        <v>1089.18</v>
      </c>
      <c r="S51" s="20">
        <v>271.31</v>
      </c>
      <c r="T51" s="20">
        <v>0</v>
      </c>
      <c r="U51" s="20">
        <v>42677.81</v>
      </c>
      <c r="V51" s="20">
        <v>434.53</v>
      </c>
      <c r="W51" s="20">
        <v>0</v>
      </c>
      <c r="X51" s="20">
        <v>0</v>
      </c>
      <c r="Y51" s="20">
        <v>297339.71000000002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8184.03</v>
      </c>
      <c r="AF51" s="20">
        <v>0</v>
      </c>
      <c r="AG51" s="20">
        <v>33636.76</v>
      </c>
      <c r="AH51" s="20">
        <v>0</v>
      </c>
      <c r="AI51" s="20">
        <v>0</v>
      </c>
      <c r="AJ51" s="20">
        <v>427305.79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2923.11</v>
      </c>
      <c r="AZ51" s="20">
        <v>0</v>
      </c>
      <c r="BA51" s="20">
        <v>1687.69</v>
      </c>
      <c r="BB51" s="20">
        <v>0</v>
      </c>
      <c r="BC51" s="20">
        <v>0</v>
      </c>
      <c r="BD51" s="20">
        <v>0</v>
      </c>
      <c r="BE51" s="20">
        <v>434602.55</v>
      </c>
      <c r="BF51" s="20">
        <v>1147.02</v>
      </c>
      <c r="BG51" s="20">
        <v>82807.990000000005</v>
      </c>
      <c r="BH51" s="20">
        <v>0</v>
      </c>
      <c r="BI51" s="20">
        <v>0</v>
      </c>
      <c r="BJ51" s="20">
        <v>0</v>
      </c>
      <c r="BK51" s="20">
        <v>5419.44</v>
      </c>
      <c r="BL51" s="20">
        <v>2328.0100000000002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6306.35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2968.12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1609767.2300000004</v>
      </c>
    </row>
    <row r="52" spans="1:83" x14ac:dyDescent="0.35">
      <c r="A52" s="35" t="s">
        <v>235</v>
      </c>
      <c r="B52" s="27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1609767.23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1542</v>
      </c>
      <c r="F59" s="20">
        <v>0</v>
      </c>
      <c r="G59" s="20">
        <v>0</v>
      </c>
      <c r="H59" s="20">
        <v>0</v>
      </c>
      <c r="I59" s="20">
        <v>0</v>
      </c>
      <c r="J59" s="20">
        <v>88</v>
      </c>
      <c r="K59" s="20">
        <v>0</v>
      </c>
      <c r="L59" s="20">
        <v>396</v>
      </c>
      <c r="M59" s="20">
        <v>0</v>
      </c>
      <c r="N59" s="20"/>
      <c r="O59" s="20">
        <v>62</v>
      </c>
      <c r="P59" s="26">
        <v>24392</v>
      </c>
      <c r="Q59" s="26">
        <v>0</v>
      </c>
      <c r="R59" s="26">
        <v>24392</v>
      </c>
      <c r="S59" s="279">
        <v>0</v>
      </c>
      <c r="T59" s="279">
        <v>0</v>
      </c>
      <c r="U59" s="27">
        <v>83370</v>
      </c>
      <c r="V59" s="26">
        <v>1910</v>
      </c>
      <c r="W59" s="26">
        <v>4506</v>
      </c>
      <c r="X59" s="26">
        <v>19821</v>
      </c>
      <c r="Y59" s="26">
        <v>18500</v>
      </c>
      <c r="Z59" s="26">
        <v>0</v>
      </c>
      <c r="AA59" s="26">
        <v>0</v>
      </c>
      <c r="AB59" s="279">
        <v>0</v>
      </c>
      <c r="AC59" s="26">
        <v>0</v>
      </c>
      <c r="AD59" s="26">
        <v>0</v>
      </c>
      <c r="AE59" s="26">
        <v>34058</v>
      </c>
      <c r="AF59" s="26">
        <v>0</v>
      </c>
      <c r="AG59" s="26">
        <v>8781</v>
      </c>
      <c r="AH59" s="26">
        <v>0</v>
      </c>
      <c r="AI59" s="26">
        <v>0</v>
      </c>
      <c r="AJ59" s="26">
        <v>21792</v>
      </c>
      <c r="AK59" s="26">
        <v>1598</v>
      </c>
      <c r="AL59" s="26">
        <v>781</v>
      </c>
      <c r="AM59" s="26">
        <v>0</v>
      </c>
      <c r="AN59" s="26">
        <v>0</v>
      </c>
      <c r="AO59" s="26">
        <v>7488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31620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87934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ht="15.75" customHeight="1" x14ac:dyDescent="0.35">
      <c r="A60" s="218" t="s">
        <v>262</v>
      </c>
      <c r="B60" s="219"/>
      <c r="C60" s="280">
        <v>0</v>
      </c>
      <c r="D60" s="280">
        <v>0</v>
      </c>
      <c r="E60" s="280">
        <v>15.6</v>
      </c>
      <c r="F60" s="280">
        <v>0</v>
      </c>
      <c r="G60" s="280">
        <v>0</v>
      </c>
      <c r="H60" s="280">
        <v>0</v>
      </c>
      <c r="I60" s="280">
        <v>0</v>
      </c>
      <c r="J60" s="280">
        <v>0.89</v>
      </c>
      <c r="K60" s="280">
        <v>0</v>
      </c>
      <c r="L60" s="280">
        <v>4.38</v>
      </c>
      <c r="M60" s="280">
        <v>0</v>
      </c>
      <c r="N60" s="280"/>
      <c r="O60" s="280">
        <v>2.36</v>
      </c>
      <c r="P60" s="281">
        <v>7.79</v>
      </c>
      <c r="Q60" s="281">
        <v>0</v>
      </c>
      <c r="R60" s="281">
        <v>1.85</v>
      </c>
      <c r="S60" s="282">
        <v>0</v>
      </c>
      <c r="T60" s="282">
        <v>0</v>
      </c>
      <c r="U60" s="283">
        <v>11.44</v>
      </c>
      <c r="V60" s="281">
        <v>0.33</v>
      </c>
      <c r="W60" s="281">
        <v>1.25</v>
      </c>
      <c r="X60" s="281">
        <v>3.24</v>
      </c>
      <c r="Y60" s="281">
        <v>3.52</v>
      </c>
      <c r="Z60" s="281">
        <v>0</v>
      </c>
      <c r="AA60" s="281">
        <v>0</v>
      </c>
      <c r="AB60" s="282">
        <v>1.98</v>
      </c>
      <c r="AC60" s="281">
        <v>0</v>
      </c>
      <c r="AD60" s="281">
        <v>0</v>
      </c>
      <c r="AE60" s="281">
        <v>9.34</v>
      </c>
      <c r="AF60" s="281">
        <v>0</v>
      </c>
      <c r="AG60" s="281">
        <v>15.87</v>
      </c>
      <c r="AH60" s="281">
        <v>0</v>
      </c>
      <c r="AI60" s="281">
        <v>0</v>
      </c>
      <c r="AJ60" s="281">
        <v>40.76</v>
      </c>
      <c r="AK60" s="281">
        <v>0.49</v>
      </c>
      <c r="AL60" s="281">
        <v>0.28999999999999998</v>
      </c>
      <c r="AM60" s="281">
        <v>0</v>
      </c>
      <c r="AN60" s="281">
        <v>0</v>
      </c>
      <c r="AO60" s="281">
        <v>3.16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0</v>
      </c>
      <c r="AW60" s="282">
        <v>0</v>
      </c>
      <c r="AX60" s="282">
        <v>0</v>
      </c>
      <c r="AY60" s="281">
        <v>18.16</v>
      </c>
      <c r="AZ60" s="281">
        <v>0</v>
      </c>
      <c r="BA60" s="282">
        <v>1.77</v>
      </c>
      <c r="BB60" s="282">
        <v>5.0199999999999996</v>
      </c>
      <c r="BC60" s="282">
        <v>0</v>
      </c>
      <c r="BD60" s="282">
        <v>3.44</v>
      </c>
      <c r="BE60" s="281">
        <v>6.02</v>
      </c>
      <c r="BF60" s="282">
        <v>14.71</v>
      </c>
      <c r="BG60" s="282">
        <v>3.89</v>
      </c>
      <c r="BH60" s="282">
        <v>1.56</v>
      </c>
      <c r="BI60" s="282">
        <v>0</v>
      </c>
      <c r="BJ60" s="282">
        <v>5.56</v>
      </c>
      <c r="BK60" s="282">
        <v>9.75</v>
      </c>
      <c r="BL60" s="282">
        <v>7.78</v>
      </c>
      <c r="BM60" s="282">
        <v>0</v>
      </c>
      <c r="BN60" s="282">
        <v>7.98</v>
      </c>
      <c r="BO60" s="282">
        <v>0</v>
      </c>
      <c r="BP60" s="282">
        <v>0</v>
      </c>
      <c r="BQ60" s="282">
        <v>0</v>
      </c>
      <c r="BR60" s="282">
        <v>5.13</v>
      </c>
      <c r="BS60" s="282">
        <v>0</v>
      </c>
      <c r="BT60" s="282">
        <v>0</v>
      </c>
      <c r="BU60" s="282">
        <v>0</v>
      </c>
      <c r="BV60" s="282">
        <v>4.42</v>
      </c>
      <c r="BW60" s="282">
        <v>0</v>
      </c>
      <c r="BX60" s="282">
        <v>0</v>
      </c>
      <c r="BY60" s="282">
        <v>5.57</v>
      </c>
      <c r="BZ60" s="282">
        <v>0</v>
      </c>
      <c r="CA60" s="282">
        <v>0.73</v>
      </c>
      <c r="CB60" s="282">
        <v>0</v>
      </c>
      <c r="CC60" s="282">
        <v>0</v>
      </c>
      <c r="CD60" s="220" t="s">
        <v>248</v>
      </c>
      <c r="CE60" s="238">
        <f t="shared" ref="CE60:CE68" si="6">SUM(C60:CD60)</f>
        <v>226.02999999999997</v>
      </c>
    </row>
    <row r="61" spans="1:83" x14ac:dyDescent="0.35">
      <c r="A61" s="35" t="s">
        <v>263</v>
      </c>
      <c r="B61" s="16"/>
      <c r="C61" s="20">
        <v>0</v>
      </c>
      <c r="D61" s="20">
        <v>0</v>
      </c>
      <c r="E61" s="20">
        <v>2542571.35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401063.35</v>
      </c>
      <c r="P61" s="26">
        <v>769699.37</v>
      </c>
      <c r="Q61" s="26">
        <v>0</v>
      </c>
      <c r="R61" s="26">
        <v>483309.41</v>
      </c>
      <c r="S61" s="284">
        <v>0</v>
      </c>
      <c r="T61" s="284">
        <v>0</v>
      </c>
      <c r="U61" s="27">
        <v>782967.24</v>
      </c>
      <c r="V61" s="26">
        <v>0</v>
      </c>
      <c r="W61" s="26">
        <v>0</v>
      </c>
      <c r="X61" s="26">
        <v>0</v>
      </c>
      <c r="Y61" s="26">
        <v>747059.27</v>
      </c>
      <c r="Z61" s="26">
        <v>0</v>
      </c>
      <c r="AA61" s="26">
        <v>0</v>
      </c>
      <c r="AB61" s="285">
        <v>271365.03999999998</v>
      </c>
      <c r="AC61" s="26">
        <v>0</v>
      </c>
      <c r="AD61" s="26">
        <v>0</v>
      </c>
      <c r="AE61" s="26">
        <v>776061.72</v>
      </c>
      <c r="AF61" s="26">
        <v>0</v>
      </c>
      <c r="AG61" s="26">
        <v>2605186.85</v>
      </c>
      <c r="AH61" s="26">
        <v>0</v>
      </c>
      <c r="AI61" s="26">
        <v>0</v>
      </c>
      <c r="AJ61" s="26">
        <v>4109725.34</v>
      </c>
      <c r="AK61" s="26">
        <v>38661.4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19831.38</v>
      </c>
      <c r="AW61" s="284">
        <v>0</v>
      </c>
      <c r="AX61" s="284">
        <v>0</v>
      </c>
      <c r="AY61" s="26">
        <v>314404.73</v>
      </c>
      <c r="AZ61" s="26">
        <v>0</v>
      </c>
      <c r="BA61" s="284">
        <v>59126.400000000001</v>
      </c>
      <c r="BB61" s="284">
        <v>71888.66</v>
      </c>
      <c r="BC61" s="284">
        <v>0</v>
      </c>
      <c r="BD61" s="284">
        <v>199212.76</v>
      </c>
      <c r="BE61" s="26">
        <v>425075.91</v>
      </c>
      <c r="BF61" s="284">
        <v>532856.65</v>
      </c>
      <c r="BG61" s="284">
        <v>345963.28</v>
      </c>
      <c r="BH61" s="284">
        <v>159509.48000000001</v>
      </c>
      <c r="BI61" s="284">
        <v>0</v>
      </c>
      <c r="BJ61" s="284">
        <v>668116.5</v>
      </c>
      <c r="BK61" s="284">
        <v>559581.46</v>
      </c>
      <c r="BL61" s="284">
        <v>393845.53</v>
      </c>
      <c r="BM61" s="284">
        <v>0</v>
      </c>
      <c r="BN61" s="284">
        <v>683587.94</v>
      </c>
      <c r="BO61" s="284">
        <v>0</v>
      </c>
      <c r="BP61" s="284">
        <v>0</v>
      </c>
      <c r="BQ61" s="284">
        <v>0</v>
      </c>
      <c r="BR61" s="284">
        <v>490586.82</v>
      </c>
      <c r="BS61" s="284">
        <v>0</v>
      </c>
      <c r="BT61" s="284">
        <v>0</v>
      </c>
      <c r="BU61" s="284">
        <v>0</v>
      </c>
      <c r="BV61" s="284">
        <v>315320.68</v>
      </c>
      <c r="BW61" s="284">
        <v>0</v>
      </c>
      <c r="BX61" s="284">
        <v>307247.90000000002</v>
      </c>
      <c r="BY61" s="284">
        <v>511412</v>
      </c>
      <c r="BZ61" s="284">
        <v>0</v>
      </c>
      <c r="CA61" s="284">
        <v>71810.759999999995</v>
      </c>
      <c r="CB61" s="284">
        <v>0</v>
      </c>
      <c r="CC61" s="284">
        <v>0</v>
      </c>
      <c r="CD61" s="25" t="s">
        <v>248</v>
      </c>
      <c r="CE61" s="28">
        <f t="shared" si="6"/>
        <v>19657049.180000003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608850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86593</v>
      </c>
      <c r="P62" s="28">
        <f t="shared" si="7"/>
        <v>245260</v>
      </c>
      <c r="Q62" s="28">
        <f t="shared" si="7"/>
        <v>0</v>
      </c>
      <c r="R62" s="28">
        <f t="shared" si="7"/>
        <v>82626</v>
      </c>
      <c r="S62" s="28">
        <f t="shared" si="7"/>
        <v>0</v>
      </c>
      <c r="T62" s="28">
        <f t="shared" si="7"/>
        <v>0</v>
      </c>
      <c r="U62" s="28">
        <f t="shared" si="7"/>
        <v>230088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202699</v>
      </c>
      <c r="Z62" s="28">
        <f t="shared" si="7"/>
        <v>0</v>
      </c>
      <c r="AA62" s="28">
        <f t="shared" si="7"/>
        <v>0</v>
      </c>
      <c r="AB62" s="28">
        <f t="shared" si="7"/>
        <v>63820</v>
      </c>
      <c r="AC62" s="28">
        <f t="shared" si="7"/>
        <v>0</v>
      </c>
      <c r="AD62" s="28">
        <f t="shared" si="7"/>
        <v>0</v>
      </c>
      <c r="AE62" s="28">
        <f t="shared" si="7"/>
        <v>224033</v>
      </c>
      <c r="AF62" s="28">
        <f t="shared" si="7"/>
        <v>0</v>
      </c>
      <c r="AG62" s="28">
        <f t="shared" si="7"/>
        <v>463686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924069</v>
      </c>
      <c r="AK62" s="28">
        <f t="shared" si="8"/>
        <v>8570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8181</v>
      </c>
      <c r="AW62" s="28">
        <f t="shared" si="8"/>
        <v>0</v>
      </c>
      <c r="AX62" s="28">
        <f t="shared" si="8"/>
        <v>0</v>
      </c>
      <c r="AY62" s="28">
        <f t="shared" si="8"/>
        <v>99675</v>
      </c>
      <c r="AZ62" s="28">
        <f t="shared" si="8"/>
        <v>0</v>
      </c>
      <c r="BA62" s="28">
        <f t="shared" si="8"/>
        <v>19999</v>
      </c>
      <c r="BB62" s="28">
        <f t="shared" si="8"/>
        <v>13789</v>
      </c>
      <c r="BC62" s="28">
        <f t="shared" si="8"/>
        <v>0</v>
      </c>
      <c r="BD62" s="28">
        <f t="shared" si="8"/>
        <v>68003</v>
      </c>
      <c r="BE62" s="28">
        <f t="shared" si="8"/>
        <v>117125</v>
      </c>
      <c r="BF62" s="28">
        <f t="shared" si="8"/>
        <v>185172</v>
      </c>
      <c r="BG62" s="28">
        <f t="shared" si="8"/>
        <v>98741</v>
      </c>
      <c r="BH62" s="28">
        <f t="shared" si="8"/>
        <v>44806</v>
      </c>
      <c r="BI62" s="28">
        <f t="shared" si="8"/>
        <v>0</v>
      </c>
      <c r="BJ62" s="28">
        <f t="shared" si="8"/>
        <v>160786</v>
      </c>
      <c r="BK62" s="28">
        <f t="shared" si="8"/>
        <v>181597</v>
      </c>
      <c r="BL62" s="28">
        <f t="shared" si="8"/>
        <v>106343</v>
      </c>
      <c r="BM62" s="28">
        <f t="shared" si="8"/>
        <v>0</v>
      </c>
      <c r="BN62" s="28">
        <f t="shared" si="8"/>
        <v>169932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137712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86834</v>
      </c>
      <c r="BW62" s="28">
        <f t="shared" si="9"/>
        <v>0</v>
      </c>
      <c r="BX62" s="28">
        <f t="shared" si="9"/>
        <v>83146</v>
      </c>
      <c r="BY62" s="28">
        <f t="shared" si="9"/>
        <v>146697</v>
      </c>
      <c r="BZ62" s="28">
        <f t="shared" si="9"/>
        <v>0</v>
      </c>
      <c r="CA62" s="28">
        <f t="shared" si="9"/>
        <v>20199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4889031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3240</v>
      </c>
      <c r="S63" s="284">
        <v>0</v>
      </c>
      <c r="T63" s="284">
        <v>0</v>
      </c>
      <c r="U63" s="27">
        <v>9100</v>
      </c>
      <c r="V63" s="26">
        <v>0</v>
      </c>
      <c r="W63" s="26">
        <v>21075</v>
      </c>
      <c r="X63" s="26">
        <v>0</v>
      </c>
      <c r="Y63" s="26">
        <v>122409.77</v>
      </c>
      <c r="Z63" s="26">
        <v>0</v>
      </c>
      <c r="AA63" s="26">
        <v>0</v>
      </c>
      <c r="AB63" s="285">
        <v>79801.94</v>
      </c>
      <c r="AC63" s="26">
        <v>0</v>
      </c>
      <c r="AD63" s="26">
        <v>0</v>
      </c>
      <c r="AE63" s="26">
        <v>55053.25</v>
      </c>
      <c r="AF63" s="26">
        <v>0</v>
      </c>
      <c r="AG63" s="26">
        <v>394261.77</v>
      </c>
      <c r="AH63" s="26">
        <v>0</v>
      </c>
      <c r="AI63" s="26">
        <v>0</v>
      </c>
      <c r="AJ63" s="26">
        <v>636663.53</v>
      </c>
      <c r="AK63" s="26">
        <v>1415.5</v>
      </c>
      <c r="AL63" s="26">
        <v>18412.5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9840.14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38255</v>
      </c>
      <c r="BK63" s="284">
        <v>53199.26</v>
      </c>
      <c r="BL63" s="284">
        <v>0</v>
      </c>
      <c r="BM63" s="284">
        <v>0</v>
      </c>
      <c r="BN63" s="284">
        <v>70101.960000000006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24675</v>
      </c>
      <c r="BZ63" s="284">
        <v>0</v>
      </c>
      <c r="CA63" s="284">
        <v>0</v>
      </c>
      <c r="CB63" s="284">
        <v>0</v>
      </c>
      <c r="CC63" s="284">
        <v>0</v>
      </c>
      <c r="CD63" s="25" t="s">
        <v>248</v>
      </c>
      <c r="CE63" s="28">
        <f t="shared" si="6"/>
        <v>1537504.6199999999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161031.6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35217.870000000003</v>
      </c>
      <c r="P64" s="26">
        <v>365803.36</v>
      </c>
      <c r="Q64" s="26">
        <v>0</v>
      </c>
      <c r="R64" s="26">
        <v>145.15</v>
      </c>
      <c r="S64" s="284">
        <v>730027.64</v>
      </c>
      <c r="T64" s="284">
        <v>0</v>
      </c>
      <c r="U64" s="27">
        <v>709029.31</v>
      </c>
      <c r="V64" s="26">
        <v>0</v>
      </c>
      <c r="W64" s="26">
        <v>0</v>
      </c>
      <c r="X64" s="26">
        <v>116.59</v>
      </c>
      <c r="Y64" s="26">
        <v>62317.25</v>
      </c>
      <c r="Z64" s="26">
        <v>0</v>
      </c>
      <c r="AA64" s="26">
        <v>0</v>
      </c>
      <c r="AB64" s="285">
        <v>1957134.45</v>
      </c>
      <c r="AC64" s="26">
        <v>0</v>
      </c>
      <c r="AD64" s="26">
        <v>0</v>
      </c>
      <c r="AE64" s="26">
        <v>34575.56</v>
      </c>
      <c r="AF64" s="26">
        <v>0</v>
      </c>
      <c r="AG64" s="26">
        <v>138151.66</v>
      </c>
      <c r="AH64" s="26">
        <v>3153.66</v>
      </c>
      <c r="AI64" s="26">
        <v>0</v>
      </c>
      <c r="AJ64" s="26">
        <v>267531.32</v>
      </c>
      <c r="AK64" s="26">
        <v>1026.77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41.36</v>
      </c>
      <c r="AW64" s="284">
        <v>0</v>
      </c>
      <c r="AX64" s="284">
        <v>0</v>
      </c>
      <c r="AY64" s="26">
        <v>160624.13</v>
      </c>
      <c r="AZ64" s="26">
        <v>0</v>
      </c>
      <c r="BA64" s="284">
        <v>13424.13</v>
      </c>
      <c r="BB64" s="284">
        <v>494.04</v>
      </c>
      <c r="BC64" s="284">
        <v>0</v>
      </c>
      <c r="BD64" s="284">
        <v>794.96</v>
      </c>
      <c r="BE64" s="26">
        <v>25380.29</v>
      </c>
      <c r="BF64" s="284">
        <v>32377.01</v>
      </c>
      <c r="BG64" s="284">
        <v>28506.15</v>
      </c>
      <c r="BH64" s="284">
        <v>28598.61</v>
      </c>
      <c r="BI64" s="284">
        <v>0</v>
      </c>
      <c r="BJ64" s="284">
        <v>8984.4699999999993</v>
      </c>
      <c r="BK64" s="284">
        <v>20679.3</v>
      </c>
      <c r="BL64" s="284">
        <v>14479.11</v>
      </c>
      <c r="BM64" s="284">
        <v>0</v>
      </c>
      <c r="BN64" s="284">
        <v>10472.530000000001</v>
      </c>
      <c r="BO64" s="284">
        <v>0</v>
      </c>
      <c r="BP64" s="284">
        <v>0</v>
      </c>
      <c r="BQ64" s="284">
        <v>0</v>
      </c>
      <c r="BR64" s="284">
        <v>8030.4</v>
      </c>
      <c r="BS64" s="284">
        <v>0</v>
      </c>
      <c r="BT64" s="284">
        <v>0</v>
      </c>
      <c r="BU64" s="284">
        <v>0</v>
      </c>
      <c r="BV64" s="284">
        <v>2185.4499999999998</v>
      </c>
      <c r="BW64" s="284">
        <v>0</v>
      </c>
      <c r="BX64" s="284">
        <v>8097.67</v>
      </c>
      <c r="BY64" s="284">
        <v>8476.8700000000008</v>
      </c>
      <c r="BZ64" s="284">
        <v>0</v>
      </c>
      <c r="CA64" s="284">
        <v>3376.26</v>
      </c>
      <c r="CB64" s="284">
        <v>0</v>
      </c>
      <c r="CC64" s="284">
        <v>0</v>
      </c>
      <c r="CD64" s="25" t="s">
        <v>248</v>
      </c>
      <c r="CE64" s="28">
        <f t="shared" si="6"/>
        <v>4840284.9300000016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4">
        <v>0</v>
      </c>
      <c r="T65" s="284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5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0</v>
      </c>
      <c r="BC65" s="284">
        <v>0</v>
      </c>
      <c r="BD65" s="284">
        <v>0</v>
      </c>
      <c r="BE65" s="26">
        <v>0</v>
      </c>
      <c r="BF65" s="284">
        <v>0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0</v>
      </c>
      <c r="BM65" s="284">
        <v>0</v>
      </c>
      <c r="BN65" s="284"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123011.46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1465.09</v>
      </c>
      <c r="P66" s="26">
        <v>32063.13</v>
      </c>
      <c r="Q66" s="26">
        <v>0</v>
      </c>
      <c r="R66" s="26">
        <v>0</v>
      </c>
      <c r="S66" s="284">
        <v>0</v>
      </c>
      <c r="T66" s="284">
        <v>0</v>
      </c>
      <c r="U66" s="27">
        <v>360371.08999999997</v>
      </c>
      <c r="V66" s="26">
        <v>5027.5200000000004</v>
      </c>
      <c r="W66" s="26">
        <v>269701.08</v>
      </c>
      <c r="X66" s="26">
        <v>73358.22</v>
      </c>
      <c r="Y66" s="26">
        <v>24012.22</v>
      </c>
      <c r="Z66" s="26">
        <v>0</v>
      </c>
      <c r="AA66" s="26">
        <v>0</v>
      </c>
      <c r="AB66" s="285">
        <v>750337.5</v>
      </c>
      <c r="AC66" s="26">
        <v>0</v>
      </c>
      <c r="AD66" s="26">
        <v>0</v>
      </c>
      <c r="AE66" s="26">
        <v>0</v>
      </c>
      <c r="AF66" s="26">
        <v>0</v>
      </c>
      <c r="AG66" s="26">
        <v>2099.5600000000013</v>
      </c>
      <c r="AH66" s="26">
        <v>143650</v>
      </c>
      <c r="AI66" s="26">
        <v>0</v>
      </c>
      <c r="AJ66" s="26">
        <v>10502.349999999999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0</v>
      </c>
      <c r="AW66" s="284">
        <v>0</v>
      </c>
      <c r="AX66" s="284">
        <v>0</v>
      </c>
      <c r="AY66" s="26">
        <v>2362.3000000000002</v>
      </c>
      <c r="AZ66" s="26">
        <v>0</v>
      </c>
      <c r="BA66" s="284">
        <v>166</v>
      </c>
      <c r="BB66" s="284">
        <v>0</v>
      </c>
      <c r="BC66" s="284">
        <v>0</v>
      </c>
      <c r="BD66" s="284">
        <v>0</v>
      </c>
      <c r="BE66" s="26">
        <v>4538.49</v>
      </c>
      <c r="BF66" s="284">
        <v>10</v>
      </c>
      <c r="BG66" s="284">
        <v>9389.99</v>
      </c>
      <c r="BH66" s="284">
        <v>0</v>
      </c>
      <c r="BI66" s="284">
        <v>0</v>
      </c>
      <c r="BJ66" s="284">
        <v>2933.6999999999971</v>
      </c>
      <c r="BK66" s="284">
        <v>40900.480000000003</v>
      </c>
      <c r="BL66" s="284">
        <v>0</v>
      </c>
      <c r="BM66" s="284">
        <v>0</v>
      </c>
      <c r="BN66" s="284">
        <v>1478.89</v>
      </c>
      <c r="BO66" s="284">
        <v>0</v>
      </c>
      <c r="BP66" s="284">
        <v>0</v>
      </c>
      <c r="BQ66" s="284">
        <v>0</v>
      </c>
      <c r="BR66" s="284">
        <v>2209.9499999999998</v>
      </c>
      <c r="BS66" s="284">
        <v>0</v>
      </c>
      <c r="BT66" s="284">
        <v>0</v>
      </c>
      <c r="BU66" s="284">
        <v>0</v>
      </c>
      <c r="BV66" s="284">
        <v>13160.79</v>
      </c>
      <c r="BW66" s="284">
        <v>0</v>
      </c>
      <c r="BX66" s="284">
        <v>4812.7700000000004</v>
      </c>
      <c r="BY66" s="284">
        <v>0</v>
      </c>
      <c r="BZ66" s="284">
        <v>0</v>
      </c>
      <c r="CA66" s="284">
        <v>44235.44</v>
      </c>
      <c r="CB66" s="284">
        <v>0</v>
      </c>
      <c r="CC66" s="284">
        <v>0</v>
      </c>
      <c r="CD66" s="25" t="s">
        <v>248</v>
      </c>
      <c r="CE66" s="28">
        <f t="shared" si="6"/>
        <v>1921798.02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67515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1349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16229</v>
      </c>
      <c r="P67" s="28">
        <f t="shared" si="10"/>
        <v>173544</v>
      </c>
      <c r="Q67" s="28">
        <f t="shared" si="10"/>
        <v>0</v>
      </c>
      <c r="R67" s="28">
        <f t="shared" si="10"/>
        <v>1089</v>
      </c>
      <c r="S67" s="28">
        <f t="shared" si="10"/>
        <v>271</v>
      </c>
      <c r="T67" s="28">
        <f t="shared" si="10"/>
        <v>0</v>
      </c>
      <c r="U67" s="28">
        <f t="shared" si="10"/>
        <v>42678</v>
      </c>
      <c r="V67" s="28">
        <f t="shared" si="10"/>
        <v>435</v>
      </c>
      <c r="W67" s="28">
        <f t="shared" si="10"/>
        <v>0</v>
      </c>
      <c r="X67" s="28">
        <f t="shared" si="10"/>
        <v>0</v>
      </c>
      <c r="Y67" s="28">
        <f t="shared" si="10"/>
        <v>297340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8184</v>
      </c>
      <c r="AF67" s="28">
        <f t="shared" si="10"/>
        <v>0</v>
      </c>
      <c r="AG67" s="28">
        <f t="shared" si="10"/>
        <v>33637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427306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2923</v>
      </c>
      <c r="AZ67" s="28">
        <f t="shared" si="11"/>
        <v>0</v>
      </c>
      <c r="BA67" s="28">
        <f t="shared" si="11"/>
        <v>1688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434603</v>
      </c>
      <c r="BF67" s="28">
        <f t="shared" si="11"/>
        <v>1147</v>
      </c>
      <c r="BG67" s="28">
        <f t="shared" si="11"/>
        <v>82808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5419</v>
      </c>
      <c r="BL67" s="28">
        <f t="shared" si="11"/>
        <v>2328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6306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2968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1609767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2765.15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84">
        <v>0</v>
      </c>
      <c r="T68" s="284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85">
        <v>47629.42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1410.09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0</v>
      </c>
      <c r="AW68" s="284">
        <v>0</v>
      </c>
      <c r="AX68" s="284">
        <v>0</v>
      </c>
      <c r="AY68" s="26">
        <v>523.96</v>
      </c>
      <c r="AZ68" s="26">
        <v>0</v>
      </c>
      <c r="BA68" s="284">
        <v>0</v>
      </c>
      <c r="BB68" s="284">
        <v>0</v>
      </c>
      <c r="BC68" s="284">
        <v>0</v>
      </c>
      <c r="BD68" s="284">
        <v>0</v>
      </c>
      <c r="BE68" s="26">
        <v>20979.599999999999</v>
      </c>
      <c r="BF68" s="284">
        <v>0</v>
      </c>
      <c r="BG68" s="284">
        <v>0</v>
      </c>
      <c r="BH68" s="284">
        <v>0</v>
      </c>
      <c r="BI68" s="284">
        <v>0</v>
      </c>
      <c r="BJ68" s="284">
        <v>0</v>
      </c>
      <c r="BK68" s="284">
        <v>2990.4</v>
      </c>
      <c r="BL68" s="284">
        <v>0</v>
      </c>
      <c r="BM68" s="284">
        <v>0</v>
      </c>
      <c r="BN68" s="284">
        <v>3133.86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0</v>
      </c>
      <c r="BZ68" s="284">
        <v>0</v>
      </c>
      <c r="CA68" s="284">
        <v>0</v>
      </c>
      <c r="CB68" s="284">
        <v>0</v>
      </c>
      <c r="CC68" s="284">
        <v>406.3</v>
      </c>
      <c r="CD68" s="25" t="s">
        <v>248</v>
      </c>
      <c r="CE68" s="28">
        <f t="shared" si="6"/>
        <v>79838.78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116420.95000000001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3392.5299999999997</v>
      </c>
      <c r="P69" s="28">
        <f t="shared" si="13"/>
        <v>52700.829999999994</v>
      </c>
      <c r="Q69" s="28">
        <f t="shared" si="13"/>
        <v>0</v>
      </c>
      <c r="R69" s="28">
        <f t="shared" si="13"/>
        <v>9590.67</v>
      </c>
      <c r="S69" s="28">
        <f t="shared" si="13"/>
        <v>95970.46</v>
      </c>
      <c r="T69" s="28">
        <f t="shared" si="13"/>
        <v>0</v>
      </c>
      <c r="U69" s="28">
        <f t="shared" si="13"/>
        <v>272991.18</v>
      </c>
      <c r="V69" s="28">
        <f t="shared" si="13"/>
        <v>0</v>
      </c>
      <c r="W69" s="28">
        <f t="shared" si="13"/>
        <v>4996.12</v>
      </c>
      <c r="X69" s="28">
        <f t="shared" si="13"/>
        <v>45.43</v>
      </c>
      <c r="Y69" s="28">
        <f t="shared" si="13"/>
        <v>95204.29</v>
      </c>
      <c r="Z69" s="28">
        <f t="shared" si="13"/>
        <v>0</v>
      </c>
      <c r="AA69" s="28">
        <f t="shared" si="13"/>
        <v>0</v>
      </c>
      <c r="AB69" s="28">
        <f t="shared" si="13"/>
        <v>245545.68</v>
      </c>
      <c r="AC69" s="28">
        <f t="shared" si="13"/>
        <v>0</v>
      </c>
      <c r="AD69" s="28">
        <f t="shared" si="13"/>
        <v>0</v>
      </c>
      <c r="AE69" s="28">
        <f t="shared" si="13"/>
        <v>26883.170000000002</v>
      </c>
      <c r="AF69" s="28">
        <f t="shared" si="13"/>
        <v>0</v>
      </c>
      <c r="AG69" s="28">
        <f t="shared" si="13"/>
        <v>109586.04000000001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340018.82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11330.539999999999</v>
      </c>
      <c r="AZ69" s="28">
        <f t="shared" si="14"/>
        <v>0</v>
      </c>
      <c r="BA69" s="28">
        <f t="shared" si="14"/>
        <v>6115.88</v>
      </c>
      <c r="BB69" s="28">
        <f t="shared" si="14"/>
        <v>207.95</v>
      </c>
      <c r="BC69" s="28">
        <f t="shared" si="14"/>
        <v>0</v>
      </c>
      <c r="BD69" s="28">
        <f t="shared" si="14"/>
        <v>106340.83</v>
      </c>
      <c r="BE69" s="28">
        <f t="shared" si="14"/>
        <v>600790.37999999989</v>
      </c>
      <c r="BF69" s="28">
        <f t="shared" si="14"/>
        <v>1133.46</v>
      </c>
      <c r="BG69" s="28">
        <f t="shared" si="14"/>
        <v>2742472.16</v>
      </c>
      <c r="BH69" s="28">
        <f t="shared" si="14"/>
        <v>8911.2000000000007</v>
      </c>
      <c r="BI69" s="28">
        <f t="shared" si="14"/>
        <v>0</v>
      </c>
      <c r="BJ69" s="28">
        <f t="shared" si="14"/>
        <v>158237.5</v>
      </c>
      <c r="BK69" s="28">
        <f t="shared" si="14"/>
        <v>129933.64</v>
      </c>
      <c r="BL69" s="28">
        <f t="shared" si="14"/>
        <v>26612.99</v>
      </c>
      <c r="BM69" s="28">
        <f t="shared" si="14"/>
        <v>0</v>
      </c>
      <c r="BN69" s="28">
        <f t="shared" si="14"/>
        <v>331373.21999999997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194498.81999999998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69743.3</v>
      </c>
      <c r="BW69" s="28">
        <f t="shared" si="15"/>
        <v>0</v>
      </c>
      <c r="BX69" s="28">
        <f t="shared" si="15"/>
        <v>147619.82</v>
      </c>
      <c r="BY69" s="28">
        <f t="shared" si="15"/>
        <v>16309.759999999998</v>
      </c>
      <c r="BZ69" s="28">
        <f t="shared" si="15"/>
        <v>0</v>
      </c>
      <c r="CA69" s="28">
        <f t="shared" si="15"/>
        <v>34024.370000000003</v>
      </c>
      <c r="CB69" s="28">
        <f t="shared" si="15"/>
        <v>0</v>
      </c>
      <c r="CC69" s="28">
        <f t="shared" si="15"/>
        <v>0</v>
      </c>
      <c r="CD69" s="28">
        <f t="shared" si="15"/>
        <v>282787.34999999998</v>
      </c>
      <c r="CE69" s="28">
        <f>SUM(CE70:CE84)</f>
        <v>6218732.120000001</v>
      </c>
    </row>
    <row r="70" spans="1:83" x14ac:dyDescent="0.3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55187.89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 t="shared" ref="CE70:CE85" si="16">SUM(C70:CD70)</f>
        <v>55187.89</v>
      </c>
    </row>
    <row r="71" spans="1:83" x14ac:dyDescent="0.35">
      <c r="A71" s="29" t="s">
        <v>271</v>
      </c>
      <c r="B71" s="30"/>
      <c r="C71" s="241">
        <v>0</v>
      </c>
      <c r="D71" s="241">
        <v>0</v>
      </c>
      <c r="E71" s="241">
        <v>17085.2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166556.74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18198.87</v>
      </c>
      <c r="AH71" s="241">
        <v>0</v>
      </c>
      <c r="AI71" s="241">
        <v>0</v>
      </c>
      <c r="AJ71" s="241">
        <v>704.95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20158.240000000002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8965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f t="shared" si="16"/>
        <v>231669</v>
      </c>
    </row>
    <row r="72" spans="1:83" x14ac:dyDescent="0.35">
      <c r="A72" s="29" t="s">
        <v>272</v>
      </c>
      <c r="B72" s="30"/>
      <c r="C72" s="241">
        <v>0</v>
      </c>
      <c r="D72" s="241">
        <v>0</v>
      </c>
      <c r="E72" s="241">
        <v>26284.9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5707.71</v>
      </c>
      <c r="Q72" s="241">
        <v>0</v>
      </c>
      <c r="R72" s="241">
        <v>0</v>
      </c>
      <c r="S72" s="241">
        <v>0</v>
      </c>
      <c r="T72" s="241">
        <v>0</v>
      </c>
      <c r="U72" s="241">
        <v>23698.65</v>
      </c>
      <c r="V72" s="241">
        <v>0</v>
      </c>
      <c r="W72" s="241">
        <v>0</v>
      </c>
      <c r="X72" s="241">
        <v>0</v>
      </c>
      <c r="Y72" s="241">
        <v>61646.1</v>
      </c>
      <c r="Z72" s="241">
        <v>0</v>
      </c>
      <c r="AA72" s="241">
        <v>0</v>
      </c>
      <c r="AB72" s="241">
        <v>168990.38</v>
      </c>
      <c r="AC72" s="241">
        <v>0</v>
      </c>
      <c r="AD72" s="241">
        <v>0</v>
      </c>
      <c r="AE72" s="241">
        <v>21297</v>
      </c>
      <c r="AF72" s="241">
        <v>0</v>
      </c>
      <c r="AG72" s="241">
        <v>36184.959999999999</v>
      </c>
      <c r="AH72" s="241">
        <v>0</v>
      </c>
      <c r="AI72" s="241">
        <v>0</v>
      </c>
      <c r="AJ72" s="241">
        <v>98646.18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102521.53</v>
      </c>
      <c r="BE72" s="241">
        <v>3112.5</v>
      </c>
      <c r="BF72" s="241">
        <v>0</v>
      </c>
      <c r="BG72" s="241">
        <v>2689748.5</v>
      </c>
      <c r="BH72" s="241">
        <v>8911.2000000000007</v>
      </c>
      <c r="BI72" s="241">
        <v>0</v>
      </c>
      <c r="BJ72" s="241">
        <v>137259.01</v>
      </c>
      <c r="BK72" s="241">
        <v>95227.63</v>
      </c>
      <c r="BL72" s="241">
        <v>26052.09</v>
      </c>
      <c r="BM72" s="241">
        <v>0</v>
      </c>
      <c r="BN72" s="241">
        <v>165104.22</v>
      </c>
      <c r="BO72" s="241">
        <v>0</v>
      </c>
      <c r="BP72" s="241">
        <v>0</v>
      </c>
      <c r="BQ72" s="241">
        <v>0</v>
      </c>
      <c r="BR72" s="241">
        <v>149483.04999999999</v>
      </c>
      <c r="BS72" s="241">
        <v>0</v>
      </c>
      <c r="BT72" s="241">
        <v>0</v>
      </c>
      <c r="BU72" s="241">
        <v>0</v>
      </c>
      <c r="BV72" s="241">
        <v>52826.14</v>
      </c>
      <c r="BW72" s="241">
        <v>0</v>
      </c>
      <c r="BX72" s="241">
        <v>3168.95</v>
      </c>
      <c r="BY72" s="241">
        <v>0</v>
      </c>
      <c r="BZ72" s="241">
        <v>0</v>
      </c>
      <c r="CA72" s="241">
        <v>-854.28</v>
      </c>
      <c r="CB72" s="241">
        <v>0</v>
      </c>
      <c r="CC72" s="241">
        <v>0</v>
      </c>
      <c r="CD72" s="241">
        <v>0</v>
      </c>
      <c r="CE72" s="28">
        <f t="shared" si="16"/>
        <v>3875016.4200000004</v>
      </c>
    </row>
    <row r="73" spans="1:83" x14ac:dyDescent="0.3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46228.54</v>
      </c>
      <c r="AH73" s="241">
        <v>0</v>
      </c>
      <c r="AI73" s="241">
        <v>0</v>
      </c>
      <c r="AJ73" s="241">
        <v>121513.35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3876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155795.72</v>
      </c>
      <c r="CE73" s="28">
        <f t="shared" si="16"/>
        <v>327413.61</v>
      </c>
    </row>
    <row r="74" spans="1:83" x14ac:dyDescent="0.3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 t="shared" si="16"/>
        <v>0</v>
      </c>
    </row>
    <row r="76" spans="1:83" x14ac:dyDescent="0.3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241">
        <v>0</v>
      </c>
      <c r="D77" s="241">
        <v>0</v>
      </c>
      <c r="E77" s="241">
        <v>12960.55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1816.68</v>
      </c>
      <c r="P77" s="241">
        <v>45030.28</v>
      </c>
      <c r="Q77" s="241">
        <v>0</v>
      </c>
      <c r="R77" s="241">
        <v>0</v>
      </c>
      <c r="S77" s="241">
        <v>0</v>
      </c>
      <c r="T77" s="241">
        <v>0</v>
      </c>
      <c r="U77" s="241">
        <v>1753.73</v>
      </c>
      <c r="V77" s="241">
        <v>0</v>
      </c>
      <c r="W77" s="241">
        <v>0</v>
      </c>
      <c r="X77" s="241">
        <v>0</v>
      </c>
      <c r="Y77" s="241">
        <v>29373.17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1708.23</v>
      </c>
      <c r="AF77" s="241">
        <v>0</v>
      </c>
      <c r="AG77" s="241">
        <v>4493.32</v>
      </c>
      <c r="AH77" s="241">
        <v>0</v>
      </c>
      <c r="AI77" s="241">
        <v>0</v>
      </c>
      <c r="AJ77" s="241">
        <v>4138.88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8471.81</v>
      </c>
      <c r="AZ77" s="241">
        <v>0</v>
      </c>
      <c r="BA77" s="241">
        <v>5998.52</v>
      </c>
      <c r="BB77" s="241">
        <v>0</v>
      </c>
      <c r="BC77" s="241">
        <v>0</v>
      </c>
      <c r="BD77" s="241">
        <v>1214.56</v>
      </c>
      <c r="BE77" s="241">
        <v>190190.07999999999</v>
      </c>
      <c r="BF77" s="241">
        <v>0</v>
      </c>
      <c r="BG77" s="241">
        <v>834.42</v>
      </c>
      <c r="BH77" s="241">
        <v>0</v>
      </c>
      <c r="BI77" s="241">
        <v>0</v>
      </c>
      <c r="BJ77" s="241">
        <v>1454.52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753.9</v>
      </c>
      <c r="BW77" s="241">
        <v>0</v>
      </c>
      <c r="BX77" s="241">
        <v>1103.93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 t="shared" si="16"/>
        <v>311296.58</v>
      </c>
    </row>
    <row r="78" spans="1:83" x14ac:dyDescent="0.3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39938.300000000003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 t="shared" si="16"/>
        <v>39938.300000000003</v>
      </c>
    </row>
    <row r="80" spans="1:83" x14ac:dyDescent="0.3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8695.67</v>
      </c>
      <c r="S80" s="241">
        <v>0</v>
      </c>
      <c r="T80" s="241">
        <v>0</v>
      </c>
      <c r="U80" s="241">
        <v>240.59</v>
      </c>
      <c r="V80" s="241">
        <v>0</v>
      </c>
      <c r="W80" s="241">
        <v>0</v>
      </c>
      <c r="X80" s="241">
        <v>0</v>
      </c>
      <c r="Y80" s="241">
        <v>879.99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870.99</v>
      </c>
      <c r="AF80" s="241">
        <v>0</v>
      </c>
      <c r="AG80" s="241">
        <v>644</v>
      </c>
      <c r="AH80" s="241">
        <v>0</v>
      </c>
      <c r="AI80" s="241">
        <v>0</v>
      </c>
      <c r="AJ80" s="241">
        <v>23247.02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199</v>
      </c>
      <c r="BC80" s="241">
        <v>0</v>
      </c>
      <c r="BD80" s="241">
        <v>0</v>
      </c>
      <c r="BE80" s="241">
        <v>161.35</v>
      </c>
      <c r="BF80" s="241">
        <v>0</v>
      </c>
      <c r="BG80" s="241">
        <v>1700</v>
      </c>
      <c r="BH80" s="241">
        <v>0</v>
      </c>
      <c r="BI80" s="241">
        <v>0</v>
      </c>
      <c r="BJ80" s="241">
        <v>-525.75</v>
      </c>
      <c r="BK80" s="241">
        <v>121.22</v>
      </c>
      <c r="BL80" s="241">
        <v>0</v>
      </c>
      <c r="BM80" s="241">
        <v>0</v>
      </c>
      <c r="BN80" s="241">
        <v>5121.7700000000004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1198.26</v>
      </c>
      <c r="BW80" s="241">
        <v>0</v>
      </c>
      <c r="BX80" s="241">
        <v>3891.93</v>
      </c>
      <c r="BY80" s="241">
        <v>5496.3</v>
      </c>
      <c r="BZ80" s="241">
        <v>0</v>
      </c>
      <c r="CA80" s="241">
        <v>26809.37</v>
      </c>
      <c r="CB80" s="241">
        <v>0</v>
      </c>
      <c r="CC80" s="241">
        <v>0</v>
      </c>
      <c r="CD80" s="241">
        <v>0</v>
      </c>
      <c r="CE80" s="28">
        <f t="shared" si="16"/>
        <v>78751.710000000006</v>
      </c>
    </row>
    <row r="81" spans="1:84" x14ac:dyDescent="0.3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 t="shared" si="16"/>
        <v>0</v>
      </c>
    </row>
    <row r="82" spans="1:84" x14ac:dyDescent="0.35">
      <c r="A82" s="29" t="s">
        <v>282</v>
      </c>
      <c r="B82" s="16"/>
      <c r="C82" s="241">
        <v>0</v>
      </c>
      <c r="D82" s="241">
        <v>0</v>
      </c>
      <c r="E82" s="241">
        <v>3121.61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4996.12</v>
      </c>
      <c r="X82" s="241">
        <v>0</v>
      </c>
      <c r="Y82" s="241">
        <v>0</v>
      </c>
      <c r="Z82" s="241">
        <v>0</v>
      </c>
      <c r="AA82" s="241">
        <v>0</v>
      </c>
      <c r="AB82" s="241">
        <v>10059.629999999999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60069.8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2426.06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402542.5</v>
      </c>
      <c r="BF82" s="241">
        <v>0</v>
      </c>
      <c r="BG82" s="241">
        <v>50189.24</v>
      </c>
      <c r="BH82" s="241">
        <v>0</v>
      </c>
      <c r="BI82" s="241">
        <v>0</v>
      </c>
      <c r="BJ82" s="241">
        <v>0</v>
      </c>
      <c r="BK82" s="241">
        <v>12908.15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 t="shared" si="16"/>
        <v>546313.11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56968.69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1575.85</v>
      </c>
      <c r="P83" s="26">
        <v>1962.84</v>
      </c>
      <c r="Q83" s="26">
        <v>0</v>
      </c>
      <c r="R83" s="27">
        <v>895</v>
      </c>
      <c r="S83" s="26">
        <v>95970.46</v>
      </c>
      <c r="T83" s="20">
        <v>0</v>
      </c>
      <c r="U83" s="26">
        <v>25553.579999999998</v>
      </c>
      <c r="V83" s="26">
        <v>0</v>
      </c>
      <c r="W83" s="20">
        <v>0</v>
      </c>
      <c r="X83" s="26">
        <v>45.43</v>
      </c>
      <c r="Y83" s="26">
        <v>3305.0300000000007</v>
      </c>
      <c r="Z83" s="26">
        <v>0</v>
      </c>
      <c r="AA83" s="26">
        <v>0</v>
      </c>
      <c r="AB83" s="26">
        <v>66495.67</v>
      </c>
      <c r="AC83" s="26">
        <v>0</v>
      </c>
      <c r="AD83" s="26">
        <v>0</v>
      </c>
      <c r="AE83" s="26">
        <v>3006.95</v>
      </c>
      <c r="AF83" s="26">
        <v>0</v>
      </c>
      <c r="AG83" s="26">
        <v>3836.3500000000004</v>
      </c>
      <c r="AH83" s="26">
        <v>0</v>
      </c>
      <c r="AI83" s="26">
        <v>0</v>
      </c>
      <c r="AJ83" s="26">
        <v>31698.640000000003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432.67</v>
      </c>
      <c r="AZ83" s="26">
        <v>0</v>
      </c>
      <c r="BA83" s="26">
        <v>117.36</v>
      </c>
      <c r="BB83" s="26">
        <v>8.9499999999999886</v>
      </c>
      <c r="BC83" s="26">
        <v>0</v>
      </c>
      <c r="BD83" s="26">
        <v>2604.7399999999998</v>
      </c>
      <c r="BE83" s="26">
        <v>907.94999999999993</v>
      </c>
      <c r="BF83" s="26">
        <v>1133.46</v>
      </c>
      <c r="BG83" s="26">
        <v>0</v>
      </c>
      <c r="BH83" s="27">
        <v>0</v>
      </c>
      <c r="BI83" s="26">
        <v>0</v>
      </c>
      <c r="BJ83" s="26">
        <v>-108.51999999999998</v>
      </c>
      <c r="BK83" s="26">
        <v>21676.639999999999</v>
      </c>
      <c r="BL83" s="26">
        <v>560.9</v>
      </c>
      <c r="BM83" s="26">
        <v>0</v>
      </c>
      <c r="BN83" s="26">
        <v>161147.23000000001</v>
      </c>
      <c r="BO83" s="26">
        <v>0</v>
      </c>
      <c r="BP83" s="26">
        <v>0</v>
      </c>
      <c r="BQ83" s="26">
        <v>0</v>
      </c>
      <c r="BR83" s="26">
        <v>5077.4699999999939</v>
      </c>
      <c r="BS83" s="26">
        <v>0</v>
      </c>
      <c r="BT83" s="26">
        <v>0</v>
      </c>
      <c r="BU83" s="26">
        <v>0</v>
      </c>
      <c r="BV83" s="26">
        <v>6000</v>
      </c>
      <c r="BW83" s="26">
        <v>0</v>
      </c>
      <c r="BX83" s="26">
        <v>139455.01</v>
      </c>
      <c r="BY83" s="26">
        <v>10813.46</v>
      </c>
      <c r="BZ83" s="26">
        <v>0</v>
      </c>
      <c r="CA83" s="26">
        <v>8069.2800000000025</v>
      </c>
      <c r="CB83" s="26">
        <v>0</v>
      </c>
      <c r="CC83" s="26">
        <v>0</v>
      </c>
      <c r="CD83" s="31">
        <v>126991.63</v>
      </c>
      <c r="CE83" s="28">
        <f t="shared" si="16"/>
        <v>776202.72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-23057.22</v>
      </c>
      <c r="CE84" s="28">
        <f t="shared" si="16"/>
        <v>-23057.22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3622165.5100000002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1349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543960.84</v>
      </c>
      <c r="P85" s="28">
        <f t="shared" si="17"/>
        <v>1639070.69</v>
      </c>
      <c r="Q85" s="28">
        <f t="shared" si="17"/>
        <v>0</v>
      </c>
      <c r="R85" s="28">
        <f t="shared" si="17"/>
        <v>580000.23</v>
      </c>
      <c r="S85" s="28">
        <f t="shared" si="17"/>
        <v>826269.1</v>
      </c>
      <c r="T85" s="28">
        <f t="shared" si="17"/>
        <v>0</v>
      </c>
      <c r="U85" s="28">
        <f t="shared" si="17"/>
        <v>2407224.8200000003</v>
      </c>
      <c r="V85" s="28">
        <f t="shared" si="17"/>
        <v>5462.52</v>
      </c>
      <c r="W85" s="28">
        <f t="shared" si="17"/>
        <v>295772.2</v>
      </c>
      <c r="X85" s="28">
        <f t="shared" si="17"/>
        <v>73520.239999999991</v>
      </c>
      <c r="Y85" s="28">
        <f t="shared" si="17"/>
        <v>1551041.8</v>
      </c>
      <c r="Z85" s="28">
        <f t="shared" si="17"/>
        <v>0</v>
      </c>
      <c r="AA85" s="28">
        <f t="shared" si="17"/>
        <v>0</v>
      </c>
      <c r="AB85" s="28">
        <f t="shared" si="17"/>
        <v>3415634.03</v>
      </c>
      <c r="AC85" s="28">
        <f t="shared" si="17"/>
        <v>0</v>
      </c>
      <c r="AD85" s="28">
        <f t="shared" si="17"/>
        <v>0</v>
      </c>
      <c r="AE85" s="28">
        <f t="shared" si="17"/>
        <v>1124790.7</v>
      </c>
      <c r="AF85" s="28">
        <f t="shared" si="17"/>
        <v>0</v>
      </c>
      <c r="AG85" s="28">
        <f t="shared" si="17"/>
        <v>3746608.8800000004</v>
      </c>
      <c r="AH85" s="28">
        <f t="shared" si="17"/>
        <v>146803.66</v>
      </c>
      <c r="AI85" s="28">
        <f t="shared" ref="AI85:BN85" si="18">SUM(AI61:AI69)-AI84</f>
        <v>0</v>
      </c>
      <c r="AJ85" s="28">
        <f t="shared" si="18"/>
        <v>6717226.4500000002</v>
      </c>
      <c r="AK85" s="28">
        <f t="shared" si="18"/>
        <v>49673.67</v>
      </c>
      <c r="AL85" s="28">
        <f t="shared" si="18"/>
        <v>18412.5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28053.74</v>
      </c>
      <c r="AW85" s="28">
        <f t="shared" si="18"/>
        <v>0</v>
      </c>
      <c r="AX85" s="28">
        <f t="shared" si="18"/>
        <v>0</v>
      </c>
      <c r="AY85" s="28">
        <f t="shared" si="18"/>
        <v>601683.80000000005</v>
      </c>
      <c r="AZ85" s="28">
        <f t="shared" si="18"/>
        <v>0</v>
      </c>
      <c r="BA85" s="28">
        <f t="shared" si="18"/>
        <v>100519.41</v>
      </c>
      <c r="BB85" s="28">
        <f t="shared" si="18"/>
        <v>86379.65</v>
      </c>
      <c r="BC85" s="28">
        <f t="shared" si="18"/>
        <v>0</v>
      </c>
      <c r="BD85" s="28">
        <f t="shared" si="18"/>
        <v>374351.55000000005</v>
      </c>
      <c r="BE85" s="28">
        <f t="shared" si="18"/>
        <v>1628492.67</v>
      </c>
      <c r="BF85" s="28">
        <f t="shared" si="18"/>
        <v>752696.12</v>
      </c>
      <c r="BG85" s="28">
        <f t="shared" si="18"/>
        <v>3307880.58</v>
      </c>
      <c r="BH85" s="28">
        <f t="shared" si="18"/>
        <v>241825.29000000004</v>
      </c>
      <c r="BI85" s="28">
        <f t="shared" si="18"/>
        <v>0</v>
      </c>
      <c r="BJ85" s="28">
        <f t="shared" si="18"/>
        <v>1037313.1699999999</v>
      </c>
      <c r="BK85" s="28">
        <f t="shared" si="18"/>
        <v>994300.54</v>
      </c>
      <c r="BL85" s="28">
        <f t="shared" si="18"/>
        <v>543608.63</v>
      </c>
      <c r="BM85" s="28">
        <f t="shared" si="18"/>
        <v>0</v>
      </c>
      <c r="BN85" s="28">
        <f t="shared" si="18"/>
        <v>1270080.3999999999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839343.99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487244.22</v>
      </c>
      <c r="BW85" s="28">
        <f t="shared" si="19"/>
        <v>0</v>
      </c>
      <c r="BX85" s="28">
        <f t="shared" si="19"/>
        <v>553892.16</v>
      </c>
      <c r="BY85" s="28">
        <f t="shared" si="19"/>
        <v>707570.63</v>
      </c>
      <c r="BZ85" s="28">
        <f t="shared" si="19"/>
        <v>0</v>
      </c>
      <c r="CA85" s="28">
        <f t="shared" si="19"/>
        <v>173645.83</v>
      </c>
      <c r="CB85" s="28">
        <f t="shared" si="19"/>
        <v>0</v>
      </c>
      <c r="CC85" s="28">
        <f t="shared" si="19"/>
        <v>406.3</v>
      </c>
      <c r="CD85" s="28">
        <f t="shared" si="19"/>
        <v>305844.56999999995</v>
      </c>
      <c r="CE85" s="28">
        <f t="shared" si="16"/>
        <v>40800120.089999996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552157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4592050.5</v>
      </c>
      <c r="F87" s="20">
        <v>0</v>
      </c>
      <c r="G87" s="20">
        <v>0</v>
      </c>
      <c r="H87" s="20">
        <v>0</v>
      </c>
      <c r="I87" s="20">
        <v>0</v>
      </c>
      <c r="J87" s="20">
        <v>429276.32</v>
      </c>
      <c r="K87" s="20">
        <v>0</v>
      </c>
      <c r="L87" s="20">
        <v>838185.18</v>
      </c>
      <c r="M87" s="20">
        <v>0</v>
      </c>
      <c r="N87" s="20">
        <v>0</v>
      </c>
      <c r="O87" s="20">
        <v>545360</v>
      </c>
      <c r="P87" s="20">
        <v>221175.13</v>
      </c>
      <c r="Q87" s="20">
        <v>9575</v>
      </c>
      <c r="R87" s="20">
        <v>115083.45</v>
      </c>
      <c r="S87" s="20">
        <v>157916.26</v>
      </c>
      <c r="T87" s="20">
        <v>29857.4</v>
      </c>
      <c r="U87" s="20">
        <v>638085.88</v>
      </c>
      <c r="V87" s="20">
        <v>13600</v>
      </c>
      <c r="W87" s="20">
        <v>24594</v>
      </c>
      <c r="X87" s="20">
        <v>212571.05</v>
      </c>
      <c r="Y87" s="20">
        <v>41392</v>
      </c>
      <c r="Z87" s="20">
        <v>0</v>
      </c>
      <c r="AA87" s="20">
        <v>0</v>
      </c>
      <c r="AB87" s="20">
        <v>1485488.58</v>
      </c>
      <c r="AC87" s="20">
        <v>0</v>
      </c>
      <c r="AD87" s="20">
        <v>0</v>
      </c>
      <c r="AE87" s="20">
        <v>254327</v>
      </c>
      <c r="AF87" s="20">
        <v>0</v>
      </c>
      <c r="AG87" s="20">
        <v>408709.47</v>
      </c>
      <c r="AH87" s="20">
        <v>0</v>
      </c>
      <c r="AI87" s="20">
        <v>18209</v>
      </c>
      <c r="AJ87" s="20">
        <v>660790.54</v>
      </c>
      <c r="AK87" s="20">
        <v>36672</v>
      </c>
      <c r="AL87" s="20">
        <v>4695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10737613.760000002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586561</v>
      </c>
      <c r="F88" s="20">
        <v>0</v>
      </c>
      <c r="G88" s="20">
        <v>0</v>
      </c>
      <c r="H88" s="20">
        <v>0</v>
      </c>
      <c r="I88" s="20">
        <v>0</v>
      </c>
      <c r="J88" s="20">
        <v>-1774</v>
      </c>
      <c r="K88" s="20">
        <v>0</v>
      </c>
      <c r="L88" s="20">
        <v>0</v>
      </c>
      <c r="M88" s="20">
        <v>0</v>
      </c>
      <c r="N88" s="20">
        <v>0</v>
      </c>
      <c r="O88" s="20">
        <v>105089</v>
      </c>
      <c r="P88" s="20">
        <v>3035741</v>
      </c>
      <c r="Q88" s="20">
        <v>371833</v>
      </c>
      <c r="R88" s="20">
        <v>1217821.3999999999</v>
      </c>
      <c r="S88" s="20">
        <v>1958404.69</v>
      </c>
      <c r="T88" s="20">
        <v>62034.1</v>
      </c>
      <c r="U88" s="20">
        <v>6654777.5300000003</v>
      </c>
      <c r="V88" s="20">
        <v>309224</v>
      </c>
      <c r="W88" s="20">
        <v>1524174.01</v>
      </c>
      <c r="X88" s="20">
        <v>3614866.38</v>
      </c>
      <c r="Y88" s="20">
        <v>2496006.5</v>
      </c>
      <c r="Z88" s="20">
        <v>0</v>
      </c>
      <c r="AA88" s="20">
        <v>0</v>
      </c>
      <c r="AB88" s="20">
        <v>5832066.9800000004</v>
      </c>
      <c r="AC88" s="20">
        <v>0</v>
      </c>
      <c r="AD88" s="20">
        <v>0</v>
      </c>
      <c r="AE88" s="20">
        <v>2711555</v>
      </c>
      <c r="AF88" s="20">
        <v>0</v>
      </c>
      <c r="AG88" s="20">
        <v>10632151.939999999</v>
      </c>
      <c r="AH88" s="20">
        <v>0</v>
      </c>
      <c r="AI88" s="20">
        <v>736097.51</v>
      </c>
      <c r="AJ88" s="20">
        <v>7355600.3499999996</v>
      </c>
      <c r="AK88" s="20">
        <v>117585</v>
      </c>
      <c r="AL88" s="20">
        <v>87576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49407391.390000001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5178611.5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427502.32</v>
      </c>
      <c r="K89" s="28">
        <f t="shared" si="21"/>
        <v>0</v>
      </c>
      <c r="L89" s="28">
        <f t="shared" si="21"/>
        <v>838185.18</v>
      </c>
      <c r="M89" s="28">
        <f t="shared" si="21"/>
        <v>0</v>
      </c>
      <c r="N89" s="28">
        <f t="shared" si="21"/>
        <v>0</v>
      </c>
      <c r="O89" s="28">
        <f t="shared" si="21"/>
        <v>650449</v>
      </c>
      <c r="P89" s="28">
        <f t="shared" si="21"/>
        <v>3256916.13</v>
      </c>
      <c r="Q89" s="28">
        <f t="shared" si="21"/>
        <v>381408</v>
      </c>
      <c r="R89" s="28">
        <f t="shared" si="21"/>
        <v>1332904.8499999999</v>
      </c>
      <c r="S89" s="28">
        <f t="shared" si="21"/>
        <v>2116320.9500000002</v>
      </c>
      <c r="T89" s="28">
        <f t="shared" si="21"/>
        <v>91891.5</v>
      </c>
      <c r="U89" s="28">
        <f t="shared" si="21"/>
        <v>7292863.4100000001</v>
      </c>
      <c r="V89" s="28">
        <f t="shared" si="21"/>
        <v>322824</v>
      </c>
      <c r="W89" s="28">
        <f t="shared" si="21"/>
        <v>1548768.01</v>
      </c>
      <c r="X89" s="28">
        <f t="shared" si="21"/>
        <v>3827437.4299999997</v>
      </c>
      <c r="Y89" s="28">
        <f t="shared" si="21"/>
        <v>2537398.5</v>
      </c>
      <c r="Z89" s="28">
        <f t="shared" si="21"/>
        <v>0</v>
      </c>
      <c r="AA89" s="28">
        <f t="shared" si="21"/>
        <v>0</v>
      </c>
      <c r="AB89" s="28">
        <f t="shared" si="21"/>
        <v>7317555.5600000005</v>
      </c>
      <c r="AC89" s="28">
        <f t="shared" si="21"/>
        <v>0</v>
      </c>
      <c r="AD89" s="28">
        <f t="shared" si="21"/>
        <v>0</v>
      </c>
      <c r="AE89" s="28">
        <f t="shared" si="21"/>
        <v>2965882</v>
      </c>
      <c r="AF89" s="28">
        <f t="shared" si="21"/>
        <v>0</v>
      </c>
      <c r="AG89" s="28">
        <f t="shared" si="21"/>
        <v>11040861.41</v>
      </c>
      <c r="AH89" s="28">
        <f t="shared" si="21"/>
        <v>0</v>
      </c>
      <c r="AI89" s="28">
        <f t="shared" si="21"/>
        <v>754306.51</v>
      </c>
      <c r="AJ89" s="28">
        <f t="shared" si="21"/>
        <v>8016390.8899999997</v>
      </c>
      <c r="AK89" s="28">
        <f t="shared" si="21"/>
        <v>154257</v>
      </c>
      <c r="AL89" s="28">
        <f t="shared" si="21"/>
        <v>92271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60145005.149999999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4204</v>
      </c>
      <c r="F90" s="20">
        <v>0</v>
      </c>
      <c r="G90" s="20">
        <v>0</v>
      </c>
      <c r="H90" s="20">
        <v>0</v>
      </c>
      <c r="I90" s="20">
        <v>0</v>
      </c>
      <c r="J90" s="20">
        <v>240</v>
      </c>
      <c r="K90" s="20">
        <v>0</v>
      </c>
      <c r="L90" s="20">
        <v>1181</v>
      </c>
      <c r="M90" s="20">
        <v>0</v>
      </c>
      <c r="N90" s="20">
        <v>0</v>
      </c>
      <c r="O90" s="20">
        <v>1132</v>
      </c>
      <c r="P90" s="20">
        <v>4746</v>
      </c>
      <c r="Q90" s="20">
        <v>0</v>
      </c>
      <c r="R90" s="20">
        <v>460</v>
      </c>
      <c r="S90" s="20">
        <v>542</v>
      </c>
      <c r="T90" s="20">
        <v>0</v>
      </c>
      <c r="U90" s="20">
        <v>1661</v>
      </c>
      <c r="V90" s="20">
        <v>107</v>
      </c>
      <c r="W90" s="20">
        <v>406</v>
      </c>
      <c r="X90" s="20">
        <v>1051</v>
      </c>
      <c r="Y90" s="20">
        <v>1141</v>
      </c>
      <c r="Z90" s="20">
        <v>0</v>
      </c>
      <c r="AA90" s="20">
        <v>0</v>
      </c>
      <c r="AB90" s="20">
        <v>330</v>
      </c>
      <c r="AC90" s="20">
        <v>0</v>
      </c>
      <c r="AD90" s="20">
        <v>0</v>
      </c>
      <c r="AE90" s="20">
        <v>4256</v>
      </c>
      <c r="AF90" s="20">
        <v>0</v>
      </c>
      <c r="AG90" s="20">
        <v>2445</v>
      </c>
      <c r="AH90" s="20">
        <v>0</v>
      </c>
      <c r="AI90" s="20">
        <v>0</v>
      </c>
      <c r="AJ90" s="20">
        <v>18202</v>
      </c>
      <c r="AK90" s="20">
        <v>221</v>
      </c>
      <c r="AL90" s="20">
        <v>132</v>
      </c>
      <c r="AM90" s="20">
        <v>0</v>
      </c>
      <c r="AN90" s="20">
        <v>0</v>
      </c>
      <c r="AO90" s="20">
        <v>851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1472</v>
      </c>
      <c r="AZ90" s="20">
        <v>1263</v>
      </c>
      <c r="BA90" s="20">
        <v>695</v>
      </c>
      <c r="BB90" s="20">
        <v>14</v>
      </c>
      <c r="BC90" s="20">
        <v>0</v>
      </c>
      <c r="BD90" s="20">
        <v>1186</v>
      </c>
      <c r="BE90" s="20">
        <v>20395</v>
      </c>
      <c r="BF90" s="20">
        <v>535</v>
      </c>
      <c r="BG90" s="20">
        <v>944</v>
      </c>
      <c r="BH90" s="20">
        <v>0</v>
      </c>
      <c r="BI90" s="20">
        <v>0</v>
      </c>
      <c r="BJ90" s="20">
        <v>0</v>
      </c>
      <c r="BK90" s="20">
        <v>3396</v>
      </c>
      <c r="BL90" s="20">
        <v>1586</v>
      </c>
      <c r="BM90" s="20">
        <v>0</v>
      </c>
      <c r="BN90" s="20">
        <v>5548</v>
      </c>
      <c r="BO90" s="20">
        <v>0</v>
      </c>
      <c r="BP90" s="20">
        <v>0</v>
      </c>
      <c r="BQ90" s="20">
        <v>0</v>
      </c>
      <c r="BR90" s="20">
        <v>3375</v>
      </c>
      <c r="BS90" s="20">
        <v>0</v>
      </c>
      <c r="BT90" s="20">
        <v>0</v>
      </c>
      <c r="BU90" s="20">
        <v>0</v>
      </c>
      <c r="BV90" s="20">
        <v>1949</v>
      </c>
      <c r="BW90" s="20">
        <v>0</v>
      </c>
      <c r="BX90" s="20">
        <v>0</v>
      </c>
      <c r="BY90" s="20">
        <v>1341</v>
      </c>
      <c r="BZ90" s="20">
        <v>0</v>
      </c>
      <c r="CA90" s="20">
        <v>927</v>
      </c>
      <c r="CB90" s="20">
        <v>0</v>
      </c>
      <c r="CC90" s="20">
        <v>0</v>
      </c>
      <c r="CD90" s="235" t="s">
        <v>248</v>
      </c>
      <c r="CE90" s="28">
        <f t="shared" si="20"/>
        <v>87934</v>
      </c>
      <c r="CF90" s="28">
        <f>BE59-CE90</f>
        <v>0</v>
      </c>
    </row>
    <row r="91" spans="1:84" x14ac:dyDescent="0.35">
      <c r="A91" s="22" t="s">
        <v>291</v>
      </c>
      <c r="B91" s="16"/>
      <c r="C91" s="20"/>
      <c r="D91" s="20"/>
      <c r="E91" s="20">
        <v>31513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>
        <v>0</v>
      </c>
      <c r="AX91" s="286" t="s">
        <v>248</v>
      </c>
      <c r="AY91" s="286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31513</v>
      </c>
      <c r="CF91" s="28">
        <f>AY59-CE91</f>
        <v>107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17252</v>
      </c>
      <c r="F92" s="20">
        <v>0</v>
      </c>
      <c r="G92" s="20">
        <v>0</v>
      </c>
      <c r="H92" s="20">
        <v>0</v>
      </c>
      <c r="I92" s="20">
        <v>0</v>
      </c>
      <c r="J92" s="20">
        <v>985</v>
      </c>
      <c r="K92" s="20">
        <v>0</v>
      </c>
      <c r="L92" s="20">
        <v>4845</v>
      </c>
      <c r="M92" s="20">
        <v>0</v>
      </c>
      <c r="N92" s="20"/>
      <c r="O92" s="20">
        <v>3188</v>
      </c>
      <c r="P92" s="20">
        <v>18832</v>
      </c>
      <c r="Q92" s="20">
        <v>0</v>
      </c>
      <c r="R92" s="20">
        <v>0</v>
      </c>
      <c r="S92" s="20">
        <v>0</v>
      </c>
      <c r="T92" s="20">
        <v>0</v>
      </c>
      <c r="U92" s="20">
        <v>6094</v>
      </c>
      <c r="V92" s="20">
        <v>271</v>
      </c>
      <c r="W92" s="20">
        <v>1029</v>
      </c>
      <c r="X92" s="20">
        <v>2661</v>
      </c>
      <c r="Y92" s="20">
        <v>2886</v>
      </c>
      <c r="Z92" s="20">
        <v>0</v>
      </c>
      <c r="AA92" s="20">
        <v>0</v>
      </c>
      <c r="AB92" s="20">
        <v>811</v>
      </c>
      <c r="AC92" s="20">
        <v>0</v>
      </c>
      <c r="AD92" s="20">
        <v>0</v>
      </c>
      <c r="AE92" s="20">
        <v>5396</v>
      </c>
      <c r="AF92" s="20">
        <v>0</v>
      </c>
      <c r="AG92" s="20">
        <v>16529</v>
      </c>
      <c r="AH92" s="20">
        <v>0</v>
      </c>
      <c r="AI92" s="20">
        <v>0</v>
      </c>
      <c r="AJ92" s="20">
        <v>35613</v>
      </c>
      <c r="AK92" s="20">
        <v>281</v>
      </c>
      <c r="AL92" s="20">
        <v>168</v>
      </c>
      <c r="AM92" s="20">
        <v>0</v>
      </c>
      <c r="AN92" s="20">
        <v>0</v>
      </c>
      <c r="AO92" s="20">
        <v>3491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549</v>
      </c>
      <c r="BW92" s="20">
        <v>0</v>
      </c>
      <c r="BX92" s="20">
        <v>0</v>
      </c>
      <c r="BY92" s="20">
        <v>102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 t="shared" si="20"/>
        <v>120983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4777</v>
      </c>
      <c r="F93" s="20">
        <v>0</v>
      </c>
      <c r="G93" s="20">
        <v>0</v>
      </c>
      <c r="H93" s="20">
        <v>0</v>
      </c>
      <c r="I93" s="20">
        <v>0</v>
      </c>
      <c r="J93" s="20">
        <v>273</v>
      </c>
      <c r="K93" s="20">
        <v>0</v>
      </c>
      <c r="L93" s="20">
        <v>1341</v>
      </c>
      <c r="M93" s="20">
        <v>0</v>
      </c>
      <c r="N93" s="20"/>
      <c r="O93" s="20">
        <v>462</v>
      </c>
      <c r="P93" s="20">
        <v>2760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69</v>
      </c>
      <c r="W93" s="20">
        <v>262</v>
      </c>
      <c r="X93" s="20">
        <v>678</v>
      </c>
      <c r="Y93" s="20">
        <v>735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1642</v>
      </c>
      <c r="AF93" s="20">
        <v>0</v>
      </c>
      <c r="AG93" s="20">
        <v>4656</v>
      </c>
      <c r="AH93" s="20">
        <v>0</v>
      </c>
      <c r="AI93" s="20">
        <v>0</v>
      </c>
      <c r="AJ93" s="20">
        <v>257</v>
      </c>
      <c r="AK93" s="20">
        <v>1642</v>
      </c>
      <c r="AL93" s="20">
        <v>0</v>
      </c>
      <c r="AM93" s="20">
        <v>0</v>
      </c>
      <c r="AN93" s="20">
        <v>0</v>
      </c>
      <c r="AO93" s="20">
        <v>967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20521</v>
      </c>
      <c r="CF93" s="28">
        <f>BA59</f>
        <v>0</v>
      </c>
    </row>
    <row r="94" spans="1:84" x14ac:dyDescent="0.35">
      <c r="A94" s="22" t="s">
        <v>294</v>
      </c>
      <c r="B94" s="16"/>
      <c r="C94" s="280">
        <v>0</v>
      </c>
      <c r="D94" s="280">
        <v>0</v>
      </c>
      <c r="E94" s="280">
        <v>13.47</v>
      </c>
      <c r="F94" s="280">
        <v>0</v>
      </c>
      <c r="G94" s="280">
        <v>0</v>
      </c>
      <c r="H94" s="280">
        <v>0</v>
      </c>
      <c r="I94" s="280">
        <v>0</v>
      </c>
      <c r="J94" s="280">
        <v>0.77</v>
      </c>
      <c r="K94" s="280">
        <v>0</v>
      </c>
      <c r="L94" s="280">
        <v>3.78</v>
      </c>
      <c r="M94" s="280">
        <v>0</v>
      </c>
      <c r="N94" s="280"/>
      <c r="O94" s="280">
        <v>2.36</v>
      </c>
      <c r="P94" s="281">
        <v>4.4800000000000004</v>
      </c>
      <c r="Q94" s="281">
        <v>0</v>
      </c>
      <c r="R94" s="281">
        <v>0</v>
      </c>
      <c r="S94" s="282">
        <v>0</v>
      </c>
      <c r="T94" s="282">
        <v>0</v>
      </c>
      <c r="U94" s="283">
        <v>0</v>
      </c>
      <c r="V94" s="281">
        <v>0</v>
      </c>
      <c r="W94" s="281">
        <v>0</v>
      </c>
      <c r="X94" s="281">
        <v>0</v>
      </c>
      <c r="Y94" s="281">
        <v>0</v>
      </c>
      <c r="Z94" s="281">
        <v>0</v>
      </c>
      <c r="AA94" s="281">
        <v>0</v>
      </c>
      <c r="AB94" s="282">
        <v>1.19</v>
      </c>
      <c r="AC94" s="281">
        <v>0</v>
      </c>
      <c r="AD94" s="281">
        <v>0</v>
      </c>
      <c r="AE94" s="281">
        <v>0</v>
      </c>
      <c r="AF94" s="281">
        <v>0</v>
      </c>
      <c r="AG94" s="281">
        <v>12.42</v>
      </c>
      <c r="AH94" s="281">
        <v>0</v>
      </c>
      <c r="AI94" s="281">
        <v>0</v>
      </c>
      <c r="AJ94" s="281">
        <v>12.71</v>
      </c>
      <c r="AK94" s="281">
        <v>0</v>
      </c>
      <c r="AL94" s="281">
        <v>0</v>
      </c>
      <c r="AM94" s="281">
        <v>0</v>
      </c>
      <c r="AN94" s="281">
        <v>0</v>
      </c>
      <c r="AO94" s="281">
        <v>2.73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0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53.91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88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89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90">
        <v>99156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91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91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94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94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1368</v>
      </c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37" t="s">
        <v>1369</v>
      </c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207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4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43">
        <v>410</v>
      </c>
      <c r="D127" s="46">
        <v>1542</v>
      </c>
      <c r="E127" s="16"/>
    </row>
    <row r="128" spans="1:5" x14ac:dyDescent="0.35">
      <c r="A128" s="16" t="s">
        <v>337</v>
      </c>
      <c r="B128" s="42" t="s">
        <v>299</v>
      </c>
      <c r="C128" s="43">
        <v>33</v>
      </c>
      <c r="D128" s="46">
        <v>433</v>
      </c>
      <c r="E128" s="16"/>
    </row>
    <row r="129" spans="1:5" x14ac:dyDescent="0.35">
      <c r="A129" s="16" t="s">
        <v>338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339</v>
      </c>
      <c r="B130" s="42" t="s">
        <v>299</v>
      </c>
      <c r="C130" s="43">
        <v>62</v>
      </c>
      <c r="D130" s="46">
        <v>88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342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343</v>
      </c>
      <c r="B134" s="42" t="s">
        <v>299</v>
      </c>
      <c r="C134" s="43">
        <v>24</v>
      </c>
      <c r="D134" s="16"/>
      <c r="E134" s="16"/>
    </row>
    <row r="135" spans="1:5" x14ac:dyDescent="0.35">
      <c r="A135" s="16" t="s">
        <v>344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346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347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348</v>
      </c>
      <c r="B140" s="42"/>
      <c r="C140" s="43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349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f>SUM(C132:C142)</f>
        <v>24</v>
      </c>
    </row>
    <row r="144" spans="1:5" x14ac:dyDescent="0.35">
      <c r="A144" s="16" t="s">
        <v>351</v>
      </c>
      <c r="B144" s="42" t="s">
        <v>299</v>
      </c>
      <c r="C144" s="43">
        <v>24</v>
      </c>
      <c r="D144" s="16"/>
      <c r="E144" s="16"/>
    </row>
    <row r="145" spans="1:6" x14ac:dyDescent="0.35">
      <c r="A145" s="16" t="s">
        <v>352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46">
        <v>241</v>
      </c>
      <c r="C154" s="46">
        <v>51</v>
      </c>
      <c r="D154" s="46">
        <v>180</v>
      </c>
      <c r="E154" s="28">
        <f>SUM(B154:D154)</f>
        <v>472</v>
      </c>
    </row>
    <row r="155" spans="1:6" x14ac:dyDescent="0.35">
      <c r="A155" s="16" t="s">
        <v>242</v>
      </c>
      <c r="B155" s="46">
        <v>1058</v>
      </c>
      <c r="C155" s="46">
        <v>125</v>
      </c>
      <c r="D155" s="46">
        <v>447</v>
      </c>
      <c r="E155" s="28">
        <f>SUM(B155:D155)</f>
        <v>1630</v>
      </c>
    </row>
    <row r="156" spans="1:6" x14ac:dyDescent="0.35">
      <c r="A156" s="16" t="s">
        <v>358</v>
      </c>
      <c r="B156" s="46"/>
      <c r="C156" s="46"/>
      <c r="D156" s="46"/>
      <c r="E156" s="28">
        <f>SUM(B156:D156)</f>
        <v>0</v>
      </c>
    </row>
    <row r="157" spans="1:6" x14ac:dyDescent="0.35">
      <c r="A157" s="16" t="s">
        <v>287</v>
      </c>
      <c r="B157" s="46">
        <v>4681695.2300000004</v>
      </c>
      <c r="C157" s="46">
        <v>2119467.2599999998</v>
      </c>
      <c r="D157" s="46">
        <v>2969172.28</v>
      </c>
      <c r="E157" s="28">
        <f>SUM(B157:D157)</f>
        <v>9770334.7699999996</v>
      </c>
      <c r="F157" s="14"/>
    </row>
    <row r="158" spans="1:6" x14ac:dyDescent="0.35">
      <c r="A158" s="16" t="s">
        <v>288</v>
      </c>
      <c r="B158" s="46">
        <v>17884002.109999999</v>
      </c>
      <c r="C158" s="46">
        <v>8572396.9600000009</v>
      </c>
      <c r="D158" s="46">
        <v>22950992.32</v>
      </c>
      <c r="E158" s="28">
        <f>SUM(B158:D158)</f>
        <v>49407391.390000001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46">
        <v>31</v>
      </c>
      <c r="C160" s="46">
        <v>1</v>
      </c>
      <c r="D160" s="46">
        <v>1</v>
      </c>
      <c r="E160" s="28">
        <f>SUM(B160:D160)</f>
        <v>33</v>
      </c>
    </row>
    <row r="161" spans="1:5" x14ac:dyDescent="0.35">
      <c r="A161" s="16" t="s">
        <v>242</v>
      </c>
      <c r="B161" s="46">
        <v>373</v>
      </c>
      <c r="C161" s="46">
        <v>43</v>
      </c>
      <c r="D161" s="46">
        <v>17</v>
      </c>
      <c r="E161" s="28">
        <f>SUM(B161:D161)</f>
        <v>433</v>
      </c>
    </row>
    <row r="162" spans="1:5" x14ac:dyDescent="0.35">
      <c r="A162" s="16" t="s">
        <v>358</v>
      </c>
      <c r="B162" s="46"/>
      <c r="C162" s="46"/>
      <c r="D162" s="46"/>
      <c r="E162" s="28">
        <f>SUM(B162:D162)</f>
        <v>0</v>
      </c>
    </row>
    <row r="163" spans="1:5" x14ac:dyDescent="0.35">
      <c r="A163" s="16" t="s">
        <v>287</v>
      </c>
      <c r="B163" s="46">
        <v>698801.21</v>
      </c>
      <c r="C163" s="46">
        <v>0</v>
      </c>
      <c r="D163" s="46">
        <v>291535</v>
      </c>
      <c r="E163" s="28">
        <f>SUM(B163:D163)</f>
        <v>990336.21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35">
      <c r="A168" s="16" t="s">
        <v>358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46">
        <v>2461360</v>
      </c>
      <c r="C173" s="46">
        <v>1901422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43">
        <v>1407488.6</v>
      </c>
      <c r="D181" s="16"/>
      <c r="E181" s="16"/>
    </row>
    <row r="182" spans="1:5" x14ac:dyDescent="0.35">
      <c r="A182" s="16" t="s">
        <v>368</v>
      </c>
      <c r="B182" s="42" t="s">
        <v>299</v>
      </c>
      <c r="C182" s="43">
        <v>44731.55</v>
      </c>
      <c r="D182" s="16"/>
      <c r="E182" s="16"/>
    </row>
    <row r="183" spans="1:5" x14ac:dyDescent="0.35">
      <c r="A183" s="21" t="s">
        <v>369</v>
      </c>
      <c r="B183" s="42" t="s">
        <v>299</v>
      </c>
      <c r="C183" s="43">
        <v>230422.56</v>
      </c>
      <c r="D183" s="16"/>
      <c r="E183" s="16"/>
    </row>
    <row r="184" spans="1:5" x14ac:dyDescent="0.35">
      <c r="A184" s="16" t="s">
        <v>370</v>
      </c>
      <c r="B184" s="42" t="s">
        <v>299</v>
      </c>
      <c r="C184" s="43">
        <v>2376140.16</v>
      </c>
      <c r="D184" s="16"/>
      <c r="E184" s="16"/>
    </row>
    <row r="185" spans="1:5" x14ac:dyDescent="0.35">
      <c r="A185" s="16" t="s">
        <v>371</v>
      </c>
      <c r="B185" s="42" t="s">
        <v>299</v>
      </c>
      <c r="C185" s="43">
        <v>-8.73</v>
      </c>
      <c r="D185" s="16"/>
      <c r="E185" s="16"/>
    </row>
    <row r="186" spans="1:5" x14ac:dyDescent="0.35">
      <c r="A186" s="16" t="s">
        <v>372</v>
      </c>
      <c r="B186" s="42" t="s">
        <v>299</v>
      </c>
      <c r="C186" s="43">
        <v>792219.82</v>
      </c>
      <c r="D186" s="16"/>
      <c r="E186" s="16"/>
    </row>
    <row r="187" spans="1:5" x14ac:dyDescent="0.35">
      <c r="A187" s="16" t="s">
        <v>373</v>
      </c>
      <c r="B187" s="42" t="s">
        <v>299</v>
      </c>
      <c r="C187" s="43">
        <v>29070.53</v>
      </c>
      <c r="D187" s="16"/>
      <c r="E187" s="16"/>
    </row>
    <row r="188" spans="1:5" x14ac:dyDescent="0.35">
      <c r="A188" s="16" t="s">
        <v>373</v>
      </c>
      <c r="B188" s="42" t="s">
        <v>299</v>
      </c>
      <c r="C188" s="43">
        <v>9759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4889823.49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43">
        <v>0</v>
      </c>
      <c r="D191" s="16"/>
      <c r="E191" s="16"/>
    </row>
    <row r="192" spans="1:5" x14ac:dyDescent="0.35">
      <c r="A192" s="16" t="s">
        <v>376</v>
      </c>
      <c r="B192" s="42" t="s">
        <v>299</v>
      </c>
      <c r="C192" s="43">
        <v>85252.479999999996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85252.479999999996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43">
        <v>214320.77</v>
      </c>
      <c r="D195" s="16"/>
      <c r="E195" s="16"/>
    </row>
    <row r="196" spans="1:5" x14ac:dyDescent="0.35">
      <c r="A196" s="16" t="s">
        <v>379</v>
      </c>
      <c r="B196" s="42" t="s">
        <v>299</v>
      </c>
      <c r="C196" s="43">
        <v>113092.84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327413.61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43">
        <v>29591.45</v>
      </c>
      <c r="D199" s="16"/>
      <c r="E199" s="16"/>
    </row>
    <row r="200" spans="1:5" x14ac:dyDescent="0.35">
      <c r="A200" s="16" t="s">
        <v>382</v>
      </c>
      <c r="B200" s="42" t="s">
        <v>299</v>
      </c>
      <c r="C200" s="43">
        <v>146627.62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176219.07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43">
        <v>62296.52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62296.52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6">
        <v>826320.9</v>
      </c>
      <c r="C211" s="43">
        <v>8078</v>
      </c>
      <c r="D211" s="46"/>
      <c r="E211" s="28">
        <f t="shared" ref="E211:E219" si="22">SUM(B211:C211)-D211</f>
        <v>834398.9</v>
      </c>
    </row>
    <row r="212" spans="1:5" x14ac:dyDescent="0.35">
      <c r="A212" s="16" t="s">
        <v>393</v>
      </c>
      <c r="B212" s="46">
        <v>1071854.82</v>
      </c>
      <c r="C212" s="43"/>
      <c r="D212" s="46"/>
      <c r="E212" s="28">
        <f t="shared" si="22"/>
        <v>1071854.82</v>
      </c>
    </row>
    <row r="213" spans="1:5" x14ac:dyDescent="0.35">
      <c r="A213" s="16" t="s">
        <v>394</v>
      </c>
      <c r="B213" s="46">
        <v>15437115.390000001</v>
      </c>
      <c r="C213" s="43">
        <v>12166</v>
      </c>
      <c r="D213" s="46"/>
      <c r="E213" s="28">
        <f t="shared" si="22"/>
        <v>15449281.390000001</v>
      </c>
    </row>
    <row r="214" spans="1:5" x14ac:dyDescent="0.35">
      <c r="A214" s="16" t="s">
        <v>395</v>
      </c>
      <c r="B214" s="46"/>
      <c r="C214" s="43"/>
      <c r="D214" s="46"/>
      <c r="E214" s="28">
        <f t="shared" si="22"/>
        <v>0</v>
      </c>
    </row>
    <row r="215" spans="1:5" x14ac:dyDescent="0.35">
      <c r="A215" s="16" t="s">
        <v>396</v>
      </c>
      <c r="B215" s="46">
        <v>2562864.7400000002</v>
      </c>
      <c r="C215" s="43">
        <v>31148</v>
      </c>
      <c r="D215" s="46"/>
      <c r="E215" s="28">
        <f t="shared" si="22"/>
        <v>2594012.7400000002</v>
      </c>
    </row>
    <row r="216" spans="1:5" x14ac:dyDescent="0.35">
      <c r="A216" s="16" t="s">
        <v>397</v>
      </c>
      <c r="B216" s="46">
        <v>10533954.23</v>
      </c>
      <c r="C216" s="43">
        <v>596493</v>
      </c>
      <c r="D216" s="46">
        <v>434518</v>
      </c>
      <c r="E216" s="28">
        <f t="shared" si="22"/>
        <v>10695929.23</v>
      </c>
    </row>
    <row r="217" spans="1:5" x14ac:dyDescent="0.35">
      <c r="A217" s="16" t="s">
        <v>398</v>
      </c>
      <c r="B217" s="46"/>
      <c r="C217" s="43"/>
      <c r="D217" s="46"/>
      <c r="E217" s="28">
        <f t="shared" si="22"/>
        <v>0</v>
      </c>
    </row>
    <row r="218" spans="1:5" x14ac:dyDescent="0.35">
      <c r="A218" s="16" t="s">
        <v>399</v>
      </c>
      <c r="B218" s="46">
        <v>0</v>
      </c>
      <c r="C218" s="43"/>
      <c r="D218" s="46"/>
      <c r="E218" s="28">
        <f t="shared" si="22"/>
        <v>0</v>
      </c>
    </row>
    <row r="219" spans="1:5" x14ac:dyDescent="0.35">
      <c r="A219" s="16" t="s">
        <v>400</v>
      </c>
      <c r="B219" s="46">
        <v>49522.35</v>
      </c>
      <c r="C219" s="43">
        <v>135401</v>
      </c>
      <c r="D219" s="46">
        <v>114027</v>
      </c>
      <c r="E219" s="28">
        <f t="shared" si="22"/>
        <v>70896.350000000006</v>
      </c>
    </row>
    <row r="220" spans="1:5" x14ac:dyDescent="0.35">
      <c r="A220" s="16" t="s">
        <v>230</v>
      </c>
      <c r="B220" s="28">
        <f>SUM(B211:B219)</f>
        <v>30481632.430000003</v>
      </c>
      <c r="C220" s="236">
        <f>SUM(C211:C219)</f>
        <v>783286</v>
      </c>
      <c r="D220" s="28">
        <f>SUM(D211:D219)</f>
        <v>548545</v>
      </c>
      <c r="E220" s="28">
        <f>SUM(E211:E219)</f>
        <v>30716373.430000003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6" x14ac:dyDescent="0.35">
      <c r="A225" s="16" t="s">
        <v>393</v>
      </c>
      <c r="B225" s="46">
        <v>716610.1</v>
      </c>
      <c r="C225" s="43">
        <v>85983</v>
      </c>
      <c r="D225" s="46"/>
      <c r="E225" s="28">
        <f t="shared" ref="E225:E232" si="23">SUM(B225:C225)-D225</f>
        <v>802593.1</v>
      </c>
    </row>
    <row r="226" spans="1:6" x14ac:dyDescent="0.35">
      <c r="A226" s="16" t="s">
        <v>394</v>
      </c>
      <c r="B226" s="46">
        <v>11667895.4</v>
      </c>
      <c r="C226" s="43">
        <v>568939</v>
      </c>
      <c r="D226" s="46"/>
      <c r="E226" s="28">
        <f t="shared" si="23"/>
        <v>12236834.4</v>
      </c>
    </row>
    <row r="227" spans="1:6" x14ac:dyDescent="0.35">
      <c r="A227" s="16" t="s">
        <v>395</v>
      </c>
      <c r="B227" s="46">
        <v>0</v>
      </c>
      <c r="C227" s="43">
        <v>0</v>
      </c>
      <c r="D227" s="46">
        <v>0</v>
      </c>
      <c r="E227" s="28">
        <f t="shared" si="23"/>
        <v>0</v>
      </c>
    </row>
    <row r="228" spans="1:6" x14ac:dyDescent="0.35">
      <c r="A228" s="16" t="s">
        <v>396</v>
      </c>
      <c r="B228" s="46">
        <v>1071111.5900000001</v>
      </c>
      <c r="C228" s="43">
        <v>152757</v>
      </c>
      <c r="D228" s="46">
        <v>6137</v>
      </c>
      <c r="E228" s="28">
        <f t="shared" si="23"/>
        <v>1217731.5900000001</v>
      </c>
    </row>
    <row r="229" spans="1:6" x14ac:dyDescent="0.35">
      <c r="A229" s="16" t="s">
        <v>397</v>
      </c>
      <c r="B229" s="46">
        <v>7897669.3399999999</v>
      </c>
      <c r="C229" s="43">
        <v>803816</v>
      </c>
      <c r="D229" s="46">
        <v>383047</v>
      </c>
      <c r="E229" s="28">
        <f t="shared" si="23"/>
        <v>8318438.3399999999</v>
      </c>
    </row>
    <row r="230" spans="1:6" x14ac:dyDescent="0.35">
      <c r="A230" s="16" t="s">
        <v>398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35">
      <c r="A231" s="16" t="s">
        <v>399</v>
      </c>
      <c r="B231" s="46">
        <v>0</v>
      </c>
      <c r="C231" s="43">
        <v>0</v>
      </c>
      <c r="D231" s="46">
        <v>0</v>
      </c>
      <c r="E231" s="28">
        <f t="shared" si="23"/>
        <v>0</v>
      </c>
    </row>
    <row r="232" spans="1:6" x14ac:dyDescent="0.35">
      <c r="A232" s="16" t="s">
        <v>400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21353286.43</v>
      </c>
      <c r="C233" s="236">
        <f>SUM(C224:C232)</f>
        <v>1611495</v>
      </c>
      <c r="D233" s="28">
        <f>SUM(D224:D232)</f>
        <v>389184</v>
      </c>
      <c r="E233" s="28">
        <f>SUM(E224:E232)</f>
        <v>22575597.43</v>
      </c>
    </row>
    <row r="234" spans="1:6" x14ac:dyDescent="0.35">
      <c r="A234" s="16"/>
      <c r="B234" s="16"/>
      <c r="C234" s="23"/>
      <c r="D234" s="16"/>
      <c r="E234" s="16"/>
      <c r="F234" s="11">
        <f>E220-E233</f>
        <v>8140776.0000000037</v>
      </c>
    </row>
    <row r="235" spans="1:6" x14ac:dyDescent="0.35">
      <c r="A235" s="34" t="s">
        <v>402</v>
      </c>
      <c r="B235" s="34"/>
      <c r="C235" s="34"/>
      <c r="D235" s="34"/>
      <c r="E235" s="34"/>
    </row>
    <row r="236" spans="1:6" x14ac:dyDescent="0.35">
      <c r="A236" s="34"/>
      <c r="B236" s="316" t="s">
        <v>403</v>
      </c>
      <c r="C236" s="316"/>
      <c r="D236" s="34"/>
      <c r="E236" s="34"/>
    </row>
    <row r="237" spans="1:6" x14ac:dyDescent="0.35">
      <c r="A237" s="52" t="s">
        <v>403</v>
      </c>
      <c r="B237" s="34"/>
      <c r="C237" s="43">
        <v>460501.45</v>
      </c>
      <c r="D237" s="36">
        <f>C237</f>
        <v>460501.45</v>
      </c>
      <c r="E237" s="34"/>
    </row>
    <row r="238" spans="1:6" x14ac:dyDescent="0.35">
      <c r="A238" s="41" t="s">
        <v>404</v>
      </c>
      <c r="B238" s="41"/>
      <c r="C238" s="41"/>
      <c r="D238" s="41"/>
      <c r="E238" s="41"/>
    </row>
    <row r="239" spans="1:6" x14ac:dyDescent="0.35">
      <c r="A239" s="16" t="s">
        <v>405</v>
      </c>
      <c r="B239" s="42" t="s">
        <v>299</v>
      </c>
      <c r="C239" s="43">
        <v>10063015.68</v>
      </c>
      <c r="D239" s="16"/>
      <c r="E239" s="16"/>
    </row>
    <row r="240" spans="1:6" x14ac:dyDescent="0.35">
      <c r="A240" s="16" t="s">
        <v>406</v>
      </c>
      <c r="B240" s="42" t="s">
        <v>299</v>
      </c>
      <c r="C240" s="43">
        <v>5928523.2999999998</v>
      </c>
      <c r="D240" s="16"/>
      <c r="E240" s="16"/>
    </row>
    <row r="241" spans="1:5" x14ac:dyDescent="0.35">
      <c r="A241" s="16" t="s">
        <v>407</v>
      </c>
      <c r="B241" s="42" t="s">
        <v>299</v>
      </c>
      <c r="C241" s="43">
        <v>314974.53000000003</v>
      </c>
      <c r="D241" s="16"/>
      <c r="E241" s="16"/>
    </row>
    <row r="242" spans="1:5" x14ac:dyDescent="0.35">
      <c r="A242" s="16" t="s">
        <v>408</v>
      </c>
      <c r="B242" s="42" t="s">
        <v>299</v>
      </c>
      <c r="C242" s="43">
        <v>968405.38</v>
      </c>
      <c r="D242" s="16"/>
      <c r="E242" s="16"/>
    </row>
    <row r="243" spans="1:5" x14ac:dyDescent="0.35">
      <c r="A243" s="16" t="s">
        <v>409</v>
      </c>
      <c r="B243" s="42" t="s">
        <v>299</v>
      </c>
      <c r="C243" s="43">
        <v>3597922.96</v>
      </c>
      <c r="D243" s="16"/>
      <c r="E243" s="16"/>
    </row>
    <row r="244" spans="1:5" x14ac:dyDescent="0.35">
      <c r="A244" s="16" t="s">
        <v>410</v>
      </c>
      <c r="B244" s="42" t="s">
        <v>299</v>
      </c>
      <c r="C244" s="43"/>
      <c r="D244" s="16"/>
      <c r="E244" s="16"/>
    </row>
    <row r="245" spans="1:5" x14ac:dyDescent="0.35">
      <c r="A245" s="16" t="s">
        <v>411</v>
      </c>
      <c r="B245" s="16"/>
      <c r="C245" s="23"/>
      <c r="D245" s="28">
        <f>SUM(C239:C244)</f>
        <v>20872841.850000001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43">
        <v>451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43">
        <v>18431.97</v>
      </c>
      <c r="D249" s="16"/>
      <c r="E249" s="16"/>
    </row>
    <row r="250" spans="1:5" x14ac:dyDescent="0.35">
      <c r="A250" s="22" t="s">
        <v>415</v>
      </c>
      <c r="B250" s="42" t="s">
        <v>299</v>
      </c>
      <c r="C250" s="43">
        <v>200334.59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f>SUM(C249:C251)</f>
        <v>218766.56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43">
        <v>295980.38</v>
      </c>
      <c r="D254" s="16"/>
      <c r="E254" s="16"/>
    </row>
    <row r="255" spans="1:5" x14ac:dyDescent="0.35">
      <c r="A255" s="16" t="s">
        <v>417</v>
      </c>
      <c r="B255" s="42" t="s">
        <v>299</v>
      </c>
      <c r="C255" s="43">
        <v>33627.43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f>SUM(C254:C255)</f>
        <v>329607.81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f>D237+D245+D252+D256</f>
        <v>21881717.669999998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43">
        <v>15987180.890000001</v>
      </c>
      <c r="D266" s="16"/>
      <c r="E266" s="16"/>
    </row>
    <row r="267" spans="1:5" x14ac:dyDescent="0.35">
      <c r="A267" s="16" t="s">
        <v>424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425</v>
      </c>
      <c r="B268" s="42" t="s">
        <v>299</v>
      </c>
      <c r="C268" s="43">
        <v>9865403.2200000007</v>
      </c>
      <c r="D268" s="16"/>
      <c r="E268" s="16"/>
    </row>
    <row r="269" spans="1:5" x14ac:dyDescent="0.35">
      <c r="A269" s="16" t="s">
        <v>426</v>
      </c>
      <c r="B269" s="42" t="s">
        <v>299</v>
      </c>
      <c r="C269" s="43">
        <v>3152974.99</v>
      </c>
      <c r="D269" s="16"/>
      <c r="E269" s="16"/>
    </row>
    <row r="270" spans="1:5" x14ac:dyDescent="0.35">
      <c r="A270" s="16" t="s">
        <v>427</v>
      </c>
      <c r="B270" s="42" t="s">
        <v>299</v>
      </c>
      <c r="C270" s="43">
        <v>1529457</v>
      </c>
      <c r="D270" s="16"/>
      <c r="E270" s="16"/>
    </row>
    <row r="271" spans="1:5" x14ac:dyDescent="0.35">
      <c r="A271" s="16" t="s">
        <v>428</v>
      </c>
      <c r="B271" s="42" t="s">
        <v>299</v>
      </c>
      <c r="C271" s="43">
        <v>92365.66</v>
      </c>
      <c r="D271" s="16"/>
      <c r="E271" s="16"/>
    </row>
    <row r="272" spans="1:5" x14ac:dyDescent="0.35">
      <c r="A272" s="16" t="s">
        <v>429</v>
      </c>
      <c r="B272" s="42" t="s">
        <v>299</v>
      </c>
      <c r="C272" s="43">
        <v>25338.43</v>
      </c>
      <c r="D272" s="16"/>
      <c r="E272" s="16"/>
    </row>
    <row r="273" spans="1:5" x14ac:dyDescent="0.35">
      <c r="A273" s="16" t="s">
        <v>430</v>
      </c>
      <c r="B273" s="42" t="s">
        <v>299</v>
      </c>
      <c r="C273" s="43">
        <v>833396.23</v>
      </c>
      <c r="D273" s="16"/>
      <c r="E273" s="16"/>
    </row>
    <row r="274" spans="1:5" x14ac:dyDescent="0.35">
      <c r="A274" s="16" t="s">
        <v>431</v>
      </c>
      <c r="B274" s="42" t="s">
        <v>299</v>
      </c>
      <c r="C274" s="43">
        <v>449565.35</v>
      </c>
      <c r="D274" s="16"/>
      <c r="E274" s="16"/>
    </row>
    <row r="275" spans="1:5" x14ac:dyDescent="0.3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f>SUM(C266:C268)-C269+SUM(C270:C275)</f>
        <v>25629731.789999999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43">
        <v>6641240.2400000002</v>
      </c>
      <c r="D278" s="16"/>
      <c r="E278" s="16"/>
    </row>
    <row r="279" spans="1:5" x14ac:dyDescent="0.35">
      <c r="A279" s="16" t="s">
        <v>424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435</v>
      </c>
      <c r="B280" s="42" t="s">
        <v>299</v>
      </c>
      <c r="C280" s="43">
        <v>11168059.33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f>SUM(C278:C280)</f>
        <v>17809299.57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207">
        <v>834398.52</v>
      </c>
      <c r="D283" s="16"/>
      <c r="E283" s="16"/>
    </row>
    <row r="284" spans="1:5" x14ac:dyDescent="0.35">
      <c r="A284" s="16" t="s">
        <v>393</v>
      </c>
      <c r="B284" s="42" t="s">
        <v>299</v>
      </c>
      <c r="C284" s="207">
        <v>1071854.7</v>
      </c>
      <c r="D284" s="16"/>
      <c r="E284" s="16"/>
    </row>
    <row r="285" spans="1:5" x14ac:dyDescent="0.35">
      <c r="A285" s="16" t="s">
        <v>394</v>
      </c>
      <c r="B285" s="42" t="s">
        <v>299</v>
      </c>
      <c r="C285" s="207">
        <v>15449280.619999999</v>
      </c>
      <c r="D285" s="16"/>
      <c r="E285" s="16"/>
    </row>
    <row r="286" spans="1:5" x14ac:dyDescent="0.35">
      <c r="A286" s="16" t="s">
        <v>438</v>
      </c>
      <c r="B286" s="42" t="s">
        <v>299</v>
      </c>
      <c r="C286" s="207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207">
        <v>2594013.54</v>
      </c>
      <c r="D287" s="16"/>
      <c r="E287" s="16"/>
    </row>
    <row r="288" spans="1:5" x14ac:dyDescent="0.35">
      <c r="A288" s="16" t="s">
        <v>440</v>
      </c>
      <c r="B288" s="42" t="s">
        <v>299</v>
      </c>
      <c r="C288" s="207">
        <v>10695929.210000001</v>
      </c>
      <c r="D288" s="16"/>
      <c r="E288" s="16"/>
    </row>
    <row r="289" spans="1:5" x14ac:dyDescent="0.35">
      <c r="A289" s="16" t="s">
        <v>399</v>
      </c>
      <c r="B289" s="42" t="s">
        <v>299</v>
      </c>
      <c r="C289" s="207">
        <v>0</v>
      </c>
      <c r="D289" s="16"/>
      <c r="E289" s="16"/>
    </row>
    <row r="290" spans="1:5" x14ac:dyDescent="0.35">
      <c r="A290" s="16" t="s">
        <v>400</v>
      </c>
      <c r="B290" s="42" t="s">
        <v>299</v>
      </c>
      <c r="C290" s="207">
        <v>70896.83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f>SUM(C283:C290)</f>
        <v>30716373.419999998</v>
      </c>
      <c r="E291" s="16"/>
    </row>
    <row r="292" spans="1:5" x14ac:dyDescent="0.35">
      <c r="A292" s="16" t="s">
        <v>442</v>
      </c>
      <c r="B292" s="42" t="s">
        <v>299</v>
      </c>
      <c r="C292" s="207">
        <v>22575598.359999999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f>D291-C292</f>
        <v>8140775.0599999987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207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207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207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207">
        <v>1203365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f>C295-C296+C297+C298</f>
        <v>1203365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43"/>
      <c r="D304" s="16"/>
      <c r="E304" s="16"/>
    </row>
    <row r="305" spans="1:6" x14ac:dyDescent="0.35">
      <c r="A305" s="16" t="s">
        <v>453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454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455</v>
      </c>
      <c r="B308" s="16"/>
      <c r="C308" s="23"/>
      <c r="D308" s="28">
        <f>D276+D281+D293+D299+D306</f>
        <v>52783171.420000002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52783171.420000002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456</v>
      </c>
      <c r="B312" s="34"/>
      <c r="C312" s="34"/>
      <c r="D312" s="34"/>
      <c r="E312" s="34"/>
    </row>
    <row r="313" spans="1:6" x14ac:dyDescent="0.35">
      <c r="A313" s="41" t="s">
        <v>457</v>
      </c>
      <c r="B313" s="41"/>
      <c r="C313" s="41"/>
      <c r="D313" s="41"/>
      <c r="E313" s="41"/>
    </row>
    <row r="314" spans="1:6" x14ac:dyDescent="0.35">
      <c r="A314" s="16" t="s">
        <v>458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459</v>
      </c>
      <c r="B315" s="42" t="s">
        <v>299</v>
      </c>
      <c r="C315" s="43">
        <v>1646419.25</v>
      </c>
      <c r="D315" s="16"/>
      <c r="E315" s="16"/>
    </row>
    <row r="316" spans="1:6" x14ac:dyDescent="0.35">
      <c r="A316" s="16" t="s">
        <v>460</v>
      </c>
      <c r="B316" s="42" t="s">
        <v>299</v>
      </c>
      <c r="C316" s="43">
        <v>828997.08</v>
      </c>
      <c r="D316" s="16"/>
      <c r="E316" s="16"/>
    </row>
    <row r="317" spans="1:6" x14ac:dyDescent="0.35">
      <c r="A317" s="16" t="s">
        <v>461</v>
      </c>
      <c r="B317" s="42" t="s">
        <v>299</v>
      </c>
      <c r="C317" s="43">
        <v>1186590.92</v>
      </c>
      <c r="D317" s="16"/>
      <c r="E317" s="16"/>
    </row>
    <row r="318" spans="1:6" x14ac:dyDescent="0.35">
      <c r="A318" s="16" t="s">
        <v>462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463</v>
      </c>
      <c r="B319" s="42" t="s">
        <v>299</v>
      </c>
      <c r="C319" s="43">
        <v>0</v>
      </c>
      <c r="D319" s="16"/>
      <c r="E319" s="16"/>
    </row>
    <row r="320" spans="1:6" x14ac:dyDescent="0.3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43">
        <v>3406318.37</v>
      </c>
      <c r="D322" s="16"/>
      <c r="E322" s="16"/>
    </row>
    <row r="323" spans="1:5" x14ac:dyDescent="0.35">
      <c r="A323" s="16" t="s">
        <v>467</v>
      </c>
      <c r="B323" s="42" t="s">
        <v>299</v>
      </c>
      <c r="C323" s="43">
        <v>440700.79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f>SUM(C314:C323)</f>
        <v>7509026.4100000001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43">
        <v>345888.52</v>
      </c>
      <c r="D327" s="16"/>
      <c r="E327" s="16"/>
    </row>
    <row r="328" spans="1:5" x14ac:dyDescent="0.35">
      <c r="A328" s="16" t="s">
        <v>472</v>
      </c>
      <c r="B328" s="42" t="s">
        <v>299</v>
      </c>
      <c r="C328" s="43">
        <v>5880083.79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f>SUM(C326:C328)</f>
        <v>6225972.3100000005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43">
        <v>1948074.2</v>
      </c>
      <c r="D333" s="16"/>
      <c r="E333" s="16"/>
    </row>
    <row r="334" spans="1:5" x14ac:dyDescent="0.35">
      <c r="A334" s="22" t="s">
        <v>478</v>
      </c>
      <c r="B334" s="42" t="s">
        <v>299</v>
      </c>
      <c r="C334" s="43">
        <v>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43">
        <v>0</v>
      </c>
      <c r="D335" s="16"/>
      <c r="E335" s="16"/>
    </row>
    <row r="336" spans="1:5" x14ac:dyDescent="0.35">
      <c r="A336" s="22" t="s">
        <v>480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239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43">
        <v>5013697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6961771.2000000002</v>
      </c>
      <c r="E339" s="16"/>
    </row>
    <row r="340" spans="1:5" x14ac:dyDescent="0.35">
      <c r="A340" s="16" t="s">
        <v>483</v>
      </c>
      <c r="B340" s="16"/>
      <c r="C340" s="23"/>
      <c r="D340" s="28">
        <f>C323</f>
        <v>440700.79</v>
      </c>
      <c r="E340" s="16"/>
    </row>
    <row r="341" spans="1:5" x14ac:dyDescent="0.35">
      <c r="A341" s="16" t="s">
        <v>484</v>
      </c>
      <c r="B341" s="16"/>
      <c r="C341" s="23"/>
      <c r="D341" s="28">
        <f>D339-D340</f>
        <v>6521070.4100000001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292">
        <v>32527102.539999999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214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214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214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214">
        <v>0</v>
      </c>
      <c r="D348" s="16"/>
      <c r="E348" s="16"/>
    </row>
    <row r="349" spans="1:5" x14ac:dyDescent="0.35">
      <c r="A349" s="16" t="s">
        <v>490</v>
      </c>
      <c r="B349" s="42" t="s">
        <v>299</v>
      </c>
      <c r="C349" s="214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f>D324+D329+D341+C343+C347+C348</f>
        <v>52783171.670000002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f>D308</f>
        <v>52783171.420000002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214">
        <v>10760670.98</v>
      </c>
      <c r="D358" s="16"/>
      <c r="E358" s="16"/>
    </row>
    <row r="359" spans="1:5" x14ac:dyDescent="0.35">
      <c r="A359" s="16" t="s">
        <v>496</v>
      </c>
      <c r="B359" s="42" t="s">
        <v>299</v>
      </c>
      <c r="C359" s="214">
        <v>49407391.390000001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f>SUM(C358:C359)</f>
        <v>60168062.370000005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43">
        <v>460501.45</v>
      </c>
      <c r="D362" s="16"/>
      <c r="E362" s="41"/>
    </row>
    <row r="363" spans="1:5" x14ac:dyDescent="0.35">
      <c r="A363" s="16" t="s">
        <v>499</v>
      </c>
      <c r="B363" s="42" t="s">
        <v>299</v>
      </c>
      <c r="C363" s="43">
        <v>20872841.850000001</v>
      </c>
      <c r="D363" s="16"/>
      <c r="E363" s="16"/>
    </row>
    <row r="364" spans="1:5" x14ac:dyDescent="0.35">
      <c r="A364" s="16" t="s">
        <v>500</v>
      </c>
      <c r="B364" s="42" t="s">
        <v>299</v>
      </c>
      <c r="C364" s="43">
        <v>218766.56</v>
      </c>
      <c r="D364" s="16"/>
      <c r="E364" s="16"/>
    </row>
    <row r="365" spans="1:5" x14ac:dyDescent="0.35">
      <c r="A365" s="16" t="s">
        <v>501</v>
      </c>
      <c r="B365" s="42" t="s">
        <v>299</v>
      </c>
      <c r="C365" s="43">
        <v>329607.81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f>SUM(C362:C365)</f>
        <v>21881717.669999998</v>
      </c>
      <c r="E366" s="16"/>
    </row>
    <row r="367" spans="1:5" x14ac:dyDescent="0.35">
      <c r="A367" s="16" t="s">
        <v>502</v>
      </c>
      <c r="B367" s="16"/>
      <c r="C367" s="23"/>
      <c r="D367" s="28">
        <f>D360-D366</f>
        <v>38286344.700000003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240">
        <v>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240">
        <v>214754.52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240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240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240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240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240">
        <v>0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240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240">
        <v>0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240">
        <v>94385.82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215">
        <v>279075.53000000003</v>
      </c>
      <c r="D380" s="28">
        <v>0</v>
      </c>
      <c r="E380" s="216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516</v>
      </c>
      <c r="B381" s="42"/>
      <c r="C381" s="42"/>
      <c r="D381" s="28">
        <f>SUM(C370:C380)</f>
        <v>588215.87</v>
      </c>
      <c r="E381" s="28"/>
      <c r="F381" s="56"/>
    </row>
    <row r="382" spans="1:6" x14ac:dyDescent="0.35">
      <c r="A382" s="52" t="s">
        <v>517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f>D381+C382</f>
        <v>588215.87</v>
      </c>
      <c r="E383" s="16"/>
    </row>
    <row r="384" spans="1:6" x14ac:dyDescent="0.35">
      <c r="A384" s="16" t="s">
        <v>519</v>
      </c>
      <c r="B384" s="16"/>
      <c r="C384" s="23"/>
      <c r="D384" s="28">
        <f>D367+D383</f>
        <v>38874560.57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43">
        <v>19657049.180000003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4889031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1537504.6199999999</v>
      </c>
      <c r="D391" s="16"/>
      <c r="E391" s="16"/>
    </row>
    <row r="392" spans="1:5" x14ac:dyDescent="0.35">
      <c r="A392" s="16" t="s">
        <v>522</v>
      </c>
      <c r="B392" s="42" t="s">
        <v>299</v>
      </c>
      <c r="C392" s="43">
        <v>4840284.9300000016</v>
      </c>
      <c r="D392" s="16"/>
      <c r="E392" s="16"/>
    </row>
    <row r="393" spans="1:5" x14ac:dyDescent="0.35">
      <c r="A393" s="16" t="s">
        <v>523</v>
      </c>
      <c r="B393" s="42" t="s">
        <v>299</v>
      </c>
      <c r="C393" s="43">
        <v>0</v>
      </c>
      <c r="D393" s="16"/>
      <c r="E393" s="16"/>
    </row>
    <row r="394" spans="1:5" x14ac:dyDescent="0.35">
      <c r="A394" s="16" t="s">
        <v>524</v>
      </c>
      <c r="B394" s="42" t="s">
        <v>299</v>
      </c>
      <c r="C394" s="43">
        <v>1921798.02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1609767</v>
      </c>
      <c r="D395" s="16"/>
      <c r="E395" s="16"/>
    </row>
    <row r="396" spans="1:5" x14ac:dyDescent="0.35">
      <c r="A396" s="16" t="s">
        <v>525</v>
      </c>
      <c r="B396" s="42" t="s">
        <v>299</v>
      </c>
      <c r="C396" s="43">
        <v>79838.78</v>
      </c>
      <c r="D396" s="16"/>
      <c r="E396" s="16"/>
    </row>
    <row r="397" spans="1:5" x14ac:dyDescent="0.35">
      <c r="A397" s="16" t="s">
        <v>526</v>
      </c>
      <c r="B397" s="42" t="s">
        <v>299</v>
      </c>
      <c r="C397" s="43">
        <v>327413.61</v>
      </c>
      <c r="D397" s="16"/>
      <c r="E397" s="16"/>
    </row>
    <row r="398" spans="1:5" x14ac:dyDescent="0.35">
      <c r="A398" s="16" t="s">
        <v>527</v>
      </c>
      <c r="B398" s="42" t="s">
        <v>299</v>
      </c>
      <c r="C398" s="43">
        <v>0</v>
      </c>
      <c r="D398" s="16"/>
      <c r="E398" s="16"/>
    </row>
    <row r="399" spans="1:5" x14ac:dyDescent="0.35">
      <c r="A399" s="16" t="s">
        <v>528</v>
      </c>
      <c r="B399" s="42" t="s">
        <v>299</v>
      </c>
      <c r="C399" s="43">
        <v>0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0">
        <v>55187.89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0">
        <v>231669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240">
        <v>3875016.4200000004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0"/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0">
        <v>311296.58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0">
        <v>39938.300000000003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0">
        <v>78751.710000000006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0"/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0">
        <v>546313.11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5">
        <v>776202.72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f>SUM(C401:C414)</f>
        <v>5914375.7300000004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f>SUM(C389:C399,D415)</f>
        <v>40777062.870000005</v>
      </c>
      <c r="E416" s="28"/>
    </row>
    <row r="417" spans="1:13" x14ac:dyDescent="0.35">
      <c r="A417" s="28" t="s">
        <v>533</v>
      </c>
      <c r="B417" s="16"/>
      <c r="C417" s="23"/>
      <c r="D417" s="28">
        <f>D384-D416</f>
        <v>-1902502.3000000045</v>
      </c>
      <c r="E417" s="28"/>
    </row>
    <row r="418" spans="1:13" x14ac:dyDescent="0.35">
      <c r="A418" s="28" t="s">
        <v>534</v>
      </c>
      <c r="B418" s="16"/>
      <c r="C418" s="215">
        <v>656088.34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240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f>SUM(C418:C419)</f>
        <v>656088.34</v>
      </c>
      <c r="E420" s="28"/>
      <c r="F420" s="11">
        <f>D420-C399</f>
        <v>656088.34</v>
      </c>
    </row>
    <row r="421" spans="1:13" x14ac:dyDescent="0.35">
      <c r="A421" s="28" t="s">
        <v>537</v>
      </c>
      <c r="B421" s="16"/>
      <c r="C421" s="23"/>
      <c r="D421" s="28">
        <f>D417+D420</f>
        <v>-1246413.9600000046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43">
        <v>4814205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f>D421+C422-C423</f>
        <v>3567791.0399999954</v>
      </c>
      <c r="E424" s="1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3"/>
      <c r="C612" s="221" t="s">
        <v>541</v>
      </c>
      <c r="D612" s="228">
        <f>CE90-(BE90+CD90)</f>
        <v>67539</v>
      </c>
      <c r="E612" s="230">
        <f>SUM(C624:D647)+SUM(C668:D713)</f>
        <v>34998506.810640968</v>
      </c>
      <c r="F612" s="230">
        <f>CE64-(AX64+BD64+BE64+BG64+BJ64+BN64+BP64+BQ64+CB64+CC64+CD64)</f>
        <v>4766146.5300000012</v>
      </c>
      <c r="G612" s="228">
        <f>CE91-(AX91+AY91+BD91+BE91+BG91+BJ91+BN91+BP91+BQ91+CB91+CC91+CD91)</f>
        <v>31513</v>
      </c>
      <c r="H612" s="233">
        <f>CE60-(AX60+AY60+AZ60+BD60+BE60+BG60+BJ60+BN60+BO60+BP60+BQ60+BR60+CB60+CC60+CD60)</f>
        <v>175.84999999999997</v>
      </c>
      <c r="I612" s="228">
        <f>CE92-(AX92+AY92+AZ92+BD92+BE92+BF92+BG92+BJ92+BN92+BO92+BP92+BQ92+BR92+CB92+CC92+CD92)</f>
        <v>120983</v>
      </c>
      <c r="J612" s="228">
        <f>CE93-(AX93+AY93+AZ93+BA93+BD93+BE93+BF93+BG93+BJ93+BN93+BO93+BP93+BQ93+BR93+CB93+CC93+CD93)</f>
        <v>20521</v>
      </c>
      <c r="K612" s="228">
        <f>CE89-(AW89+AX89+AY89+AZ89+BA89+BB89+BC89+BD89+BE89+BF89+BG89+BH89+BI89+BJ89+BK89+BL89+BM89+BN89+BO89+BP89+BQ89+BR89+BS89+BT89+BU89+BV89+BW89+BX89+CB89+CC89+CD89)</f>
        <v>60145005.149999999</v>
      </c>
      <c r="L612" s="234">
        <f>CE94-(AW94+AX94+AY94+AZ94+BA94+BB94+BC94+BD94+BE94+BF94+BG94+BH94+BI94+BJ94+BK94+BL94+BM94+BN94+BO94+BP94+BQ94+BR94+BS94+BT94+BU94+BV94+BW94+BX94+BY94+BZ94+CA94+CB94+CC94+CD94)</f>
        <v>53.91</v>
      </c>
    </row>
    <row r="613" spans="1:14" s="212" customFormat="1" ht="12.65" customHeight="1" x14ac:dyDescent="0.3">
      <c r="A613" s="223"/>
      <c r="C613" s="221" t="s">
        <v>542</v>
      </c>
      <c r="D613" s="229" t="s">
        <v>543</v>
      </c>
      <c r="E613" s="231" t="s">
        <v>544</v>
      </c>
      <c r="F613" s="232" t="s">
        <v>545</v>
      </c>
      <c r="G613" s="229" t="s">
        <v>546</v>
      </c>
      <c r="H613" s="232" t="s">
        <v>547</v>
      </c>
      <c r="I613" s="229" t="s">
        <v>548</v>
      </c>
      <c r="J613" s="229" t="s">
        <v>549</v>
      </c>
      <c r="K613" s="221" t="s">
        <v>550</v>
      </c>
      <c r="L613" s="222" t="s">
        <v>551</v>
      </c>
    </row>
    <row r="614" spans="1:14" s="212" customFormat="1" ht="12.65" customHeight="1" x14ac:dyDescent="0.3">
      <c r="A614" s="223">
        <v>8430</v>
      </c>
      <c r="B614" s="222" t="s">
        <v>167</v>
      </c>
      <c r="C614" s="228">
        <f>BE85</f>
        <v>1628492.67</v>
      </c>
      <c r="D614" s="228"/>
      <c r="E614" s="230"/>
      <c r="F614" s="230"/>
      <c r="G614" s="228"/>
      <c r="H614" s="230"/>
      <c r="I614" s="228"/>
      <c r="J614" s="228"/>
      <c r="N614" s="224" t="s">
        <v>552</v>
      </c>
    </row>
    <row r="615" spans="1:14" s="212" customFormat="1" ht="12.65" customHeight="1" x14ac:dyDescent="0.3">
      <c r="A615" s="223"/>
      <c r="B615" s="222" t="s">
        <v>553</v>
      </c>
      <c r="C615" s="228">
        <f>CD69-CD84</f>
        <v>305844.56999999995</v>
      </c>
      <c r="D615" s="228">
        <f>SUM(C614:C615)</f>
        <v>1934337.2399999998</v>
      </c>
      <c r="E615" s="230"/>
      <c r="F615" s="230"/>
      <c r="G615" s="228"/>
      <c r="H615" s="230"/>
      <c r="I615" s="228"/>
      <c r="J615" s="228"/>
      <c r="N615" s="224" t="s">
        <v>554</v>
      </c>
    </row>
    <row r="616" spans="1:14" s="212" customFormat="1" ht="12.65" customHeight="1" x14ac:dyDescent="0.3">
      <c r="A616" s="223">
        <v>8310</v>
      </c>
      <c r="B616" s="227" t="s">
        <v>555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556</v>
      </c>
    </row>
    <row r="617" spans="1:14" s="212" customFormat="1" ht="12.65" customHeight="1" x14ac:dyDescent="0.3">
      <c r="A617" s="223">
        <v>8510</v>
      </c>
      <c r="B617" s="227" t="s">
        <v>172</v>
      </c>
      <c r="C617" s="228">
        <f>BJ85</f>
        <v>1037313.1699999999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557</v>
      </c>
    </row>
    <row r="618" spans="1:14" s="212" customFormat="1" ht="12.65" customHeight="1" x14ac:dyDescent="0.3">
      <c r="A618" s="223">
        <v>8470</v>
      </c>
      <c r="B618" s="227" t="s">
        <v>558</v>
      </c>
      <c r="C618" s="228">
        <f>BG85</f>
        <v>3307880.58</v>
      </c>
      <c r="D618" s="228">
        <f>(D615/D612)*BG90</f>
        <v>27036.4434557811</v>
      </c>
      <c r="E618" s="230"/>
      <c r="F618" s="230"/>
      <c r="G618" s="228"/>
      <c r="H618" s="230"/>
      <c r="I618" s="228"/>
      <c r="J618" s="228"/>
      <c r="N618" s="224" t="s">
        <v>559</v>
      </c>
    </row>
    <row r="619" spans="1:14" s="212" customFormat="1" ht="12.65" customHeight="1" x14ac:dyDescent="0.3">
      <c r="A619" s="223">
        <v>8610</v>
      </c>
      <c r="B619" s="227" t="s">
        <v>560</v>
      </c>
      <c r="C619" s="228">
        <f>BN85</f>
        <v>1270080.3999999999</v>
      </c>
      <c r="D619" s="228">
        <f>(D615/D612)*BN90</f>
        <v>158896.38590325587</v>
      </c>
      <c r="E619" s="230"/>
      <c r="F619" s="230"/>
      <c r="G619" s="228"/>
      <c r="H619" s="230"/>
      <c r="I619" s="228"/>
      <c r="J619" s="228"/>
      <c r="N619" s="224" t="s">
        <v>561</v>
      </c>
    </row>
    <row r="620" spans="1:14" s="212" customFormat="1" ht="12.65" customHeight="1" x14ac:dyDescent="0.3">
      <c r="A620" s="223">
        <v>8790</v>
      </c>
      <c r="B620" s="227" t="s">
        <v>562</v>
      </c>
      <c r="C620" s="228">
        <f>CC85</f>
        <v>406.3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563</v>
      </c>
    </row>
    <row r="621" spans="1:14" s="212" customFormat="1" ht="12.65" customHeight="1" x14ac:dyDescent="0.3">
      <c r="A621" s="223">
        <v>8630</v>
      </c>
      <c r="B621" s="227" t="s">
        <v>564</v>
      </c>
      <c r="C621" s="228">
        <f>BP85</f>
        <v>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565</v>
      </c>
    </row>
    <row r="622" spans="1:14" s="212" customFormat="1" ht="12.65" customHeight="1" x14ac:dyDescent="0.3">
      <c r="A622" s="223">
        <v>8770</v>
      </c>
      <c r="B622" s="222" t="s">
        <v>566</v>
      </c>
      <c r="C622" s="228">
        <f>CB85</f>
        <v>0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567</v>
      </c>
    </row>
    <row r="623" spans="1:14" s="212" customFormat="1" ht="12.65" customHeight="1" x14ac:dyDescent="0.3">
      <c r="A623" s="223">
        <v>8640</v>
      </c>
      <c r="B623" s="227" t="s">
        <v>568</v>
      </c>
      <c r="C623" s="228">
        <f>BQ85</f>
        <v>0</v>
      </c>
      <c r="D623" s="228">
        <f>(D615/D612)*BQ90</f>
        <v>0</v>
      </c>
      <c r="E623" s="230">
        <f>SUM(C616:D623)</f>
        <v>5801613.2793590361</v>
      </c>
      <c r="F623" s="230"/>
      <c r="G623" s="228"/>
      <c r="H623" s="230"/>
      <c r="I623" s="228"/>
      <c r="J623" s="228"/>
      <c r="N623" s="224" t="s">
        <v>569</v>
      </c>
    </row>
    <row r="624" spans="1:14" s="212" customFormat="1" ht="12.65" customHeight="1" x14ac:dyDescent="0.3">
      <c r="A624" s="223">
        <v>8420</v>
      </c>
      <c r="B624" s="227" t="s">
        <v>166</v>
      </c>
      <c r="C624" s="228">
        <f>BD85</f>
        <v>374351.55000000005</v>
      </c>
      <c r="D624" s="228">
        <f>(D615/D612)*BD90</f>
        <v>33967.396121352103</v>
      </c>
      <c r="E624" s="230">
        <f>(E623/E612)*SUM(C624:D624)</f>
        <v>67685.991086661976</v>
      </c>
      <c r="F624" s="230">
        <f>SUM(C624:E624)</f>
        <v>476004.93720801413</v>
      </c>
      <c r="G624" s="228"/>
      <c r="H624" s="230"/>
      <c r="I624" s="228"/>
      <c r="J624" s="228"/>
      <c r="N624" s="224" t="s">
        <v>570</v>
      </c>
    </row>
    <row r="625" spans="1:14" s="212" customFormat="1" ht="12.65" customHeight="1" x14ac:dyDescent="0.3">
      <c r="A625" s="223">
        <v>8320</v>
      </c>
      <c r="B625" s="227" t="s">
        <v>162</v>
      </c>
      <c r="C625" s="228">
        <f>AY85</f>
        <v>601683.80000000005</v>
      </c>
      <c r="D625" s="228">
        <f>(D615/D612)*AY90</f>
        <v>42158.521998845106</v>
      </c>
      <c r="E625" s="230">
        <f>(E623/E612)*SUM(C625:D625)</f>
        <v>106728.10086818236</v>
      </c>
      <c r="F625" s="230">
        <f>(F624/F612)*AY64</f>
        <v>16041.864939209472</v>
      </c>
      <c r="G625" s="228">
        <f>SUM(C625:F625)</f>
        <v>766612.287806237</v>
      </c>
      <c r="H625" s="230"/>
      <c r="I625" s="228"/>
      <c r="J625" s="228"/>
      <c r="N625" s="224" t="s">
        <v>571</v>
      </c>
    </row>
    <row r="626" spans="1:14" s="212" customFormat="1" ht="12.65" customHeight="1" x14ac:dyDescent="0.3">
      <c r="A626" s="223">
        <v>8650</v>
      </c>
      <c r="B626" s="227" t="s">
        <v>179</v>
      </c>
      <c r="C626" s="228">
        <f>BR85</f>
        <v>839343.99</v>
      </c>
      <c r="D626" s="228">
        <f>(D615/D612)*BR90</f>
        <v>96661.013414471628</v>
      </c>
      <c r="E626" s="230">
        <f>(E623/E612)*SUM(C626:D626)</f>
        <v>155159.16398195751</v>
      </c>
      <c r="F626" s="230">
        <f>(F624/F612)*BR64</f>
        <v>802.01270013308545</v>
      </c>
      <c r="G626" s="228">
        <f>(G625/G612)*BR91</f>
        <v>0</v>
      </c>
      <c r="H626" s="230"/>
      <c r="I626" s="228"/>
      <c r="J626" s="228"/>
      <c r="N626" s="224" t="s">
        <v>572</v>
      </c>
    </row>
    <row r="627" spans="1:14" s="212" customFormat="1" ht="12.65" customHeight="1" x14ac:dyDescent="0.3">
      <c r="A627" s="223">
        <v>8620</v>
      </c>
      <c r="B627" s="222" t="s">
        <v>573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574</v>
      </c>
    </row>
    <row r="628" spans="1:14" s="212" customFormat="1" ht="12.65" customHeight="1" x14ac:dyDescent="0.3">
      <c r="A628" s="223">
        <v>8330</v>
      </c>
      <c r="B628" s="227" t="s">
        <v>163</v>
      </c>
      <c r="C628" s="228">
        <f>AZ85</f>
        <v>0</v>
      </c>
      <c r="D628" s="228">
        <f>(D615/D612)*AZ90</f>
        <v>36172.699242215604</v>
      </c>
      <c r="E628" s="230">
        <f>(E623/E612)*SUM(C628:D628)</f>
        <v>5996.2561662800026</v>
      </c>
      <c r="F628" s="230">
        <f>(F624/F612)*AZ64</f>
        <v>0</v>
      </c>
      <c r="G628" s="228">
        <f>(G625/G612)*AZ91</f>
        <v>0</v>
      </c>
      <c r="H628" s="230">
        <f>SUM(C626:G628)</f>
        <v>1134135.1355050579</v>
      </c>
      <c r="I628" s="228"/>
      <c r="J628" s="228"/>
      <c r="N628" s="224" t="s">
        <v>575</v>
      </c>
    </row>
    <row r="629" spans="1:14" s="212" customFormat="1" ht="12.65" customHeight="1" x14ac:dyDescent="0.3">
      <c r="A629" s="223">
        <v>8460</v>
      </c>
      <c r="B629" s="227" t="s">
        <v>168</v>
      </c>
      <c r="C629" s="228">
        <f>BF85</f>
        <v>752696.12</v>
      </c>
      <c r="D629" s="228">
        <f>(D615/D612)*BF90</f>
        <v>15322.560644960688</v>
      </c>
      <c r="E629" s="230">
        <f>(E623/E612)*SUM(C629:D629)</f>
        <v>127312.49937414136</v>
      </c>
      <c r="F629" s="230">
        <f>(F624/F612)*BF64</f>
        <v>3233.559126859921</v>
      </c>
      <c r="G629" s="228">
        <f>(G625/G612)*BF91</f>
        <v>0</v>
      </c>
      <c r="H629" s="230">
        <f>(H628/H612)*BF60</f>
        <v>94871.355378330423</v>
      </c>
      <c r="I629" s="228">
        <f>SUM(C629:H629)</f>
        <v>993436.09452429239</v>
      </c>
      <c r="J629" s="228"/>
      <c r="N629" s="224" t="s">
        <v>576</v>
      </c>
    </row>
    <row r="630" spans="1:14" s="212" customFormat="1" ht="12.65" customHeight="1" x14ac:dyDescent="0.3">
      <c r="A630" s="223">
        <v>8350</v>
      </c>
      <c r="B630" s="227" t="s">
        <v>577</v>
      </c>
      <c r="C630" s="228">
        <f>BA85</f>
        <v>100519.41</v>
      </c>
      <c r="D630" s="228">
        <f>(D615/D612)*BA90</f>
        <v>19905.008688313417</v>
      </c>
      <c r="E630" s="230">
        <f>(E623/E612)*SUM(C630:D630)</f>
        <v>19962.448981074584</v>
      </c>
      <c r="F630" s="230">
        <f>(F624/F612)*BA64</f>
        <v>1340.6956998701878</v>
      </c>
      <c r="G630" s="228">
        <f>(G625/G612)*BA91</f>
        <v>0</v>
      </c>
      <c r="H630" s="230">
        <f>(H628/H612)*BA60</f>
        <v>11415.519987739282</v>
      </c>
      <c r="I630" s="228">
        <f>(I629/I612)*BA92</f>
        <v>0</v>
      </c>
      <c r="J630" s="228">
        <f>SUM(C630:I630)</f>
        <v>153143.08335699746</v>
      </c>
      <c r="N630" s="224" t="s">
        <v>578</v>
      </c>
    </row>
    <row r="631" spans="1:14" s="212" customFormat="1" ht="12.65" customHeight="1" x14ac:dyDescent="0.3">
      <c r="A631" s="223">
        <v>8200</v>
      </c>
      <c r="B631" s="227" t="s">
        <v>579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580</v>
      </c>
    </row>
    <row r="632" spans="1:14" s="212" customFormat="1" ht="12.65" customHeight="1" x14ac:dyDescent="0.3">
      <c r="A632" s="223">
        <v>8360</v>
      </c>
      <c r="B632" s="227" t="s">
        <v>581</v>
      </c>
      <c r="C632" s="228">
        <f>BB85</f>
        <v>86379.65</v>
      </c>
      <c r="D632" s="228">
        <f>(D615/D612)*BB90</f>
        <v>400.96420379336377</v>
      </c>
      <c r="E632" s="230">
        <f>(E623/E612)*SUM(C632:D632)</f>
        <v>14385.401253821101</v>
      </c>
      <c r="F632" s="230">
        <f>(F624/F612)*BB64</f>
        <v>49.340799259532474</v>
      </c>
      <c r="G632" s="228">
        <f>(G625/G612)*BB91</f>
        <v>0</v>
      </c>
      <c r="H632" s="230">
        <f>(H628/H612)*BB60</f>
        <v>32376.220530198414</v>
      </c>
      <c r="I632" s="228">
        <f>(I629/I612)*BB92</f>
        <v>0</v>
      </c>
      <c r="J632" s="228">
        <f>(J630/J612)*BB93</f>
        <v>0</v>
      </c>
      <c r="N632" s="224" t="s">
        <v>582</v>
      </c>
    </row>
    <row r="633" spans="1:14" s="212" customFormat="1" ht="12.65" customHeight="1" x14ac:dyDescent="0.3">
      <c r="A633" s="223">
        <v>8370</v>
      </c>
      <c r="B633" s="227" t="s">
        <v>583</v>
      </c>
      <c r="C633" s="228">
        <f>BC85</f>
        <v>0</v>
      </c>
      <c r="D633" s="228">
        <f>(D615/D612)*BC90</f>
        <v>0</v>
      </c>
      <c r="E633" s="230">
        <f>(E623/E612)*SUM(C633:D633)</f>
        <v>0</v>
      </c>
      <c r="F633" s="230">
        <f>(F624/F612)*BC64</f>
        <v>0</v>
      </c>
      <c r="G633" s="228">
        <f>(G625/G612)*BC91</f>
        <v>0</v>
      </c>
      <c r="H633" s="230">
        <f>(H628/H612)*BC60</f>
        <v>0</v>
      </c>
      <c r="I633" s="228">
        <f>(I629/I612)*BC92</f>
        <v>0</v>
      </c>
      <c r="J633" s="228">
        <f>(J630/J612)*BC93</f>
        <v>0</v>
      </c>
      <c r="N633" s="224" t="s">
        <v>584</v>
      </c>
    </row>
    <row r="634" spans="1:14" s="212" customFormat="1" ht="12.65" customHeight="1" x14ac:dyDescent="0.3">
      <c r="A634" s="223">
        <v>8490</v>
      </c>
      <c r="B634" s="227" t="s">
        <v>585</v>
      </c>
      <c r="C634" s="228">
        <f>BI85</f>
        <v>0</v>
      </c>
      <c r="D634" s="228">
        <f>(D615/D612)*BI90</f>
        <v>0</v>
      </c>
      <c r="E634" s="230">
        <f>(E623/E612)*SUM(C634:D634)</f>
        <v>0</v>
      </c>
      <c r="F634" s="230">
        <f>(F624/F612)*BI64</f>
        <v>0</v>
      </c>
      <c r="G634" s="228">
        <f>(G625/G612)*BI91</f>
        <v>0</v>
      </c>
      <c r="H634" s="230">
        <f>(H628/H612)*BI60</f>
        <v>0</v>
      </c>
      <c r="I634" s="228">
        <f>(I629/I612)*BI92</f>
        <v>0</v>
      </c>
      <c r="J634" s="228">
        <f>(J630/J612)*BI93</f>
        <v>0</v>
      </c>
      <c r="N634" s="224" t="s">
        <v>586</v>
      </c>
    </row>
    <row r="635" spans="1:14" s="212" customFormat="1" ht="12.65" customHeight="1" x14ac:dyDescent="0.3">
      <c r="A635" s="223">
        <v>8530</v>
      </c>
      <c r="B635" s="227" t="s">
        <v>587</v>
      </c>
      <c r="C635" s="228">
        <f>BK85</f>
        <v>994300.54</v>
      </c>
      <c r="D635" s="228">
        <f>(D615/D612)*BK90</f>
        <v>97262.459720161671</v>
      </c>
      <c r="E635" s="230">
        <f>(E623/E612)*SUM(C635:D635)</f>
        <v>180945.6165857921</v>
      </c>
      <c r="F635" s="230">
        <f>(F624/F612)*BK64</f>
        <v>2065.2845723578048</v>
      </c>
      <c r="G635" s="228">
        <f>(G625/G612)*BK91</f>
        <v>0</v>
      </c>
      <c r="H635" s="230">
        <f>(H628/H612)*BK60</f>
        <v>62882.101627377408</v>
      </c>
      <c r="I635" s="228">
        <f>(I629/I612)*BK92</f>
        <v>0</v>
      </c>
      <c r="J635" s="228">
        <f>(J630/J612)*BK93</f>
        <v>0</v>
      </c>
      <c r="N635" s="224" t="s">
        <v>588</v>
      </c>
    </row>
    <row r="636" spans="1:14" s="212" customFormat="1" ht="12.65" customHeight="1" x14ac:dyDescent="0.3">
      <c r="A636" s="223">
        <v>8480</v>
      </c>
      <c r="B636" s="227" t="s">
        <v>589</v>
      </c>
      <c r="C636" s="228">
        <f>BH85</f>
        <v>241825.29000000004</v>
      </c>
      <c r="D636" s="228">
        <f>(D615/D612)*BH90</f>
        <v>0</v>
      </c>
      <c r="E636" s="230">
        <f>(E623/E612)*SUM(C636:D636)</f>
        <v>40086.762025009826</v>
      </c>
      <c r="F636" s="230">
        <f>(F624/F612)*BH64</f>
        <v>2856.2024838305765</v>
      </c>
      <c r="G636" s="228">
        <f>(G625/G612)*BH91</f>
        <v>0</v>
      </c>
      <c r="H636" s="230">
        <f>(H628/H612)*BH60</f>
        <v>10061.136260380385</v>
      </c>
      <c r="I636" s="228">
        <f>(I629/I612)*BH92</f>
        <v>0</v>
      </c>
      <c r="J636" s="228">
        <f>(J630/J612)*BH93</f>
        <v>0</v>
      </c>
      <c r="N636" s="224" t="s">
        <v>590</v>
      </c>
    </row>
    <row r="637" spans="1:14" s="212" customFormat="1" ht="12.65" customHeight="1" x14ac:dyDescent="0.3">
      <c r="A637" s="223">
        <v>8560</v>
      </c>
      <c r="B637" s="227" t="s">
        <v>174</v>
      </c>
      <c r="C637" s="228">
        <f>BL85</f>
        <v>543608.63</v>
      </c>
      <c r="D637" s="228">
        <f>(D615/D612)*BL90</f>
        <v>45423.516229733927</v>
      </c>
      <c r="E637" s="230">
        <f>(E623/E612)*SUM(C637:D637)</f>
        <v>97642.357716151731</v>
      </c>
      <c r="F637" s="230">
        <f>(F624/F612)*BL64</f>
        <v>1446.0587401155558</v>
      </c>
      <c r="G637" s="228">
        <f>(G625/G612)*BL91</f>
        <v>0</v>
      </c>
      <c r="H637" s="230">
        <f>(H628/H612)*BL60</f>
        <v>50176.692375486789</v>
      </c>
      <c r="I637" s="228">
        <f>(I629/I612)*BL92</f>
        <v>0</v>
      </c>
      <c r="J637" s="228">
        <f>(J630/J612)*BL93</f>
        <v>0</v>
      </c>
      <c r="N637" s="224" t="s">
        <v>591</v>
      </c>
    </row>
    <row r="638" spans="1:14" s="212" customFormat="1" ht="12.65" customHeight="1" x14ac:dyDescent="0.3">
      <c r="A638" s="223">
        <v>8590</v>
      </c>
      <c r="B638" s="227" t="s">
        <v>592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593</v>
      </c>
    </row>
    <row r="639" spans="1:14" s="212" customFormat="1" ht="12.65" customHeight="1" x14ac:dyDescent="0.3">
      <c r="A639" s="223">
        <v>8660</v>
      </c>
      <c r="B639" s="227" t="s">
        <v>594</v>
      </c>
      <c r="C639" s="228">
        <f>BS85</f>
        <v>0</v>
      </c>
      <c r="D639" s="228">
        <f>(D615/D612)*BS90</f>
        <v>0</v>
      </c>
      <c r="E639" s="230">
        <f>(E623/E612)*SUM(C639:D639)</f>
        <v>0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0</v>
      </c>
      <c r="J639" s="228">
        <f>(J630/J612)*BS93</f>
        <v>0</v>
      </c>
      <c r="N639" s="224" t="s">
        <v>595</v>
      </c>
    </row>
    <row r="640" spans="1:14" s="212" customFormat="1" ht="12.65" customHeight="1" x14ac:dyDescent="0.3">
      <c r="A640" s="223">
        <v>8670</v>
      </c>
      <c r="B640" s="227" t="s">
        <v>596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597</v>
      </c>
    </row>
    <row r="641" spans="1:14" s="212" customFormat="1" ht="12.65" customHeight="1" x14ac:dyDescent="0.3">
      <c r="A641" s="223">
        <v>8680</v>
      </c>
      <c r="B641" s="227" t="s">
        <v>598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599</v>
      </c>
    </row>
    <row r="642" spans="1:14" s="212" customFormat="1" ht="12.65" customHeight="1" x14ac:dyDescent="0.3">
      <c r="A642" s="223">
        <v>8690</v>
      </c>
      <c r="B642" s="227" t="s">
        <v>600</v>
      </c>
      <c r="C642" s="228">
        <f>BV85</f>
        <v>487244.22</v>
      </c>
      <c r="D642" s="228">
        <f>(D615/D612)*BV90</f>
        <v>55819.94522809043</v>
      </c>
      <c r="E642" s="230">
        <f>(E623/E612)*SUM(C642:D642)</f>
        <v>90022.362656151759</v>
      </c>
      <c r="F642" s="230">
        <f>(F624/F612)*BV64</f>
        <v>218.26542332957905</v>
      </c>
      <c r="G642" s="228">
        <f>(G625/G612)*BV91</f>
        <v>0</v>
      </c>
      <c r="H642" s="230">
        <f>(H628/H612)*BV60</f>
        <v>28506.552737744423</v>
      </c>
      <c r="I642" s="228">
        <f>(I629/I612)*BV92</f>
        <v>4508.0417570554255</v>
      </c>
      <c r="J642" s="228">
        <f>(J630/J612)*BV93</f>
        <v>0</v>
      </c>
      <c r="N642" s="224" t="s">
        <v>601</v>
      </c>
    </row>
    <row r="643" spans="1:14" s="212" customFormat="1" ht="12.65" customHeight="1" x14ac:dyDescent="0.3">
      <c r="A643" s="223">
        <v>8700</v>
      </c>
      <c r="B643" s="227" t="s">
        <v>602</v>
      </c>
      <c r="C643" s="228">
        <f>BW85</f>
        <v>0</v>
      </c>
      <c r="D643" s="228">
        <f>(D615/D612)*BW90</f>
        <v>0</v>
      </c>
      <c r="E643" s="230">
        <f>(E623/E612)*SUM(C643:D643)</f>
        <v>0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603</v>
      </c>
    </row>
    <row r="644" spans="1:14" s="212" customFormat="1" ht="12.65" customHeight="1" x14ac:dyDescent="0.3">
      <c r="A644" s="223">
        <v>8710</v>
      </c>
      <c r="B644" s="227" t="s">
        <v>604</v>
      </c>
      <c r="C644" s="228">
        <f>BX85</f>
        <v>553892.16</v>
      </c>
      <c r="D644" s="228">
        <f>(D615/D612)*BX90</f>
        <v>0</v>
      </c>
      <c r="E644" s="230">
        <f>(E623/E612)*SUM(C644:D644)</f>
        <v>91817.291754053775</v>
      </c>
      <c r="F644" s="230">
        <f>(F624/F612)*BX64</f>
        <v>808.73109452663414</v>
      </c>
      <c r="G644" s="228">
        <f>(G625/G612)*BX91</f>
        <v>0</v>
      </c>
      <c r="H644" s="230">
        <f>(H628/H612)*BX60</f>
        <v>0</v>
      </c>
      <c r="I644" s="228">
        <f>(I629/I612)*BX92</f>
        <v>0</v>
      </c>
      <c r="J644" s="228">
        <f>(J630/J612)*BX93</f>
        <v>0</v>
      </c>
      <c r="K644" s="230">
        <f>SUM(C631:J644)</f>
        <v>3817011.7957744221</v>
      </c>
      <c r="L644" s="230"/>
      <c r="N644" s="224" t="s">
        <v>605</v>
      </c>
    </row>
    <row r="645" spans="1:14" s="212" customFormat="1" ht="12.65" customHeight="1" x14ac:dyDescent="0.3">
      <c r="A645" s="223">
        <v>8720</v>
      </c>
      <c r="B645" s="227" t="s">
        <v>606</v>
      </c>
      <c r="C645" s="228">
        <f>BY85</f>
        <v>707570.63</v>
      </c>
      <c r="D645" s="228">
        <f>(D615/D612)*BY90</f>
        <v>38406.64266335006</v>
      </c>
      <c r="E645" s="230">
        <f>(E623/E612)*SUM(C645:D645)</f>
        <v>123658.75134615398</v>
      </c>
      <c r="F645" s="230">
        <f>(F624/F612)*BY64</f>
        <v>846.60258484971473</v>
      </c>
      <c r="G645" s="228">
        <f>(G625/G612)*BY91</f>
        <v>0</v>
      </c>
      <c r="H645" s="230">
        <f>(H628/H612)*BY60</f>
        <v>35923.416006614578</v>
      </c>
      <c r="I645" s="228">
        <f>(I629/I612)*BY92</f>
        <v>837.55967070975112</v>
      </c>
      <c r="J645" s="228">
        <f>(J630/J612)*BY93</f>
        <v>0</v>
      </c>
      <c r="K645" s="230">
        <v>0</v>
      </c>
      <c r="L645" s="230"/>
      <c r="N645" s="224" t="s">
        <v>607</v>
      </c>
    </row>
    <row r="646" spans="1:14" s="212" customFormat="1" ht="12.65" customHeight="1" x14ac:dyDescent="0.3">
      <c r="A646" s="223">
        <v>8730</v>
      </c>
      <c r="B646" s="227" t="s">
        <v>608</v>
      </c>
      <c r="C646" s="228">
        <f>BZ85</f>
        <v>0</v>
      </c>
      <c r="D646" s="228">
        <f>(D615/D612)*BZ90</f>
        <v>0</v>
      </c>
      <c r="E646" s="230">
        <f>(E623/E612)*SUM(C646:D646)</f>
        <v>0</v>
      </c>
      <c r="F646" s="230">
        <f>(F624/F612)*BZ64</f>
        <v>0</v>
      </c>
      <c r="G646" s="228">
        <f>(G625/G612)*BZ91</f>
        <v>0</v>
      </c>
      <c r="H646" s="230">
        <f>(H628/H612)*BZ60</f>
        <v>0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609</v>
      </c>
    </row>
    <row r="647" spans="1:14" s="212" customFormat="1" ht="12.65" customHeight="1" x14ac:dyDescent="0.3">
      <c r="A647" s="223">
        <v>8740</v>
      </c>
      <c r="B647" s="227" t="s">
        <v>610</v>
      </c>
      <c r="C647" s="228">
        <f>CA85</f>
        <v>173645.83</v>
      </c>
      <c r="D647" s="228">
        <f>(D615/D612)*CA90</f>
        <v>26549.558351174874</v>
      </c>
      <c r="E647" s="230">
        <f>(E623/E612)*SUM(C647:D647)</f>
        <v>33185.879323614041</v>
      </c>
      <c r="F647" s="230">
        <f>(F624/F612)*CA64</f>
        <v>337.19408733703568</v>
      </c>
      <c r="G647" s="228">
        <f>(G625/G612)*CA91</f>
        <v>0</v>
      </c>
      <c r="H647" s="230">
        <f>(H628/H612)*CA60</f>
        <v>4708.0958141523597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1145670.1598479566</v>
      </c>
      <c r="N647" s="224" t="s">
        <v>611</v>
      </c>
    </row>
    <row r="648" spans="1:14" s="212" customFormat="1" ht="12.65" customHeight="1" x14ac:dyDescent="0.3">
      <c r="A648" s="223"/>
      <c r="B648" s="223"/>
      <c r="C648" s="212">
        <f>SUM(C614:C647)</f>
        <v>14007079.510000002</v>
      </c>
      <c r="L648" s="226"/>
    </row>
    <row r="666" spans="1:14" s="212" customFormat="1" ht="12.65" customHeight="1" x14ac:dyDescent="0.3">
      <c r="C666" s="221" t="s">
        <v>612</v>
      </c>
      <c r="M666" s="221" t="s">
        <v>613</v>
      </c>
    </row>
    <row r="667" spans="1:14" s="212" customFormat="1" ht="12.65" customHeight="1" x14ac:dyDescent="0.3">
      <c r="C667" s="221" t="s">
        <v>542</v>
      </c>
      <c r="D667" s="221" t="s">
        <v>543</v>
      </c>
      <c r="E667" s="222" t="s">
        <v>544</v>
      </c>
      <c r="F667" s="221" t="s">
        <v>545</v>
      </c>
      <c r="G667" s="221" t="s">
        <v>546</v>
      </c>
      <c r="H667" s="221" t="s">
        <v>547</v>
      </c>
      <c r="I667" s="221" t="s">
        <v>548</v>
      </c>
      <c r="J667" s="221" t="s">
        <v>549</v>
      </c>
      <c r="K667" s="221" t="s">
        <v>550</v>
      </c>
      <c r="L667" s="222" t="s">
        <v>551</v>
      </c>
      <c r="M667" s="221" t="s">
        <v>614</v>
      </c>
    </row>
    <row r="668" spans="1:14" s="212" customFormat="1" ht="12.65" customHeight="1" x14ac:dyDescent="0.3">
      <c r="A668" s="223">
        <v>6010</v>
      </c>
      <c r="B668" s="222" t="s">
        <v>341</v>
      </c>
      <c r="C668" s="228">
        <f>C85</f>
        <v>0</v>
      </c>
      <c r="D668" s="228">
        <f>(D615/D612)*C90</f>
        <v>0</v>
      </c>
      <c r="E668" s="230">
        <f>(E623/E612)*SUM(C668:D668)</f>
        <v>0</v>
      </c>
      <c r="F668" s="230">
        <f>(F624/F612)*C64</f>
        <v>0</v>
      </c>
      <c r="G668" s="228">
        <f>(G625/G612)*C91</f>
        <v>0</v>
      </c>
      <c r="H668" s="230">
        <f>(H628/H612)*C60</f>
        <v>0</v>
      </c>
      <c r="I668" s="228">
        <f>(I629/I612)*C92</f>
        <v>0</v>
      </c>
      <c r="J668" s="228">
        <f>(J630/J612)*C93</f>
        <v>0</v>
      </c>
      <c r="K668" s="228">
        <f>(K644/K612)*C89</f>
        <v>0</v>
      </c>
      <c r="L668" s="228">
        <f>(L647/L612)*C94</f>
        <v>0</v>
      </c>
      <c r="M668" s="212">
        <f t="shared" ref="M668:M713" si="24">ROUND(SUM(D668:L668),0)</f>
        <v>0</v>
      </c>
      <c r="N668" s="222" t="s">
        <v>615</v>
      </c>
    </row>
    <row r="669" spans="1:14" s="212" customFormat="1" ht="12.65" customHeight="1" x14ac:dyDescent="0.3">
      <c r="A669" s="223">
        <v>6030</v>
      </c>
      <c r="B669" s="222" t="s">
        <v>342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616</v>
      </c>
    </row>
    <row r="670" spans="1:14" s="212" customFormat="1" ht="12.65" customHeight="1" x14ac:dyDescent="0.3">
      <c r="A670" s="223">
        <v>6070</v>
      </c>
      <c r="B670" s="222" t="s">
        <v>617</v>
      </c>
      <c r="C670" s="228">
        <f>E85</f>
        <v>3622165.5100000002</v>
      </c>
      <c r="D670" s="228">
        <f>(D615/D612)*E90</f>
        <v>120403.82233909295</v>
      </c>
      <c r="E670" s="230">
        <f>(E623/E612)*SUM(C670:D670)</f>
        <v>620396.18018271413</v>
      </c>
      <c r="F670" s="230">
        <f>(F624/F612)*E64</f>
        <v>16082.559813054266</v>
      </c>
      <c r="G670" s="228">
        <f>(G625/G612)*E91</f>
        <v>766612.287806237</v>
      </c>
      <c r="H670" s="230">
        <f>(H628/H612)*E60</f>
        <v>100611.36260380385</v>
      </c>
      <c r="I670" s="228">
        <f>(I629/I612)*E92</f>
        <v>141662.54352043752</v>
      </c>
      <c r="J670" s="228">
        <f>(J630/J612)*E93</f>
        <v>35649.554563441205</v>
      </c>
      <c r="K670" s="228">
        <f>(K644/K612)*E89</f>
        <v>328652.74733845581</v>
      </c>
      <c r="L670" s="228">
        <f>(L647/L612)*E94</f>
        <v>286258.15346228861</v>
      </c>
      <c r="M670" s="212">
        <f t="shared" si="24"/>
        <v>2416329</v>
      </c>
      <c r="N670" s="222" t="s">
        <v>618</v>
      </c>
    </row>
    <row r="671" spans="1:14" s="212" customFormat="1" ht="12.65" customHeight="1" x14ac:dyDescent="0.3">
      <c r="A671" s="223">
        <v>6100</v>
      </c>
      <c r="B671" s="222" t="s">
        <v>619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620</v>
      </c>
    </row>
    <row r="672" spans="1:14" s="212" customFormat="1" ht="12.65" customHeight="1" x14ac:dyDescent="0.3">
      <c r="A672" s="223">
        <v>6120</v>
      </c>
      <c r="B672" s="222" t="s">
        <v>621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622</v>
      </c>
    </row>
    <row r="673" spans="1:14" s="212" customFormat="1" ht="12.65" customHeight="1" x14ac:dyDescent="0.3">
      <c r="A673" s="223">
        <v>6140</v>
      </c>
      <c r="B673" s="222" t="s">
        <v>623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624</v>
      </c>
    </row>
    <row r="674" spans="1:14" s="212" customFormat="1" ht="12.65" customHeight="1" x14ac:dyDescent="0.3">
      <c r="A674" s="223">
        <v>6150</v>
      </c>
      <c r="B674" s="222" t="s">
        <v>625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626</v>
      </c>
    </row>
    <row r="675" spans="1:14" s="212" customFormat="1" ht="12.65" customHeight="1" x14ac:dyDescent="0.3">
      <c r="A675" s="223">
        <v>6170</v>
      </c>
      <c r="B675" s="222" t="s">
        <v>125</v>
      </c>
      <c r="C675" s="228">
        <f>J85</f>
        <v>1349</v>
      </c>
      <c r="D675" s="228">
        <f>(D615/D612)*J90</f>
        <v>6873.6720650290936</v>
      </c>
      <c r="E675" s="230">
        <f>(E623/E612)*SUM(C675:D675)</f>
        <v>1363.0513925177856</v>
      </c>
      <c r="F675" s="230">
        <f>(F624/F612)*J64</f>
        <v>0</v>
      </c>
      <c r="G675" s="228">
        <f>(G625/G612)*J91</f>
        <v>0</v>
      </c>
      <c r="H675" s="230">
        <f>(H628/H612)*J60</f>
        <v>5740.007225473425</v>
      </c>
      <c r="I675" s="228">
        <f>(I629/I612)*J92</f>
        <v>8088.1987808735767</v>
      </c>
      <c r="J675" s="228">
        <f>(J630/J612)*J93</f>
        <v>2037.3306250407052</v>
      </c>
      <c r="K675" s="228">
        <f>(K644/K612)*J89</f>
        <v>27130.78823571988</v>
      </c>
      <c r="L675" s="228">
        <f>(L647/L612)*J94</f>
        <v>16363.680635928895</v>
      </c>
      <c r="M675" s="212">
        <f t="shared" si="24"/>
        <v>67597</v>
      </c>
      <c r="N675" s="222" t="s">
        <v>627</v>
      </c>
    </row>
    <row r="676" spans="1:14" s="212" customFormat="1" ht="12.65" customHeight="1" x14ac:dyDescent="0.3">
      <c r="A676" s="223">
        <v>6200</v>
      </c>
      <c r="B676" s="222" t="s">
        <v>347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628</v>
      </c>
    </row>
    <row r="677" spans="1:14" s="212" customFormat="1" ht="12.65" customHeight="1" x14ac:dyDescent="0.3">
      <c r="A677" s="223">
        <v>6210</v>
      </c>
      <c r="B677" s="222" t="s">
        <v>348</v>
      </c>
      <c r="C677" s="228">
        <f>L85</f>
        <v>0</v>
      </c>
      <c r="D677" s="228">
        <f>(D615/D612)*L90</f>
        <v>33824.194619997332</v>
      </c>
      <c r="E677" s="230">
        <f>(E623/E612)*SUM(C677:D677)</f>
        <v>5606.9505402824097</v>
      </c>
      <c r="F677" s="230">
        <f>(F624/F612)*L64</f>
        <v>0</v>
      </c>
      <c r="G677" s="228">
        <f>(G625/G612)*L91</f>
        <v>0</v>
      </c>
      <c r="H677" s="230">
        <f>(H628/H612)*L60</f>
        <v>28248.574884914156</v>
      </c>
      <c r="I677" s="228">
        <f>(I629/I612)*L92</f>
        <v>39784.084358713175</v>
      </c>
      <c r="J677" s="228">
        <f>(J630/J612)*L93</f>
        <v>10007.547136188958</v>
      </c>
      <c r="K677" s="228">
        <f>(K644/K612)*L89</f>
        <v>53194.154878267684</v>
      </c>
      <c r="L677" s="228">
        <f>(L647/L612)*L94</f>
        <v>80330.795849105474</v>
      </c>
      <c r="M677" s="212">
        <f t="shared" si="24"/>
        <v>250996</v>
      </c>
      <c r="N677" s="222" t="s">
        <v>629</v>
      </c>
    </row>
    <row r="678" spans="1:14" s="212" customFormat="1" ht="12.65" customHeight="1" x14ac:dyDescent="0.3">
      <c r="A678" s="223">
        <v>6330</v>
      </c>
      <c r="B678" s="222" t="s">
        <v>630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631</v>
      </c>
    </row>
    <row r="679" spans="1:14" s="212" customFormat="1" ht="12.65" customHeight="1" x14ac:dyDescent="0.3">
      <c r="A679" s="223">
        <v>6400</v>
      </c>
      <c r="B679" s="222" t="s">
        <v>632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633</v>
      </c>
    </row>
    <row r="680" spans="1:14" s="212" customFormat="1" ht="12.65" customHeight="1" x14ac:dyDescent="0.3">
      <c r="A680" s="223">
        <v>7010</v>
      </c>
      <c r="B680" s="222" t="s">
        <v>634</v>
      </c>
      <c r="C680" s="228">
        <f>O85</f>
        <v>543960.84</v>
      </c>
      <c r="D680" s="228">
        <f>(D615/D612)*O90</f>
        <v>32420.819906720557</v>
      </c>
      <c r="E680" s="230">
        <f>(E623/E612)*SUM(C680:D680)</f>
        <v>95545.31883849224</v>
      </c>
      <c r="F680" s="230">
        <f>(F624/F612)*O64</f>
        <v>3517.2817059718059</v>
      </c>
      <c r="G680" s="228">
        <f>(G625/G612)*O91</f>
        <v>0</v>
      </c>
      <c r="H680" s="230">
        <f>(H628/H612)*O60</f>
        <v>15220.693316985709</v>
      </c>
      <c r="I680" s="228">
        <f>(I629/I612)*O92</f>
        <v>26177.845394340064</v>
      </c>
      <c r="J680" s="228">
        <f>(J630/J612)*O93</f>
        <v>3447.7902885304243</v>
      </c>
      <c r="K680" s="228">
        <f>(K644/K612)*O89</f>
        <v>41279.762124181594</v>
      </c>
      <c r="L680" s="228">
        <f>(L647/L612)*O94</f>
        <v>50153.618572457388</v>
      </c>
      <c r="M680" s="212">
        <f t="shared" si="24"/>
        <v>267763</v>
      </c>
      <c r="N680" s="222" t="s">
        <v>635</v>
      </c>
    </row>
    <row r="681" spans="1:14" s="212" customFormat="1" ht="12.65" customHeight="1" x14ac:dyDescent="0.3">
      <c r="A681" s="223">
        <v>7020</v>
      </c>
      <c r="B681" s="222" t="s">
        <v>636</v>
      </c>
      <c r="C681" s="228">
        <f>P85</f>
        <v>1639070.69</v>
      </c>
      <c r="D681" s="228">
        <f>(D615/D612)*P90</f>
        <v>135926.86508595033</v>
      </c>
      <c r="E681" s="230">
        <f>(E623/E612)*SUM(C681:D681)</f>
        <v>294236.82107733539</v>
      </c>
      <c r="F681" s="230">
        <f>(F624/F612)*P64</f>
        <v>36533.540106514636</v>
      </c>
      <c r="G681" s="228">
        <f>(G625/G612)*P91</f>
        <v>0</v>
      </c>
      <c r="H681" s="230">
        <f>(H628/H612)*P60</f>
        <v>50241.186838694361</v>
      </c>
      <c r="I681" s="228">
        <f>(I629/I612)*P92</f>
        <v>154636.50704711798</v>
      </c>
      <c r="J681" s="228">
        <f>(J630/J612)*P93</f>
        <v>20597.18873667526</v>
      </c>
      <c r="K681" s="228">
        <f>(K644/K612)*P89</f>
        <v>206695.25682230288</v>
      </c>
      <c r="L681" s="228">
        <f>(L647/L612)*P94</f>
        <v>95206.869154495391</v>
      </c>
      <c r="M681" s="212">
        <f t="shared" si="24"/>
        <v>994074</v>
      </c>
      <c r="N681" s="222" t="s">
        <v>637</v>
      </c>
    </row>
    <row r="682" spans="1:14" s="212" customFormat="1" ht="12.65" customHeight="1" x14ac:dyDescent="0.3">
      <c r="A682" s="223">
        <v>7030</v>
      </c>
      <c r="B682" s="222" t="s">
        <v>638</v>
      </c>
      <c r="C682" s="228">
        <f>Q85</f>
        <v>0</v>
      </c>
      <c r="D682" s="228">
        <f>(D615/D612)*Q90</f>
        <v>0</v>
      </c>
      <c r="E682" s="230">
        <f>(E623/E612)*SUM(C682:D682)</f>
        <v>0</v>
      </c>
      <c r="F682" s="230">
        <f>(F624/F612)*Q64</f>
        <v>0</v>
      </c>
      <c r="G682" s="228">
        <f>(G625/G612)*Q91</f>
        <v>0</v>
      </c>
      <c r="H682" s="230">
        <f>(H628/H612)*Q60</f>
        <v>0</v>
      </c>
      <c r="I682" s="228">
        <f>(I629/I612)*Q92</f>
        <v>0</v>
      </c>
      <c r="J682" s="228">
        <f>(J630/J612)*Q93</f>
        <v>0</v>
      </c>
      <c r="K682" s="228">
        <f>(K644/K612)*Q89</f>
        <v>24205.481924424286</v>
      </c>
      <c r="L682" s="228">
        <f>(L647/L612)*Q94</f>
        <v>0</v>
      </c>
      <c r="M682" s="212">
        <f t="shared" si="24"/>
        <v>24205</v>
      </c>
      <c r="N682" s="222" t="s">
        <v>639</v>
      </c>
    </row>
    <row r="683" spans="1:14" s="212" customFormat="1" ht="12.65" customHeight="1" x14ac:dyDescent="0.3">
      <c r="A683" s="223">
        <v>7040</v>
      </c>
      <c r="B683" s="222" t="s">
        <v>133</v>
      </c>
      <c r="C683" s="228">
        <f>R85</f>
        <v>580000.23</v>
      </c>
      <c r="D683" s="228">
        <f>(D615/D612)*R90</f>
        <v>13174.538124639095</v>
      </c>
      <c r="E683" s="230">
        <f>(E623/E612)*SUM(C683:D683)</f>
        <v>98329.069590086234</v>
      </c>
      <c r="F683" s="230">
        <f>(F624/F612)*R64</f>
        <v>14.496431488383813</v>
      </c>
      <c r="G683" s="228">
        <f>(G625/G612)*R91</f>
        <v>0</v>
      </c>
      <c r="H683" s="230">
        <f>(H628/H612)*R60</f>
        <v>11931.475693399816</v>
      </c>
      <c r="I683" s="228">
        <f>(I629/I612)*R92</f>
        <v>0</v>
      </c>
      <c r="J683" s="228">
        <f>(J630/J612)*R93</f>
        <v>0</v>
      </c>
      <c r="K683" s="228">
        <f>(K644/K612)*R89</f>
        <v>84590.79058030367</v>
      </c>
      <c r="L683" s="228">
        <f>(L647/L612)*R94</f>
        <v>0</v>
      </c>
      <c r="M683" s="212">
        <f t="shared" si="24"/>
        <v>208040</v>
      </c>
      <c r="N683" s="222" t="s">
        <v>640</v>
      </c>
    </row>
    <row r="684" spans="1:14" s="212" customFormat="1" ht="12.65" customHeight="1" x14ac:dyDescent="0.3">
      <c r="A684" s="223">
        <v>7050</v>
      </c>
      <c r="B684" s="222" t="s">
        <v>641</v>
      </c>
      <c r="C684" s="228">
        <f>S85</f>
        <v>826269.1</v>
      </c>
      <c r="D684" s="228">
        <f>(D615/D612)*S90</f>
        <v>15523.042746857369</v>
      </c>
      <c r="E684" s="230">
        <f>(E623/E612)*SUM(C684:D684)</f>
        <v>139541.73817310989</v>
      </c>
      <c r="F684" s="230">
        <f>(F624/F612)*S64</f>
        <v>72909.374218990852</v>
      </c>
      <c r="G684" s="228">
        <f>(G625/G612)*S91</f>
        <v>0</v>
      </c>
      <c r="H684" s="230">
        <f>(H628/H612)*S60</f>
        <v>0</v>
      </c>
      <c r="I684" s="228">
        <f>(I629/I612)*S92</f>
        <v>0</v>
      </c>
      <c r="J684" s="228">
        <f>(J630/J612)*S93</f>
        <v>0</v>
      </c>
      <c r="K684" s="228">
        <f>(K644/K612)*S89</f>
        <v>134309.10862253924</v>
      </c>
      <c r="L684" s="228">
        <f>(L647/L612)*S94</f>
        <v>0</v>
      </c>
      <c r="M684" s="212">
        <f t="shared" si="24"/>
        <v>362283</v>
      </c>
      <c r="N684" s="222" t="s">
        <v>642</v>
      </c>
    </row>
    <row r="685" spans="1:14" s="212" customFormat="1" ht="12.65" customHeight="1" x14ac:dyDescent="0.3">
      <c r="A685" s="223">
        <v>7060</v>
      </c>
      <c r="B685" s="222" t="s">
        <v>643</v>
      </c>
      <c r="C685" s="228">
        <f>T85</f>
        <v>0</v>
      </c>
      <c r="D685" s="228">
        <f>(D615/D612)*T90</f>
        <v>0</v>
      </c>
      <c r="E685" s="230">
        <f>(E623/E612)*SUM(C685:D685)</f>
        <v>0</v>
      </c>
      <c r="F685" s="230">
        <f>(F624/F612)*T64</f>
        <v>0</v>
      </c>
      <c r="G685" s="228">
        <f>(G625/G612)*T91</f>
        <v>0</v>
      </c>
      <c r="H685" s="230">
        <f>(H628/H612)*T60</f>
        <v>0</v>
      </c>
      <c r="I685" s="228">
        <f>(I629/I612)*T92</f>
        <v>0</v>
      </c>
      <c r="J685" s="228">
        <f>(J630/J612)*T93</f>
        <v>0</v>
      </c>
      <c r="K685" s="228">
        <f>(K644/K612)*T89</f>
        <v>5831.7550818499731</v>
      </c>
      <c r="L685" s="228">
        <f>(L647/L612)*T94</f>
        <v>0</v>
      </c>
      <c r="M685" s="212">
        <f t="shared" si="24"/>
        <v>5832</v>
      </c>
      <c r="N685" s="222" t="s">
        <v>644</v>
      </c>
    </row>
    <row r="686" spans="1:14" s="212" customFormat="1" ht="12.65" customHeight="1" x14ac:dyDescent="0.3">
      <c r="A686" s="223">
        <v>7070</v>
      </c>
      <c r="B686" s="222" t="s">
        <v>136</v>
      </c>
      <c r="C686" s="228">
        <f>U85</f>
        <v>2407224.8200000003</v>
      </c>
      <c r="D686" s="228">
        <f>(D615/D612)*U90</f>
        <v>47571.538750055515</v>
      </c>
      <c r="E686" s="230">
        <f>(E623/E612)*SUM(C686:D686)</f>
        <v>406925.33627510228</v>
      </c>
      <c r="F686" s="230">
        <f>(F624/F612)*U64</f>
        <v>70812.227458980691</v>
      </c>
      <c r="G686" s="228">
        <f>(G625/G612)*U91</f>
        <v>0</v>
      </c>
      <c r="H686" s="230">
        <f>(H628/H612)*U60</f>
        <v>73781.665909456147</v>
      </c>
      <c r="I686" s="228">
        <f>(I629/I612)*U92</f>
        <v>50040.084640247289</v>
      </c>
      <c r="J686" s="228">
        <f>(J630/J612)*U93</f>
        <v>0</v>
      </c>
      <c r="K686" s="228">
        <f>(K644/K612)*U89</f>
        <v>462830.54746636219</v>
      </c>
      <c r="L686" s="228">
        <f>(L647/L612)*U94</f>
        <v>0</v>
      </c>
      <c r="M686" s="212">
        <f t="shared" si="24"/>
        <v>1111961</v>
      </c>
      <c r="N686" s="222" t="s">
        <v>645</v>
      </c>
    </row>
    <row r="687" spans="1:14" s="212" customFormat="1" ht="12.65" customHeight="1" x14ac:dyDescent="0.3">
      <c r="A687" s="223">
        <v>7110</v>
      </c>
      <c r="B687" s="222" t="s">
        <v>646</v>
      </c>
      <c r="C687" s="228">
        <f>V85</f>
        <v>5462.52</v>
      </c>
      <c r="D687" s="228">
        <f>(D615/D612)*V90</f>
        <v>3064.5121289921371</v>
      </c>
      <c r="E687" s="230">
        <f>(E623/E612)*SUM(C687:D687)</f>
        <v>1413.5043846510869</v>
      </c>
      <c r="F687" s="230">
        <f>(F624/F612)*V64</f>
        <v>0</v>
      </c>
      <c r="G687" s="228">
        <f>(G625/G612)*V91</f>
        <v>0</v>
      </c>
      <c r="H687" s="230">
        <f>(H628/H612)*V60</f>
        <v>2128.3172858496969</v>
      </c>
      <c r="I687" s="228">
        <f>(I629/I612)*V92</f>
        <v>2225.2810859053193</v>
      </c>
      <c r="J687" s="228">
        <f>(J630/J612)*V93</f>
        <v>514.92971841688154</v>
      </c>
      <c r="K687" s="228">
        <f>(K644/K612)*V89</f>
        <v>20487.536959818215</v>
      </c>
      <c r="L687" s="228">
        <f>(L647/L612)*V94</f>
        <v>0</v>
      </c>
      <c r="M687" s="212">
        <f t="shared" si="24"/>
        <v>29834</v>
      </c>
      <c r="N687" s="222" t="s">
        <v>647</v>
      </c>
    </row>
    <row r="688" spans="1:14" s="212" customFormat="1" ht="12.65" customHeight="1" x14ac:dyDescent="0.3">
      <c r="A688" s="223">
        <v>7120</v>
      </c>
      <c r="B688" s="222" t="s">
        <v>648</v>
      </c>
      <c r="C688" s="228">
        <f>W85</f>
        <v>295772.2</v>
      </c>
      <c r="D688" s="228">
        <f>(D615/D612)*W90</f>
        <v>11627.961910007549</v>
      </c>
      <c r="E688" s="230">
        <f>(E623/E612)*SUM(C688:D688)</f>
        <v>50956.941422197655</v>
      </c>
      <c r="F688" s="230">
        <f>(F624/F612)*W64</f>
        <v>0</v>
      </c>
      <c r="G688" s="228">
        <f>(G625/G612)*W91</f>
        <v>0</v>
      </c>
      <c r="H688" s="230">
        <f>(H628/H612)*W60</f>
        <v>8061.8079009458215</v>
      </c>
      <c r="I688" s="228">
        <f>(I629/I612)*W92</f>
        <v>8449.4990309836649</v>
      </c>
      <c r="J688" s="228">
        <f>(J630/J612)*W93</f>
        <v>1955.2403800756949</v>
      </c>
      <c r="K688" s="228">
        <f>(K644/K612)*W89</f>
        <v>98290.219584228893</v>
      </c>
      <c r="L688" s="228">
        <f>(L647/L612)*W94</f>
        <v>0</v>
      </c>
      <c r="M688" s="212">
        <f t="shared" si="24"/>
        <v>179342</v>
      </c>
      <c r="N688" s="222" t="s">
        <v>649</v>
      </c>
    </row>
    <row r="689" spans="1:14" s="212" customFormat="1" ht="12.65" customHeight="1" x14ac:dyDescent="0.3">
      <c r="A689" s="223">
        <v>7130</v>
      </c>
      <c r="B689" s="222" t="s">
        <v>650</v>
      </c>
      <c r="C689" s="228">
        <f>X85</f>
        <v>73520.239999999991</v>
      </c>
      <c r="D689" s="228">
        <f>(D615/D612)*X90</f>
        <v>30100.955584773237</v>
      </c>
      <c r="E689" s="230">
        <f>(E623/E612)*SUM(C689:D689)</f>
        <v>17177.021510669139</v>
      </c>
      <c r="F689" s="230">
        <f>(F624/F612)*X64</f>
        <v>11.644085065316354</v>
      </c>
      <c r="G689" s="228">
        <f>(G625/G612)*X91</f>
        <v>0</v>
      </c>
      <c r="H689" s="230">
        <f>(H628/H612)*X60</f>
        <v>20896.206079251569</v>
      </c>
      <c r="I689" s="228">
        <f>(I629/I612)*X92</f>
        <v>21850.453762339683</v>
      </c>
      <c r="J689" s="228">
        <f>(J630/J612)*X93</f>
        <v>5059.744189661531</v>
      </c>
      <c r="K689" s="228">
        <f>(K644/K612)*X89</f>
        <v>242902.52833902263</v>
      </c>
      <c r="L689" s="228">
        <f>(L647/L612)*X94</f>
        <v>0</v>
      </c>
      <c r="M689" s="212">
        <f t="shared" si="24"/>
        <v>337999</v>
      </c>
      <c r="N689" s="222" t="s">
        <v>651</v>
      </c>
    </row>
    <row r="690" spans="1:14" s="212" customFormat="1" ht="12.65" customHeight="1" x14ac:dyDescent="0.3">
      <c r="A690" s="223">
        <v>7140</v>
      </c>
      <c r="B690" s="222" t="s">
        <v>652</v>
      </c>
      <c r="C690" s="228">
        <f>Y85</f>
        <v>1551041.8</v>
      </c>
      <c r="D690" s="228">
        <f>(D615/D612)*Y90</f>
        <v>32678.582609159148</v>
      </c>
      <c r="E690" s="230">
        <f>(E623/E612)*SUM(C690:D690)</f>
        <v>262529.29167090368</v>
      </c>
      <c r="F690" s="230">
        <f>(F624/F612)*Y64</f>
        <v>6223.7529808438585</v>
      </c>
      <c r="G690" s="228">
        <f>(G625/G612)*Y91</f>
        <v>0</v>
      </c>
      <c r="H690" s="230">
        <f>(H628/H612)*Y60</f>
        <v>22702.051049063433</v>
      </c>
      <c r="I690" s="228">
        <f>(I629/I612)*Y92</f>
        <v>23698.011859493545</v>
      </c>
      <c r="J690" s="228">
        <f>(J630/J612)*Y93</f>
        <v>5485.1209135711288</v>
      </c>
      <c r="K690" s="228">
        <f>(K644/K612)*Y89</f>
        <v>161032.15854625835</v>
      </c>
      <c r="L690" s="228">
        <f>(L647/L612)*Y94</f>
        <v>0</v>
      </c>
      <c r="M690" s="212">
        <f t="shared" si="24"/>
        <v>514349</v>
      </c>
      <c r="N690" s="222" t="s">
        <v>653</v>
      </c>
    </row>
    <row r="691" spans="1:14" s="212" customFormat="1" ht="12.65" customHeight="1" x14ac:dyDescent="0.3">
      <c r="A691" s="223">
        <v>7150</v>
      </c>
      <c r="B691" s="222" t="s">
        <v>654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>
        <f>(G625/G612)*Z91</f>
        <v>0</v>
      </c>
      <c r="H691" s="230">
        <f>(H628/H612)*Z60</f>
        <v>0</v>
      </c>
      <c r="I691" s="228">
        <f>(I629/I612)*Z92</f>
        <v>0</v>
      </c>
      <c r="J691" s="228">
        <f>(J630/J612)*Z93</f>
        <v>0</v>
      </c>
      <c r="K691" s="228">
        <f>(K644/K612)*Z89</f>
        <v>0</v>
      </c>
      <c r="L691" s="228">
        <f>(L647/L612)*Z94</f>
        <v>0</v>
      </c>
      <c r="M691" s="212">
        <f t="shared" si="24"/>
        <v>0</v>
      </c>
      <c r="N691" s="222" t="s">
        <v>655</v>
      </c>
    </row>
    <row r="692" spans="1:14" s="212" customFormat="1" ht="12.65" customHeight="1" x14ac:dyDescent="0.3">
      <c r="A692" s="223">
        <v>7160</v>
      </c>
      <c r="B692" s="222" t="s">
        <v>656</v>
      </c>
      <c r="C692" s="228">
        <f>AA85</f>
        <v>0</v>
      </c>
      <c r="D692" s="228">
        <f>(D615/D612)*AA90</f>
        <v>0</v>
      </c>
      <c r="E692" s="230">
        <f>(E623/E612)*SUM(C692:D692)</f>
        <v>0</v>
      </c>
      <c r="F692" s="230">
        <f>(F624/F612)*AA64</f>
        <v>0</v>
      </c>
      <c r="G692" s="228">
        <f>(G625/G612)*AA91</f>
        <v>0</v>
      </c>
      <c r="H692" s="230">
        <f>(H628/H612)*AA60</f>
        <v>0</v>
      </c>
      <c r="I692" s="228">
        <f>(I629/I612)*AA92</f>
        <v>0</v>
      </c>
      <c r="J692" s="228">
        <f>(J630/J612)*AA93</f>
        <v>0</v>
      </c>
      <c r="K692" s="228">
        <f>(K644/K612)*AA89</f>
        <v>0</v>
      </c>
      <c r="L692" s="228">
        <f>(L647/L612)*AA94</f>
        <v>0</v>
      </c>
      <c r="M692" s="212">
        <f t="shared" si="24"/>
        <v>0</v>
      </c>
      <c r="N692" s="222" t="s">
        <v>657</v>
      </c>
    </row>
    <row r="693" spans="1:14" s="212" customFormat="1" ht="12.65" customHeight="1" x14ac:dyDescent="0.3">
      <c r="A693" s="223">
        <v>7170</v>
      </c>
      <c r="B693" s="222" t="s">
        <v>142</v>
      </c>
      <c r="C693" s="228">
        <f>AB85</f>
        <v>3415634.03</v>
      </c>
      <c r="D693" s="228">
        <f>(D615/D612)*AB90</f>
        <v>9451.2990894150025</v>
      </c>
      <c r="E693" s="230">
        <f>(E623/E612)*SUM(C693:D693)</f>
        <v>567767.66608058161</v>
      </c>
      <c r="F693" s="230">
        <f>(F624/F612)*AB64</f>
        <v>195463.07590754895</v>
      </c>
      <c r="G693" s="228">
        <f>(G625/G612)*AB91</f>
        <v>0</v>
      </c>
      <c r="H693" s="230">
        <f>(H628/H612)*AB60</f>
        <v>12769.90371509818</v>
      </c>
      <c r="I693" s="228">
        <f>(I629/I612)*AB92</f>
        <v>6659.4205190745897</v>
      </c>
      <c r="J693" s="228">
        <f>(J630/J612)*AB93</f>
        <v>0</v>
      </c>
      <c r="K693" s="228">
        <f>(K644/K612)*AB89</f>
        <v>464397.59742467507</v>
      </c>
      <c r="L693" s="228">
        <f>(L647/L612)*AB94</f>
        <v>25289.324619162835</v>
      </c>
      <c r="M693" s="212">
        <f t="shared" si="24"/>
        <v>1281798</v>
      </c>
      <c r="N693" s="222" t="s">
        <v>658</v>
      </c>
    </row>
    <row r="694" spans="1:14" s="212" customFormat="1" ht="12.65" customHeight="1" x14ac:dyDescent="0.3">
      <c r="A694" s="223">
        <v>7180</v>
      </c>
      <c r="B694" s="222" t="s">
        <v>659</v>
      </c>
      <c r="C694" s="228">
        <f>AC85</f>
        <v>0</v>
      </c>
      <c r="D694" s="228">
        <f>(D615/D612)*AC90</f>
        <v>0</v>
      </c>
      <c r="E694" s="230">
        <f>(E623/E612)*SUM(C694:D694)</f>
        <v>0</v>
      </c>
      <c r="F694" s="230">
        <f>(F624/F612)*AC64</f>
        <v>0</v>
      </c>
      <c r="G694" s="228">
        <f>(G625/G612)*AC91</f>
        <v>0</v>
      </c>
      <c r="H694" s="230">
        <f>(H628/H612)*AC60</f>
        <v>0</v>
      </c>
      <c r="I694" s="228">
        <f>(I629/I612)*AC92</f>
        <v>0</v>
      </c>
      <c r="J694" s="228">
        <f>(J630/J612)*AC93</f>
        <v>0</v>
      </c>
      <c r="K694" s="228">
        <f>(K644/K612)*AC89</f>
        <v>0</v>
      </c>
      <c r="L694" s="228">
        <f>(L647/L612)*AC94</f>
        <v>0</v>
      </c>
      <c r="M694" s="212">
        <f t="shared" si="24"/>
        <v>0</v>
      </c>
      <c r="N694" s="222" t="s">
        <v>660</v>
      </c>
    </row>
    <row r="695" spans="1:14" s="212" customFormat="1" ht="12.65" customHeight="1" x14ac:dyDescent="0.3">
      <c r="A695" s="223">
        <v>7190</v>
      </c>
      <c r="B695" s="222" t="s">
        <v>144</v>
      </c>
      <c r="C695" s="228">
        <f>AD85</f>
        <v>0</v>
      </c>
      <c r="D695" s="228">
        <f>(D615/D612)*AD90</f>
        <v>0</v>
      </c>
      <c r="E695" s="230">
        <f>(E623/E612)*SUM(C695:D695)</f>
        <v>0</v>
      </c>
      <c r="F695" s="230">
        <f>(F624/F612)*AD64</f>
        <v>0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0</v>
      </c>
      <c r="L695" s="228">
        <f>(L647/L612)*AD94</f>
        <v>0</v>
      </c>
      <c r="M695" s="212">
        <f t="shared" si="24"/>
        <v>0</v>
      </c>
      <c r="N695" s="222" t="s">
        <v>661</v>
      </c>
    </row>
    <row r="696" spans="1:14" s="212" customFormat="1" ht="12.65" customHeight="1" x14ac:dyDescent="0.3">
      <c r="A696" s="223">
        <v>7200</v>
      </c>
      <c r="B696" s="222" t="s">
        <v>662</v>
      </c>
      <c r="C696" s="228">
        <f>AE85</f>
        <v>1124790.7</v>
      </c>
      <c r="D696" s="228">
        <f>(D615/D612)*AE90</f>
        <v>121893.11795318259</v>
      </c>
      <c r="E696" s="230">
        <f>(E623/E612)*SUM(C696:D696)</f>
        <v>206659.59929468043</v>
      </c>
      <c r="F696" s="230">
        <f>(F624/F612)*AE64</f>
        <v>3453.1328743541421</v>
      </c>
      <c r="G696" s="228">
        <f>(G625/G612)*AE91</f>
        <v>0</v>
      </c>
      <c r="H696" s="230">
        <f>(H628/H612)*AE60</f>
        <v>60237.828635867176</v>
      </c>
      <c r="I696" s="228">
        <f>(I629/I612)*AE92</f>
        <v>44308.548854409972</v>
      </c>
      <c r="J696" s="228">
        <f>(J630/J612)*AE93</f>
        <v>12253.834748413325</v>
      </c>
      <c r="K696" s="228">
        <f>(K644/K612)*AE89</f>
        <v>188225.21588685963</v>
      </c>
      <c r="L696" s="228">
        <f>(L647/L612)*AE94</f>
        <v>0</v>
      </c>
      <c r="M696" s="212">
        <f t="shared" si="24"/>
        <v>637031</v>
      </c>
      <c r="N696" s="222" t="s">
        <v>663</v>
      </c>
    </row>
    <row r="697" spans="1:14" s="212" customFormat="1" ht="12.65" customHeight="1" x14ac:dyDescent="0.3">
      <c r="A697" s="223">
        <v>7220</v>
      </c>
      <c r="B697" s="222" t="s">
        <v>664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665</v>
      </c>
    </row>
    <row r="698" spans="1:14" s="212" customFormat="1" ht="12.65" customHeight="1" x14ac:dyDescent="0.3">
      <c r="A698" s="223">
        <v>7230</v>
      </c>
      <c r="B698" s="222" t="s">
        <v>666</v>
      </c>
      <c r="C698" s="228">
        <f>AG85</f>
        <v>3746608.8800000004</v>
      </c>
      <c r="D698" s="228">
        <f>(D615/D612)*AG90</f>
        <v>70025.534162483891</v>
      </c>
      <c r="E698" s="230">
        <f>(E623/E612)*SUM(C698:D698)</f>
        <v>632673.76003971417</v>
      </c>
      <c r="F698" s="230">
        <f>(F624/F612)*AG64</f>
        <v>13797.492760568339</v>
      </c>
      <c r="G698" s="228">
        <f>(G625/G612)*AG91</f>
        <v>0</v>
      </c>
      <c r="H698" s="230">
        <f>(H628/H612)*AG60</f>
        <v>102352.71311040813</v>
      </c>
      <c r="I698" s="228">
        <f>(I629/I612)*AG92</f>
        <v>135725.7235015831</v>
      </c>
      <c r="J698" s="228">
        <f>(J630/J612)*AG93</f>
        <v>34746.561868826095</v>
      </c>
      <c r="K698" s="228">
        <f>(K644/K612)*AG89</f>
        <v>700691.57251507218</v>
      </c>
      <c r="L698" s="228">
        <f>(L647/L612)*AG94</f>
        <v>263944.04350420373</v>
      </c>
      <c r="M698" s="212">
        <f t="shared" si="24"/>
        <v>1953957</v>
      </c>
      <c r="N698" s="222" t="s">
        <v>667</v>
      </c>
    </row>
    <row r="699" spans="1:14" s="212" customFormat="1" ht="12.65" customHeight="1" x14ac:dyDescent="0.3">
      <c r="A699" s="223">
        <v>7240</v>
      </c>
      <c r="B699" s="222" t="s">
        <v>146</v>
      </c>
      <c r="C699" s="228">
        <f>AH85</f>
        <v>146803.66</v>
      </c>
      <c r="D699" s="228">
        <f>(D615/D612)*AH90</f>
        <v>0</v>
      </c>
      <c r="E699" s="230">
        <f>(E623/E612)*SUM(C699:D699)</f>
        <v>24335.268585103124</v>
      </c>
      <c r="F699" s="230">
        <f>(F624/F612)*AH64</f>
        <v>314.96256374548045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24650</v>
      </c>
      <c r="N699" s="222" t="s">
        <v>668</v>
      </c>
    </row>
    <row r="700" spans="1:14" s="212" customFormat="1" ht="12.65" customHeight="1" x14ac:dyDescent="0.3">
      <c r="A700" s="223">
        <v>7250</v>
      </c>
      <c r="B700" s="222" t="s">
        <v>669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47870.921934727558</v>
      </c>
      <c r="L700" s="228">
        <f>(L647/L612)*AI94</f>
        <v>0</v>
      </c>
      <c r="M700" s="212">
        <f t="shared" si="24"/>
        <v>47871</v>
      </c>
      <c r="N700" s="222" t="s">
        <v>670</v>
      </c>
    </row>
    <row r="701" spans="1:14" s="212" customFormat="1" ht="12.65" customHeight="1" x14ac:dyDescent="0.3">
      <c r="A701" s="223">
        <v>7260</v>
      </c>
      <c r="B701" s="222" t="s">
        <v>148</v>
      </c>
      <c r="C701" s="228">
        <f>AJ85</f>
        <v>6717226.4500000002</v>
      </c>
      <c r="D701" s="228">
        <f>(D615/D612)*AJ90</f>
        <v>521310.74553191481</v>
      </c>
      <c r="E701" s="230">
        <f>(E623/E612)*SUM(C701:D701)</f>
        <v>1199913.8632955628</v>
      </c>
      <c r="F701" s="230">
        <f>(F624/F612)*AJ64</f>
        <v>26718.90769119453</v>
      </c>
      <c r="G701" s="228">
        <f>(G625/G612)*AJ91</f>
        <v>0</v>
      </c>
      <c r="H701" s="230">
        <f>(H628/H612)*AJ60</f>
        <v>262879.43203404133</v>
      </c>
      <c r="I701" s="228">
        <f>(I629/I612)*AJ92</f>
        <v>292431.49561751337</v>
      </c>
      <c r="J701" s="228">
        <f>(J630/J612)*AJ93</f>
        <v>1917.9266323643269</v>
      </c>
      <c r="K701" s="228">
        <f>(K644/K612)*AJ89</f>
        <v>508748.12480864197</v>
      </c>
      <c r="L701" s="228">
        <f>(L647/L612)*AJ94</f>
        <v>270106.98815929383</v>
      </c>
      <c r="M701" s="212">
        <f t="shared" si="24"/>
        <v>3084027</v>
      </c>
      <c r="N701" s="222" t="s">
        <v>671</v>
      </c>
    </row>
    <row r="702" spans="1:14" s="212" customFormat="1" ht="12.65" customHeight="1" x14ac:dyDescent="0.3">
      <c r="A702" s="223">
        <v>7310</v>
      </c>
      <c r="B702" s="222" t="s">
        <v>672</v>
      </c>
      <c r="C702" s="228">
        <f>AK85</f>
        <v>49673.67</v>
      </c>
      <c r="D702" s="228">
        <f>(D615/D612)*AK90</f>
        <v>6329.5063598809566</v>
      </c>
      <c r="E702" s="230">
        <f>(E623/E612)*SUM(C702:D702)</f>
        <v>9283.5038195682664</v>
      </c>
      <c r="F702" s="230">
        <f>(F624/F612)*AK64</f>
        <v>102.54564904807334</v>
      </c>
      <c r="G702" s="228">
        <f>(G625/G612)*AK91</f>
        <v>0</v>
      </c>
      <c r="H702" s="230">
        <f>(H628/H612)*AK60</f>
        <v>3160.2286971707617</v>
      </c>
      <c r="I702" s="228">
        <f>(I629/I612)*AK92</f>
        <v>2307.3947791121577</v>
      </c>
      <c r="J702" s="228">
        <f>(J630/J612)*AK93</f>
        <v>12253.834748413325</v>
      </c>
      <c r="K702" s="228">
        <f>(K644/K612)*AK89</f>
        <v>9789.6872252703597</v>
      </c>
      <c r="L702" s="228">
        <f>(L647/L612)*AK94</f>
        <v>0</v>
      </c>
      <c r="M702" s="212">
        <f t="shared" si="24"/>
        <v>43227</v>
      </c>
      <c r="N702" s="222" t="s">
        <v>673</v>
      </c>
    </row>
    <row r="703" spans="1:14" s="212" customFormat="1" ht="12.65" customHeight="1" x14ac:dyDescent="0.3">
      <c r="A703" s="223">
        <v>7320</v>
      </c>
      <c r="B703" s="222" t="s">
        <v>674</v>
      </c>
      <c r="C703" s="228">
        <f>AL85</f>
        <v>18412.5</v>
      </c>
      <c r="D703" s="228">
        <f>(D615/D612)*AL90</f>
        <v>3780.5196357660011</v>
      </c>
      <c r="E703" s="230">
        <f>(E623/E612)*SUM(C703:D703)</f>
        <v>3678.8803055103203</v>
      </c>
      <c r="F703" s="230">
        <f>(F624/F612)*AL64</f>
        <v>0</v>
      </c>
      <c r="G703" s="228">
        <f>(G625/G612)*AL91</f>
        <v>0</v>
      </c>
      <c r="H703" s="230">
        <f>(H628/H612)*AL60</f>
        <v>1870.3394330194303</v>
      </c>
      <c r="I703" s="228">
        <f>(I629/I612)*AL92</f>
        <v>1379.5100458748841</v>
      </c>
      <c r="J703" s="228">
        <f>(J630/J612)*AL93</f>
        <v>0</v>
      </c>
      <c r="K703" s="228">
        <f>(K644/K612)*AL89</f>
        <v>5855.8394754398269</v>
      </c>
      <c r="L703" s="228">
        <f>(L647/L612)*AL94</f>
        <v>0</v>
      </c>
      <c r="M703" s="212">
        <f t="shared" si="24"/>
        <v>16565</v>
      </c>
      <c r="N703" s="222" t="s">
        <v>675</v>
      </c>
    </row>
    <row r="704" spans="1:14" s="212" customFormat="1" ht="12.65" customHeight="1" x14ac:dyDescent="0.3">
      <c r="A704" s="223">
        <v>7330</v>
      </c>
      <c r="B704" s="222" t="s">
        <v>676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677</v>
      </c>
    </row>
    <row r="705" spans="1:14" s="212" customFormat="1" ht="12.65" customHeight="1" x14ac:dyDescent="0.3">
      <c r="A705" s="223">
        <v>7340</v>
      </c>
      <c r="B705" s="222" t="s">
        <v>678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679</v>
      </c>
    </row>
    <row r="706" spans="1:14" s="212" customFormat="1" ht="12.65" customHeight="1" x14ac:dyDescent="0.3">
      <c r="A706" s="223">
        <v>7350</v>
      </c>
      <c r="B706" s="222" t="s">
        <v>680</v>
      </c>
      <c r="C706" s="228">
        <f>AO85</f>
        <v>0</v>
      </c>
      <c r="D706" s="228">
        <f>(D615/D612)*AO90</f>
        <v>24372.895530582326</v>
      </c>
      <c r="E706" s="230">
        <f>(E623/E612)*SUM(C706:D706)</f>
        <v>4040.2327771213636</v>
      </c>
      <c r="F706" s="230">
        <f>(F624/F612)*AO64</f>
        <v>0</v>
      </c>
      <c r="G706" s="228">
        <f>(G625/G612)*AO91</f>
        <v>0</v>
      </c>
      <c r="H706" s="230">
        <f>(H628/H612)*AO60</f>
        <v>20380.250373591036</v>
      </c>
      <c r="I706" s="228">
        <f>(I629/I612)*AO92</f>
        <v>28665.890298507267</v>
      </c>
      <c r="J706" s="228">
        <f>(J630/J612)*AO93</f>
        <v>7216.4788073786149</v>
      </c>
      <c r="K706" s="228">
        <f>(K644/K612)*AO89</f>
        <v>0</v>
      </c>
      <c r="L706" s="228">
        <f>(L647/L612)*AO94</f>
        <v>58016.685891020621</v>
      </c>
      <c r="M706" s="212">
        <f t="shared" si="24"/>
        <v>142692</v>
      </c>
      <c r="N706" s="222" t="s">
        <v>681</v>
      </c>
    </row>
    <row r="707" spans="1:14" s="212" customFormat="1" ht="12.65" customHeight="1" x14ac:dyDescent="0.3">
      <c r="A707" s="223">
        <v>7380</v>
      </c>
      <c r="B707" s="222" t="s">
        <v>682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>
        <f>(I629/I612)*AP92</f>
        <v>0</v>
      </c>
      <c r="J707" s="228">
        <f>(J630/J612)*AP93</f>
        <v>0</v>
      </c>
      <c r="K707" s="228">
        <f>(K644/K612)*AP89</f>
        <v>0</v>
      </c>
      <c r="L707" s="228">
        <f>(L647/L612)*AP94</f>
        <v>0</v>
      </c>
      <c r="M707" s="212">
        <f t="shared" si="24"/>
        <v>0</v>
      </c>
      <c r="N707" s="222" t="s">
        <v>683</v>
      </c>
    </row>
    <row r="708" spans="1:14" s="212" customFormat="1" ht="12.65" customHeight="1" x14ac:dyDescent="0.3">
      <c r="A708" s="223">
        <v>7390</v>
      </c>
      <c r="B708" s="222" t="s">
        <v>684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685</v>
      </c>
    </row>
    <row r="709" spans="1:14" s="212" customFormat="1" ht="12.65" customHeight="1" x14ac:dyDescent="0.3">
      <c r="A709" s="223">
        <v>7400</v>
      </c>
      <c r="B709" s="222" t="s">
        <v>686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687</v>
      </c>
    </row>
    <row r="710" spans="1:14" s="212" customFormat="1" ht="12.65" customHeight="1" x14ac:dyDescent="0.3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688</v>
      </c>
    </row>
    <row r="711" spans="1:14" s="212" customFormat="1" ht="12.65" customHeight="1" x14ac:dyDescent="0.3">
      <c r="A711" s="223">
        <v>7420</v>
      </c>
      <c r="B711" s="222" t="s">
        <v>689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690</v>
      </c>
    </row>
    <row r="712" spans="1:14" s="212" customFormat="1" ht="12.65" customHeight="1" x14ac:dyDescent="0.3">
      <c r="A712" s="223">
        <v>7430</v>
      </c>
      <c r="B712" s="222" t="s">
        <v>691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692</v>
      </c>
    </row>
    <row r="713" spans="1:14" s="212" customFormat="1" ht="12.65" customHeight="1" x14ac:dyDescent="0.3">
      <c r="A713" s="223">
        <v>7490</v>
      </c>
      <c r="B713" s="222" t="s">
        <v>693</v>
      </c>
      <c r="C713" s="228">
        <f>AV85</f>
        <v>28053.74</v>
      </c>
      <c r="D713" s="228">
        <f>(D615/D612)*AV90</f>
        <v>0</v>
      </c>
      <c r="E713" s="230">
        <f>(E623/E612)*SUM(C713:D713)</f>
        <v>4650.3969840850768</v>
      </c>
      <c r="F713" s="230">
        <f>(F624/F612)*AV64</f>
        <v>4.1307089656187008</v>
      </c>
      <c r="G713" s="228">
        <f>(G625/G612)*AV91</f>
        <v>0</v>
      </c>
      <c r="H713" s="230">
        <f>(H628/H612)*AV60</f>
        <v>0</v>
      </c>
      <c r="I713" s="228">
        <f>(I629/I612)*AV92</f>
        <v>0</v>
      </c>
      <c r="J713" s="228">
        <f>(J630/J612)*AV93</f>
        <v>0</v>
      </c>
      <c r="K713" s="228">
        <f>(K644/K612)*AV89</f>
        <v>0</v>
      </c>
      <c r="L713" s="228">
        <f>(L647/L612)*AV94</f>
        <v>0</v>
      </c>
      <c r="M713" s="212">
        <f t="shared" si="24"/>
        <v>4655</v>
      </c>
      <c r="N713" s="224" t="s">
        <v>694</v>
      </c>
    </row>
    <row r="714" spans="1:14" s="212" customFormat="1" ht="12.65" customHeight="1" x14ac:dyDescent="0.3"/>
    <row r="715" spans="1:14" s="212" customFormat="1" ht="12.65" customHeight="1" x14ac:dyDescent="0.3">
      <c r="C715" s="225">
        <f>SUM(C614:C647)+SUM(C668:C713)</f>
        <v>40800120.090000004</v>
      </c>
      <c r="D715" s="212">
        <f>SUM(D616:D647)+SUM(D668:D713)</f>
        <v>1934337.2399999998</v>
      </c>
      <c r="E715" s="212">
        <f>SUM(E624:E647)+SUM(E668:E713)</f>
        <v>5801613.2793590352</v>
      </c>
      <c r="F715" s="212">
        <f>SUM(F625:F648)+SUM(F668:F713)</f>
        <v>476004.93720801407</v>
      </c>
      <c r="G715" s="212">
        <f>SUM(G626:G647)+SUM(G668:G713)</f>
        <v>766612.287806237</v>
      </c>
      <c r="H715" s="212">
        <f>SUM(H629:H647)+SUM(H668:H713)</f>
        <v>1134135.1355050579</v>
      </c>
      <c r="I715" s="212">
        <f>SUM(I630:I647)+SUM(I668:I713)</f>
        <v>993436.09452429251</v>
      </c>
      <c r="J715" s="212">
        <f>SUM(J631:J647)+SUM(J668:J713)</f>
        <v>153143.08335699749</v>
      </c>
      <c r="K715" s="212">
        <f>SUM(K668:K713)</f>
        <v>3817011.7957744226</v>
      </c>
      <c r="L715" s="212">
        <f>SUM(L668:L713)</f>
        <v>1145670.1598479566</v>
      </c>
      <c r="M715" s="212">
        <f>SUM(M668:M713)</f>
        <v>14007077</v>
      </c>
      <c r="N715" s="222" t="s">
        <v>695</v>
      </c>
    </row>
    <row r="716" spans="1:14" s="212" customFormat="1" ht="12.65" customHeight="1" x14ac:dyDescent="0.3">
      <c r="C716" s="225">
        <f>CE85</f>
        <v>40800120.089999996</v>
      </c>
      <c r="D716" s="212">
        <f>D615</f>
        <v>1934337.2399999998</v>
      </c>
      <c r="E716" s="212">
        <f>E623</f>
        <v>5801613.2793590361</v>
      </c>
      <c r="F716" s="212">
        <f>F624</f>
        <v>476004.93720801413</v>
      </c>
      <c r="G716" s="212">
        <f>G625</f>
        <v>766612.287806237</v>
      </c>
      <c r="H716" s="212">
        <f>H628</f>
        <v>1134135.1355050579</v>
      </c>
      <c r="I716" s="212">
        <f>I629</f>
        <v>993436.09452429239</v>
      </c>
      <c r="J716" s="212">
        <f>J630</f>
        <v>153143.08335699746</v>
      </c>
      <c r="K716" s="212">
        <f>K644</f>
        <v>3817011.7957744221</v>
      </c>
      <c r="L716" s="212">
        <f>L647</f>
        <v>1145670.1598479566</v>
      </c>
      <c r="M716" s="212">
        <f>C648</f>
        <v>14007079.510000002</v>
      </c>
      <c r="N716" s="222" t="s">
        <v>696</v>
      </c>
    </row>
  </sheetData>
  <sheetProtection algorithmName="SHA-512" hashValue="3jxB1s1k8uucjoe14RIQ5pT6W28E5FP+jVZ778lPtmuV6yp/z1b8+oOlFhhjjowymxEm3QyLeR6OGnL4Lytk9g==" saltValue="CKa6z6wUb249oDgV/ZfOSA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AC3B6-AB66-4B7D-A726-F40814303F08}">
  <sheetPr codeName="Sheet13"/>
  <dimension ref="A1:N2"/>
  <sheetViews>
    <sheetView workbookViewId="0">
      <selection activeCell="K2" sqref="K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x14ac:dyDescent="0.35">
      <c r="A2" s="11" t="str">
        <f>MONTH(data2022!C96) &amp; "-" &amp; DAY(data2022!C96)</f>
        <v>12-31</v>
      </c>
      <c r="B2" s="211" t="str">
        <f>RIGHT(data2022!C97, 3)</f>
        <v>021</v>
      </c>
      <c r="C2" s="11" t="str">
        <f>SUBSTITUTE(LEFT(data2022!C98,49),",","")</f>
        <v>Newport Hospital &amp; Health Services</v>
      </c>
      <c r="D2" s="11" t="str">
        <f>LEFT(data2022!C99, 49)</f>
        <v>714 W Pine Street</v>
      </c>
      <c r="E2" s="11" t="str">
        <f>LEFT(data2022!C100, 100)</f>
        <v xml:space="preserve">Newport  </v>
      </c>
      <c r="F2" s="11" t="str">
        <f>LEFT(data2022!C101, 2)</f>
        <v>WA</v>
      </c>
      <c r="G2" s="11" t="str">
        <f>LEFT(data2022!C102, 100)</f>
        <v>99156</v>
      </c>
      <c r="H2" s="11" t="str">
        <f>LEFT(data2022!C103, 100)</f>
        <v>Pend Orielle</v>
      </c>
      <c r="I2" s="11" t="str">
        <f>LEFT(data2022!C104, 49)</f>
        <v>Merry-Ann Keane</v>
      </c>
      <c r="J2" s="11" t="str">
        <f>LEFT(data2022!C105, 49)</f>
        <v>Kim Manus</v>
      </c>
      <c r="K2" s="11" t="str">
        <f>LEFT(data2022!C107, 49)</f>
        <v>509-447-4221</v>
      </c>
      <c r="L2" s="11" t="str">
        <f>LEFT(data2022!C108, 49)</f>
        <v>509-447-5527</v>
      </c>
      <c r="M2" s="11" t="str">
        <f>LEFT(data2022!C109, 49)</f>
        <v>Chris Emond</v>
      </c>
      <c r="N2" s="11" t="str">
        <f>LEFT(data2022!C110, 49)</f>
        <v>christopher.Emond@nhhsqualitycare.org</v>
      </c>
    </row>
  </sheetData>
  <sheetProtection algorithmName="SHA-512" hashValue="ZuPiL0M1zbDvRjf9ZyHBvwSbW+drPdqj39e30vAiHszX8vDUW/OvnHvv4jmxzPKHQgjLBdeAQpG1WCfdJNKqqQ==" saltValue="hyBtgdQu7A9055WXIrkuR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43CE-84E3-4F63-9F41-9885C2668AA6}">
  <sheetPr codeName="Sheet14"/>
  <dimension ref="A1:CF2"/>
  <sheetViews>
    <sheetView topLeftCell="BK1" workbookViewId="0">
      <selection activeCell="BT25" sqref="BT25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spans="1:84" s="178" customFormat="1" ht="12.65" customHeight="1" x14ac:dyDescent="0.35">
      <c r="A2" s="12" t="str">
        <f>RIGHT(data2022!C97,3)</f>
        <v>021</v>
      </c>
      <c r="B2" s="210" t="str">
        <f>RIGHT(data2022!C96,4)</f>
        <v>2022</v>
      </c>
      <c r="C2" s="12" t="s">
        <v>1153</v>
      </c>
      <c r="D2" s="209">
        <f>ROUND(N(data2022!C181),0)</f>
        <v>1383069</v>
      </c>
      <c r="E2" s="209">
        <f>ROUND(N(data2022!C182),0)</f>
        <v>23664</v>
      </c>
      <c r="F2" s="209">
        <f>ROUND(N(data2022!C183),0)</f>
        <v>260284</v>
      </c>
      <c r="G2" s="209">
        <f>ROUND(N(data2022!C184),0)</f>
        <v>2385504</v>
      </c>
      <c r="H2" s="209">
        <f>ROUND(N(data2022!C185),0)</f>
        <v>0</v>
      </c>
      <c r="I2" s="209">
        <f>ROUND(N(data2022!C186),0)</f>
        <v>810665</v>
      </c>
      <c r="J2" s="209">
        <f>ROUND(N(data2022!C187)+N(data2022!C188),0)</f>
        <v>52799</v>
      </c>
      <c r="K2" s="209">
        <f>ROUND(N(data2022!C191),0)</f>
        <v>0</v>
      </c>
      <c r="L2" s="209">
        <f>ROUND(N(data2022!C192),0)</f>
        <v>125408</v>
      </c>
      <c r="M2" s="209">
        <f>ROUND(N(data2022!C195),0)</f>
        <v>199534</v>
      </c>
      <c r="N2" s="209">
        <f>ROUND(N(data2022!C196),0)</f>
        <v>99048</v>
      </c>
      <c r="O2" s="209">
        <f>ROUND(N(data2022!C199),0)</f>
        <v>21804</v>
      </c>
      <c r="P2" s="209">
        <f>ROUND(N(data2022!C200),0)</f>
        <v>154038</v>
      </c>
      <c r="Q2" s="209">
        <f>ROUND(N(data2022!C201),0)</f>
        <v>0</v>
      </c>
      <c r="R2" s="209">
        <f>ROUND(N(data2022!C204),0)</f>
        <v>0</v>
      </c>
      <c r="S2" s="209">
        <f>ROUND(N(data2022!C205),0)</f>
        <v>39333</v>
      </c>
      <c r="T2" s="209">
        <f>ROUND(N(data2022!B211),0)</f>
        <v>834399</v>
      </c>
      <c r="U2" s="209">
        <f>ROUND(N(data2022!C211),0)</f>
        <v>55080</v>
      </c>
      <c r="V2" s="209">
        <f>ROUND(N(data2022!D211),0)</f>
        <v>0</v>
      </c>
      <c r="W2" s="209">
        <f>ROUND(N(data2022!B212),0)</f>
        <v>1071855</v>
      </c>
      <c r="X2" s="209">
        <f>ROUND(N(data2022!C212),0)</f>
        <v>0</v>
      </c>
      <c r="Y2" s="209">
        <f>ROUND(N(data2022!D212),0)</f>
        <v>0</v>
      </c>
      <c r="Z2" s="209">
        <f>ROUND(N(data2022!B213),0)</f>
        <v>15449281</v>
      </c>
      <c r="AA2" s="209">
        <f>ROUND(N(data2022!C213),0)</f>
        <v>396169</v>
      </c>
      <c r="AB2" s="209">
        <f>ROUND(N(data2022!D213),0)</f>
        <v>0</v>
      </c>
      <c r="AC2" s="209">
        <f>ROUND(N(data2022!B214),0)</f>
        <v>0</v>
      </c>
      <c r="AD2" s="209">
        <f>ROUND(N(data2022!C214),0)</f>
        <v>0</v>
      </c>
      <c r="AE2" s="209">
        <f>ROUND(N(data2022!D214),0)</f>
        <v>0</v>
      </c>
      <c r="AF2" s="209">
        <f>ROUND(N(data2022!B215),0)</f>
        <v>2594014</v>
      </c>
      <c r="AG2" s="209">
        <f>ROUND(N(data2022!C215),0)</f>
        <v>8658</v>
      </c>
      <c r="AH2" s="209">
        <f>ROUND(N(data2022!D215),0)</f>
        <v>0</v>
      </c>
      <c r="AI2" s="209">
        <f>ROUND(N(data2022!B216),0)</f>
        <v>10695929</v>
      </c>
      <c r="AJ2" s="209">
        <f>ROUND(N(data2022!C216),0)</f>
        <v>465244</v>
      </c>
      <c r="AK2" s="209">
        <f>ROUND(N(data2022!D216),0)</f>
        <v>455242</v>
      </c>
      <c r="AL2" s="209">
        <f>ROUND(N(data2022!B217),0)</f>
        <v>0</v>
      </c>
      <c r="AM2" s="209">
        <f>ROUND(N(data2022!C217),0)</f>
        <v>0</v>
      </c>
      <c r="AN2" s="209">
        <f>ROUND(N(data2022!D217),0)</f>
        <v>0</v>
      </c>
      <c r="AO2" s="209">
        <f>ROUND(N(data2022!B218),0)</f>
        <v>0</v>
      </c>
      <c r="AP2" s="209">
        <f>ROUND(N(data2022!C218),0)</f>
        <v>0</v>
      </c>
      <c r="AQ2" s="209">
        <f>ROUND(N(data2022!D218),0)</f>
        <v>0</v>
      </c>
      <c r="AR2" s="209">
        <f>ROUND(N(data2022!B219),0)</f>
        <v>70897</v>
      </c>
      <c r="AS2" s="209">
        <f>ROUND(N(data2022!C219),0)</f>
        <v>23594</v>
      </c>
      <c r="AT2" s="209">
        <f>ROUND(N(data2022!D219),0)</f>
        <v>0</v>
      </c>
      <c r="AU2" s="209">
        <v>0</v>
      </c>
      <c r="AV2" s="209">
        <v>0</v>
      </c>
      <c r="AW2" s="209">
        <v>0</v>
      </c>
      <c r="AX2" s="209">
        <f>ROUND(N(data2022!B225),0)</f>
        <v>802593</v>
      </c>
      <c r="AY2" s="209">
        <f>ROUND(N(data2022!C225),0)</f>
        <v>73450</v>
      </c>
      <c r="AZ2" s="209">
        <f>ROUND(N(data2022!D225),0)</f>
        <v>0</v>
      </c>
      <c r="BA2" s="209">
        <f>ROUND(N(data2022!B226),0)</f>
        <v>12236835</v>
      </c>
      <c r="BB2" s="209">
        <f>ROUND(N(data2022!C226),0)</f>
        <v>278097</v>
      </c>
      <c r="BC2" s="209">
        <f>ROUND(N(data2022!D226),0)</f>
        <v>0</v>
      </c>
      <c r="BD2" s="209">
        <f>ROUND(N(data2022!B227),0)</f>
        <v>0</v>
      </c>
      <c r="BE2" s="209">
        <f>ROUND(N(data2022!C227),0)</f>
        <v>0</v>
      </c>
      <c r="BF2" s="209">
        <f>ROUND(N(data2022!D227),0)</f>
        <v>0</v>
      </c>
      <c r="BG2" s="209">
        <f>ROUND(N(data2022!B228),0)</f>
        <v>1217732</v>
      </c>
      <c r="BH2" s="209">
        <f>ROUND(N(data2022!C228),0)</f>
        <v>145470</v>
      </c>
      <c r="BI2" s="209">
        <f>ROUND(N(data2022!D228),0)</f>
        <v>0</v>
      </c>
      <c r="BJ2" s="209">
        <f>ROUND(N(data2022!B229),0)</f>
        <v>8318439</v>
      </c>
      <c r="BK2" s="209">
        <f>ROUND(N(data2022!C229),0)</f>
        <v>649753</v>
      </c>
      <c r="BL2" s="209">
        <f>ROUND(N(data2022!D229),0)</f>
        <v>432284</v>
      </c>
      <c r="BM2" s="209">
        <f>ROUND(N(data2022!B230),0)</f>
        <v>0</v>
      </c>
      <c r="BN2" s="209">
        <f>ROUND(N(data2022!C230),0)</f>
        <v>0</v>
      </c>
      <c r="BO2" s="209">
        <f>ROUND(N(data2022!D230),0)</f>
        <v>0</v>
      </c>
      <c r="BP2" s="209">
        <f>ROUND(N(data2022!B231),0)</f>
        <v>0</v>
      </c>
      <c r="BQ2" s="209">
        <f>ROUND(N(data2022!C231),0)</f>
        <v>0</v>
      </c>
      <c r="BR2" s="209">
        <f>ROUND(N(data2022!D231),0)</f>
        <v>0</v>
      </c>
      <c r="BS2" s="209">
        <f>ROUND(N(data2022!B232),0)</f>
        <v>0</v>
      </c>
      <c r="BT2" s="209">
        <f>ROUND(N(data2022!C232),0)</f>
        <v>0</v>
      </c>
      <c r="BU2" s="209">
        <f>ROUND(N(data2022!D232),0)</f>
        <v>0</v>
      </c>
      <c r="BV2" s="209">
        <f>ROUND(N(data2022!C239),0)</f>
        <v>11738168</v>
      </c>
      <c r="BW2" s="209">
        <f>ROUND(N(data2022!C240),0)</f>
        <v>5890617</v>
      </c>
      <c r="BX2" s="209">
        <f>ROUND(N(data2022!C241),0)</f>
        <v>406429</v>
      </c>
      <c r="BY2" s="209">
        <f>ROUND(N(data2022!C242),0)</f>
        <v>1772788</v>
      </c>
      <c r="BZ2" s="209">
        <f>ROUND(N(data2022!C243),0)</f>
        <v>3311341</v>
      </c>
      <c r="CA2" s="209">
        <f>ROUND(N(data2022!C244),0)</f>
        <v>0</v>
      </c>
      <c r="CB2" s="209">
        <f>ROUND(N(data2022!C247),0)</f>
        <v>248</v>
      </c>
      <c r="CC2" s="209">
        <f>ROUND(N(data2022!C249),0)</f>
        <v>29032</v>
      </c>
      <c r="CD2" s="209">
        <f>ROUND(N(data2022!C250),0)</f>
        <v>289046</v>
      </c>
      <c r="CE2" s="209">
        <f>ROUND(N(data2022!C254)+N(data2022!C255),0)</f>
        <v>130603</v>
      </c>
      <c r="CF2" s="209">
        <f>ROUND(N(data2022!D237),0)</f>
        <v>290711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92F0E-EE57-4785-9B40-706E4C9F464D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78" customFormat="1" ht="12.65" customHeight="1" x14ac:dyDescent="0.35">
      <c r="A2" s="12" t="str">
        <f>RIGHT(data2022!C97,3)</f>
        <v>021</v>
      </c>
      <c r="B2" s="12" t="str">
        <f>RIGHT(data2022!C96,4)</f>
        <v>2022</v>
      </c>
      <c r="C2" s="12" t="s">
        <v>1153</v>
      </c>
      <c r="D2" s="208">
        <f>ROUND(N(data2022!C127),0)</f>
        <v>698</v>
      </c>
      <c r="E2" s="208">
        <f>ROUND(N(data2022!C128),0)</f>
        <v>53</v>
      </c>
      <c r="F2" s="208">
        <f>ROUND(N(data2022!C129),0)</f>
        <v>0</v>
      </c>
      <c r="G2" s="208">
        <f>ROUND(N(data2022!C130),0)</f>
        <v>31</v>
      </c>
      <c r="H2" s="208">
        <f>ROUND(N(data2022!D127),0)</f>
        <v>1456</v>
      </c>
      <c r="I2" s="208">
        <f>ROUND(N(data2022!D128),0)</f>
        <v>569</v>
      </c>
      <c r="J2" s="208">
        <f>ROUND(N(data2022!D129),0)</f>
        <v>0</v>
      </c>
      <c r="K2" s="208">
        <f>ROUND(N(data2022!D130),0)</f>
        <v>25</v>
      </c>
      <c r="L2" s="208">
        <f>ROUND(N(data2022!C132),0)</f>
        <v>0</v>
      </c>
      <c r="M2" s="208">
        <f>ROUND(N(data2022!C133),0)</f>
        <v>0</v>
      </c>
      <c r="N2" s="208">
        <f>ROUND(N(data2022!C134),0)</f>
        <v>24</v>
      </c>
      <c r="O2" s="208">
        <f>ROUND(N(data2022!C135),0)</f>
        <v>0</v>
      </c>
      <c r="P2" s="208">
        <f>ROUND(N(data2022!C136),0)</f>
        <v>0</v>
      </c>
      <c r="Q2" s="208">
        <f>ROUND(N(data2022!C137),0)</f>
        <v>0</v>
      </c>
      <c r="R2" s="208">
        <f>ROUND(N(data2022!C138),0)</f>
        <v>0</v>
      </c>
      <c r="S2" s="208">
        <f>ROUND(N(data2022!C139),0)</f>
        <v>0</v>
      </c>
      <c r="T2" s="208">
        <f>ROUND(N(data2022!C140),0)</f>
        <v>0</v>
      </c>
      <c r="U2" s="208">
        <f>ROUND(N(data2022!C141),0)</f>
        <v>0</v>
      </c>
      <c r="V2" s="208">
        <f>ROUND(N(data2022!C142),0)</f>
        <v>0</v>
      </c>
      <c r="W2" s="208">
        <f>ROUND(N(data2022!C144),0)</f>
        <v>24</v>
      </c>
      <c r="X2" s="208">
        <f>ROUND(N(data2022!C145),0)</f>
        <v>0</v>
      </c>
      <c r="Y2" s="208">
        <f>ROUND(N(data2022!B154),0)</f>
        <v>15310</v>
      </c>
      <c r="Z2" s="208">
        <f>ROUND(N(data2022!B155),0)</f>
        <v>1018</v>
      </c>
      <c r="AA2" s="208">
        <f>ROUND(N(data2022!B156),0)</f>
        <v>0</v>
      </c>
      <c r="AB2" s="208">
        <f>ROUND(N(data2022!B157),0)</f>
        <v>4226336</v>
      </c>
      <c r="AC2" s="208">
        <f>ROUND(N(data2022!B158),0)</f>
        <v>25644055</v>
      </c>
      <c r="AD2" s="208">
        <f>ROUND(N(data2022!C154),0)</f>
        <v>7725</v>
      </c>
      <c r="AE2" s="208">
        <f>ROUND(N(data2022!C155),0)</f>
        <v>227</v>
      </c>
      <c r="AF2" s="208">
        <f>ROUND(N(data2022!C156),0)</f>
        <v>0</v>
      </c>
      <c r="AG2" s="208">
        <f>ROUND(N(data2022!C157),0)</f>
        <v>1392047</v>
      </c>
      <c r="AH2" s="208">
        <f>ROUND(N(data2022!C158),0)</f>
        <v>11856050</v>
      </c>
      <c r="AI2" s="208">
        <f>ROUND(N(data2022!D154),0)</f>
        <v>10576</v>
      </c>
      <c r="AJ2" s="208">
        <f>ROUND(N(data2022!D155),0)</f>
        <v>209</v>
      </c>
      <c r="AK2" s="208">
        <f>ROUND(N(data2022!D156),0)</f>
        <v>0</v>
      </c>
      <c r="AL2" s="208">
        <f>ROUND(N(data2022!D157),0)</f>
        <v>1597186</v>
      </c>
      <c r="AM2" s="208">
        <f>ROUND(N(data2022!D158),0)</f>
        <v>16777762</v>
      </c>
      <c r="AN2" s="208">
        <f>ROUND(N(data2022!B160),0)</f>
        <v>51</v>
      </c>
      <c r="AO2" s="208">
        <f>ROUND(N(data2022!B161),0)</f>
        <v>374</v>
      </c>
      <c r="AP2" s="208">
        <f>ROUND(N(data2022!B162),0)</f>
        <v>0</v>
      </c>
      <c r="AQ2" s="208">
        <f>ROUND(N(data2022!B163),0)</f>
        <v>1145175</v>
      </c>
      <c r="AR2" s="208">
        <f>ROUND(N(data2022!B164),0)</f>
        <v>0</v>
      </c>
      <c r="AS2" s="208">
        <f>ROUND(N(data2022!C160),0)</f>
        <v>2</v>
      </c>
      <c r="AT2" s="208">
        <f>ROUND(N(data2022!C161),0)</f>
        <v>101</v>
      </c>
      <c r="AU2" s="208">
        <f>ROUND(N(data2022!C162),0)</f>
        <v>0</v>
      </c>
      <c r="AV2" s="208">
        <f>ROUND(N(data2022!C163),0)</f>
        <v>105257</v>
      </c>
      <c r="AW2" s="208">
        <f>ROUND(N(data2022!C164),0)</f>
        <v>0</v>
      </c>
      <c r="AX2" s="208">
        <f>ROUND(N(data2022!D160),0)</f>
        <v>6</v>
      </c>
      <c r="AY2" s="208">
        <f>ROUND(N(data2022!D161),0)</f>
        <v>15</v>
      </c>
      <c r="AZ2" s="208">
        <f>ROUND(N(data2022!D162),0)</f>
        <v>0</v>
      </c>
      <c r="BA2" s="208">
        <f>ROUND(N(data2022!D163),0)</f>
        <v>51722</v>
      </c>
      <c r="BB2" s="208">
        <f>ROUND(N(data2022!D164),0)</f>
        <v>0</v>
      </c>
      <c r="BC2" s="208">
        <f>ROUND(N(data2022!B166),0)</f>
        <v>0</v>
      </c>
      <c r="BD2" s="208">
        <f>ROUND(N(data2022!B167),0)</f>
        <v>0</v>
      </c>
      <c r="BE2" s="208">
        <f>ROUND(N(data2022!B168),0)</f>
        <v>0</v>
      </c>
      <c r="BF2" s="208">
        <f>ROUND(N(data2022!B169),0)</f>
        <v>0</v>
      </c>
      <c r="BG2" s="208">
        <f>ROUND(N(data2022!B170),0)</f>
        <v>0</v>
      </c>
      <c r="BH2" s="208">
        <f>ROUND(N(data2022!C166),0)</f>
        <v>0</v>
      </c>
      <c r="BI2" s="208">
        <f>ROUND(N(data2022!C167),0)</f>
        <v>0</v>
      </c>
      <c r="BJ2" s="208">
        <f>ROUND(N(data2022!C168),0)</f>
        <v>0</v>
      </c>
      <c r="BK2" s="208">
        <f>ROUND(N(data2022!C169),0)</f>
        <v>0</v>
      </c>
      <c r="BL2" s="208">
        <f>ROUND(N(data2022!C170),0)</f>
        <v>0</v>
      </c>
      <c r="BM2" s="208">
        <f>ROUND(N(data2022!D166),0)</f>
        <v>0</v>
      </c>
      <c r="BN2" s="208">
        <f>ROUND(N(data2022!D167),0)</f>
        <v>0</v>
      </c>
      <c r="BO2" s="208">
        <f>ROUND(N(data2022!D168),0)</f>
        <v>0</v>
      </c>
      <c r="BP2" s="208">
        <f>ROUND(N(data2022!D169),0)</f>
        <v>0</v>
      </c>
      <c r="BQ2" s="208">
        <f>ROUND(N(data2022!D170),0)</f>
        <v>0</v>
      </c>
      <c r="BR2" s="208">
        <f>ROUND(N(data2022!B173),0)</f>
        <v>2631262</v>
      </c>
      <c r="BS2" s="208">
        <f>ROUND(N(data2022!C173),0)</f>
        <v>2063690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A904-672F-476C-83BB-36118736981A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206" t="s">
        <v>1319</v>
      </c>
      <c r="CR1" s="206" t="s">
        <v>1320</v>
      </c>
      <c r="CS1" s="206" t="s">
        <v>1321</v>
      </c>
      <c r="CT1" s="206" t="s">
        <v>1322</v>
      </c>
      <c r="CU1" s="206" t="s">
        <v>1323</v>
      </c>
      <c r="CV1" s="206" t="s">
        <v>1324</v>
      </c>
      <c r="CW1" s="206" t="s">
        <v>1325</v>
      </c>
      <c r="CX1" s="206" t="s">
        <v>1326</v>
      </c>
      <c r="CY1" s="206" t="s">
        <v>1327</v>
      </c>
      <c r="CZ1" s="206" t="s">
        <v>1328</v>
      </c>
      <c r="DA1" s="206" t="s">
        <v>1329</v>
      </c>
      <c r="DB1" s="206" t="s">
        <v>1330</v>
      </c>
      <c r="DC1" s="206" t="s">
        <v>1331</v>
      </c>
      <c r="DD1" s="206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spans="1:112" s="178" customFormat="1" ht="12.65" customHeight="1" x14ac:dyDescent="0.35">
      <c r="A2" s="209" t="str">
        <f>RIGHT(data2022!C97,3)</f>
        <v>021</v>
      </c>
      <c r="B2" s="210" t="str">
        <f>RIGHT(data2022!C96,4)</f>
        <v>2022</v>
      </c>
      <c r="C2" s="12" t="s">
        <v>1153</v>
      </c>
      <c r="D2" s="208">
        <f>ROUND(N(data2022!C181),0)</f>
        <v>1383069</v>
      </c>
      <c r="E2" s="208">
        <f>ROUND(N(data2022!C267),0)</f>
        <v>0</v>
      </c>
      <c r="F2" s="208">
        <f>ROUND(N(data2022!C268),0)</f>
        <v>9245548</v>
      </c>
      <c r="G2" s="208">
        <f>ROUND(N(data2022!C269),0)</f>
        <v>2739733</v>
      </c>
      <c r="H2" s="208">
        <f>ROUND(N(data2022!C270),0)</f>
        <v>53171</v>
      </c>
      <c r="I2" s="208">
        <f>ROUND(N(data2022!C271),0)</f>
        <v>95224</v>
      </c>
      <c r="J2" s="208">
        <f>ROUND(N(data2022!C272),0)</f>
        <v>71087</v>
      </c>
      <c r="K2" s="208">
        <f>ROUND(N(data2022!C273),0)</f>
        <v>955338</v>
      </c>
      <c r="L2" s="208">
        <f>ROUND(N(data2022!C274),0)</f>
        <v>347098</v>
      </c>
      <c r="M2" s="208">
        <f>ROUND(N(data2022!C275),0)</f>
        <v>0</v>
      </c>
      <c r="N2" s="208">
        <f>ROUND(N(data2022!C278),0)</f>
        <v>3708236</v>
      </c>
      <c r="O2" s="208">
        <f>ROUND(N(data2022!C279),0)</f>
        <v>0</v>
      </c>
      <c r="P2" s="208">
        <f>ROUND(N(data2022!C280),0)</f>
        <v>15830623</v>
      </c>
      <c r="Q2" s="208">
        <f>ROUND(N(data2022!C283),0)</f>
        <v>889479</v>
      </c>
      <c r="R2" s="208">
        <f>ROUND(N(data2022!C284),0)</f>
        <v>1071855</v>
      </c>
      <c r="S2" s="208">
        <f>ROUND(N(data2022!C285),0)</f>
        <v>15845450</v>
      </c>
      <c r="T2" s="208">
        <f>ROUND(N(data2022!C286),0)</f>
        <v>0</v>
      </c>
      <c r="U2" s="208">
        <f>ROUND(N(data2022!C287),0)</f>
        <v>2602672</v>
      </c>
      <c r="V2" s="208">
        <f>ROUND(N(data2022!C288),0)</f>
        <v>10705932</v>
      </c>
      <c r="W2" s="208">
        <f>ROUND(N(data2022!C289),0)</f>
        <v>0</v>
      </c>
      <c r="X2" s="208">
        <f>ROUND(N(data2022!C290),0)</f>
        <v>94491</v>
      </c>
      <c r="Y2" s="208">
        <f>ROUND(N(data2022!C291),0)</f>
        <v>0</v>
      </c>
      <c r="Z2" s="208">
        <f>ROUND(N(data2022!C292),0)</f>
        <v>23290083</v>
      </c>
      <c r="AA2" s="208">
        <f>ROUND(N(data2022!C295),0)</f>
        <v>0</v>
      </c>
      <c r="AB2" s="208">
        <f>ROUND(N(data2022!C296),0)</f>
        <v>0</v>
      </c>
      <c r="AC2" s="208">
        <f>ROUND(N(data2022!C297),0)</f>
        <v>0</v>
      </c>
      <c r="AD2" s="208">
        <f>ROUND(N(data2022!C298),0)</f>
        <v>1203365</v>
      </c>
      <c r="AE2" s="208">
        <f>ROUND(N(data2022!C302),0)</f>
        <v>0</v>
      </c>
      <c r="AF2" s="208">
        <f>ROUND(N(data2022!C303),0)</f>
        <v>0</v>
      </c>
      <c r="AG2" s="208">
        <f>ROUND(N(data2022!C304),0)</f>
        <v>0</v>
      </c>
      <c r="AH2" s="208">
        <f>ROUND(N(data2022!C305),0)</f>
        <v>0</v>
      </c>
      <c r="AI2" s="208">
        <f>ROUND(N(data2022!C314),0)</f>
        <v>0</v>
      </c>
      <c r="AJ2" s="208">
        <f>ROUND(N(data2022!C315),0)</f>
        <v>2332579</v>
      </c>
      <c r="AK2" s="208">
        <f>ROUND(N(data2022!C316),0)</f>
        <v>-97147</v>
      </c>
      <c r="AL2" s="208">
        <f>ROUND(N(data2022!C317),0)</f>
        <v>1143037</v>
      </c>
      <c r="AM2" s="208">
        <f>ROUND(N(data2022!C318),0)</f>
        <v>0</v>
      </c>
      <c r="AN2" s="208">
        <f>ROUND(N(data2022!C319),0)</f>
        <v>0</v>
      </c>
      <c r="AO2" s="208">
        <f>ROUND(N(data2022!C320),0)</f>
        <v>0</v>
      </c>
      <c r="AP2" s="208">
        <f>ROUND(N(data2022!C321),0)</f>
        <v>0</v>
      </c>
      <c r="AQ2" s="208">
        <f>ROUND(N(data2022!C322),0)</f>
        <v>0</v>
      </c>
      <c r="AR2" s="208">
        <f>ROUND(N(data2022!C323),0)</f>
        <v>450715</v>
      </c>
      <c r="AS2" s="208">
        <f>ROUND(N(data2022!C326),0)</f>
        <v>0</v>
      </c>
      <c r="AT2" s="208">
        <f>ROUND(N(data2022!C327),0)</f>
        <v>151658</v>
      </c>
      <c r="AU2" s="208">
        <f>ROUND(N(data2022!C328),0)</f>
        <v>4390288</v>
      </c>
      <c r="AV2" s="208">
        <f>ROUND(N(data2022!C331),0)</f>
        <v>0</v>
      </c>
      <c r="AW2" s="208">
        <f>ROUND(N(data2022!C332),0)</f>
        <v>0</v>
      </c>
      <c r="AX2" s="208">
        <f>ROUND(N(data2022!C333),0)</f>
        <v>1507385</v>
      </c>
      <c r="AY2" s="208">
        <f>ROUND(N(data2022!C334),0)</f>
        <v>0</v>
      </c>
      <c r="AZ2" s="208">
        <f>ROUND(N(data2022!C335),0)</f>
        <v>0</v>
      </c>
      <c r="BA2" s="208">
        <f>ROUND(N(data2022!C336),0)</f>
        <v>0</v>
      </c>
      <c r="BB2" s="208">
        <f>ROUND(N(data2022!C337),0)</f>
        <v>0</v>
      </c>
      <c r="BC2" s="208">
        <f>ROUND(N(data2022!C338),0)</f>
        <v>5371120</v>
      </c>
      <c r="BD2" s="208">
        <f>ROUND(N(data2022!C339),0)</f>
        <v>0</v>
      </c>
      <c r="BE2" s="208">
        <f>ROUND(N(data2022!C343),0)</f>
        <v>34996268</v>
      </c>
      <c r="BF2" s="208">
        <f>ROUND(N(data2022!C345),0)</f>
        <v>0</v>
      </c>
      <c r="BG2" s="208">
        <f>ROUND(N(data2022!C346),0)</f>
        <v>0</v>
      </c>
      <c r="BH2" s="208">
        <f>ROUND(N(data2022!C347),0)</f>
        <v>0</v>
      </c>
      <c r="BI2" s="208">
        <f>ROUND(N(data2022!C348),0)</f>
        <v>0</v>
      </c>
      <c r="BJ2" s="208">
        <f>ROUND(N(data2022!C349),0)</f>
        <v>0</v>
      </c>
      <c r="BK2" s="208">
        <f>ROUND(N(data2022!CE60),2)</f>
        <v>239.91</v>
      </c>
      <c r="BL2" s="208">
        <f>ROUND(N(data2022!C358),0)</f>
        <v>8517723</v>
      </c>
      <c r="BM2" s="208">
        <f>ROUND(N(data2022!C359),0)</f>
        <v>54277867</v>
      </c>
      <c r="BN2" s="208">
        <f>ROUND(N(data2022!C363),0)</f>
        <v>23119343</v>
      </c>
      <c r="BO2" s="208">
        <f>ROUND(N(data2022!C364),0)</f>
        <v>318078</v>
      </c>
      <c r="BP2" s="208">
        <f>ROUND(N(data2022!C365),0)</f>
        <v>130603</v>
      </c>
      <c r="BQ2" s="208">
        <f>ROUND(N(data2022!D381),0)</f>
        <v>697053</v>
      </c>
      <c r="BR2" s="208">
        <f>ROUND(N(data2022!C370),0)</f>
        <v>0</v>
      </c>
      <c r="BS2" s="208">
        <f>ROUND(N(data2022!C371),0)</f>
        <v>386840</v>
      </c>
      <c r="BT2" s="208">
        <f>ROUND(N(data2022!C372),0)</f>
        <v>0</v>
      </c>
      <c r="BU2" s="208">
        <f>ROUND(N(data2022!C373),0)</f>
        <v>0</v>
      </c>
      <c r="BV2" s="208">
        <f>ROUND(N(data2022!C374),0)</f>
        <v>0</v>
      </c>
      <c r="BW2" s="208">
        <f>ROUND(N(data2022!C375),0)</f>
        <v>0</v>
      </c>
      <c r="BX2" s="208">
        <f>ROUND(N(data2022!C376),0)</f>
        <v>0</v>
      </c>
      <c r="BY2" s="208">
        <f>ROUND(N(data2022!C377),0)</f>
        <v>0</v>
      </c>
      <c r="BZ2" s="208">
        <f>ROUND(N(data2022!C378),0)</f>
        <v>1600</v>
      </c>
      <c r="CA2" s="208">
        <f>ROUND(N(data2022!C379),0)</f>
        <v>97192</v>
      </c>
      <c r="CB2" s="208">
        <f>ROUND(N(data2022!C380),0)</f>
        <v>211421</v>
      </c>
      <c r="CC2" s="208">
        <f>ROUND(N(data2022!C382),0)</f>
        <v>0</v>
      </c>
      <c r="CD2" s="208">
        <f>ROUND(N(data2022!C389),0)</f>
        <v>20284986</v>
      </c>
      <c r="CE2" s="208">
        <f>ROUND(N(data2022!C390),0)</f>
        <v>4915980</v>
      </c>
      <c r="CF2" s="208">
        <f>ROUND(N(data2022!C391),0)</f>
        <v>1517865</v>
      </c>
      <c r="CG2" s="208">
        <f>ROUND(N(data2022!C392),0)</f>
        <v>5211511</v>
      </c>
      <c r="CH2" s="208">
        <f>ROUND(N(data2022!C393),0)</f>
        <v>0</v>
      </c>
      <c r="CI2" s="208">
        <f>ROUND(N(data2022!C394),0)</f>
        <v>1897011</v>
      </c>
      <c r="CJ2" s="208">
        <f>ROUND(N(data2022!C395),0)</f>
        <v>1153903</v>
      </c>
      <c r="CK2" s="208">
        <f>ROUND(N(data2022!C396),0)</f>
        <v>125408</v>
      </c>
      <c r="CL2" s="208">
        <f>ROUND(N(data2022!C397),0)</f>
        <v>298582</v>
      </c>
      <c r="CM2" s="208">
        <f>ROUND(N(data2022!C398),0)</f>
        <v>0</v>
      </c>
      <c r="CN2" s="208">
        <f>ROUND(N(data2022!C399),0)</f>
        <v>0</v>
      </c>
      <c r="CO2" s="208">
        <f>ROUND(N(data2022!C362),0)</f>
        <v>290711</v>
      </c>
      <c r="CP2" s="208">
        <f>ROUND(N(data2022!D415),0)</f>
        <v>4770148</v>
      </c>
      <c r="CQ2" s="61">
        <f>ROUND(N(data2022!C401),0)</f>
        <v>87115</v>
      </c>
      <c r="CR2" s="61">
        <f>ROUND(N(data2022!C402),0)</f>
        <v>1319738</v>
      </c>
      <c r="CS2" s="61">
        <f>ROUND(N(data2022!C403),0)</f>
        <v>1487816</v>
      </c>
      <c r="CT2" s="61">
        <f>ROUND(N(data2022!C404),0)</f>
        <v>0</v>
      </c>
      <c r="CU2" s="61">
        <f>ROUND(N(data2022!C405),0)</f>
        <v>0</v>
      </c>
      <c r="CV2" s="61">
        <f>ROUND(N(data2022!C406),0)</f>
        <v>0</v>
      </c>
      <c r="CW2" s="61">
        <f>ROUND(N(data2022!C407),0)</f>
        <v>0</v>
      </c>
      <c r="CX2" s="61">
        <f>ROUND(N(data2022!C408),0)</f>
        <v>336512</v>
      </c>
      <c r="CY2" s="61">
        <f>ROUND(N(data2022!C409),0)</f>
        <v>0</v>
      </c>
      <c r="CZ2" s="61">
        <f>ROUND(N(data2022!C410),0)</f>
        <v>165169</v>
      </c>
      <c r="DA2" s="61">
        <f>ROUND(N(data2022!C411),0)</f>
        <v>121271</v>
      </c>
      <c r="DB2" s="61">
        <f>ROUND(N(data2022!C412),0)</f>
        <v>0</v>
      </c>
      <c r="DC2" s="61">
        <f>ROUND(N(data2022!C413),0)</f>
        <v>592412</v>
      </c>
      <c r="DD2" s="61">
        <f>ROUND(N(data2022!C414),0)</f>
        <v>660116</v>
      </c>
      <c r="DE2" s="61">
        <f>ROUND(N(data2022!C419),0)</f>
        <v>0</v>
      </c>
      <c r="DF2" s="208">
        <f>ROUND(N(data2022!D420),0)</f>
        <v>3010657</v>
      </c>
      <c r="DG2" s="208">
        <f>ROUND(N(data2022!C422),0)</f>
        <v>0</v>
      </c>
      <c r="DH2" s="208">
        <f>ROUND(N(data2022!C423),0)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EC484-0854-4B38-8089-9E6A3C22B56F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RIGHT(data2022!$C$97,3)</f>
        <v>021</v>
      </c>
      <c r="B2" s="210" t="str">
        <f>RIGHT(data2022!$C$96,4)</f>
        <v>2022</v>
      </c>
      <c r="C2" s="12" t="str">
        <f>data2022!C$55</f>
        <v>6010</v>
      </c>
      <c r="D2" s="12" t="s">
        <v>1153</v>
      </c>
      <c r="E2" s="208">
        <f>ROUND(N(data2022!C59), 0)</f>
        <v>0</v>
      </c>
      <c r="F2" s="315">
        <f>ROUND(N(data2022!C60), 2)</f>
        <v>0</v>
      </c>
      <c r="G2" s="208">
        <f>ROUND(N(data2022!C61), 0)</f>
        <v>0</v>
      </c>
      <c r="H2" s="208">
        <f>ROUND(N(data2022!C62), 0)</f>
        <v>0</v>
      </c>
      <c r="I2" s="208">
        <f>ROUND(N(data2022!C63), 0)</f>
        <v>0</v>
      </c>
      <c r="J2" s="208">
        <f>ROUND(N(data2022!C64), 0)</f>
        <v>0</v>
      </c>
      <c r="K2" s="208">
        <f>ROUND(N(data2022!C65), 0)</f>
        <v>0</v>
      </c>
      <c r="L2" s="208">
        <f>ROUND(N(data2022!C66), 0)</f>
        <v>0</v>
      </c>
      <c r="M2" s="208">
        <f>ROUND(N(data2022!C67), 0)</f>
        <v>0</v>
      </c>
      <c r="N2" s="208">
        <f>ROUND(N(data2022!C68), 0)</f>
        <v>0</v>
      </c>
      <c r="O2" s="208">
        <f>ROUND(N(data2022!C69), 0)</f>
        <v>0</v>
      </c>
      <c r="P2" s="208">
        <f>ROUND(N(data2022!C70), 0)</f>
        <v>0</v>
      </c>
      <c r="Q2" s="208">
        <f>ROUND(N(data2022!C71), 0)</f>
        <v>0</v>
      </c>
      <c r="R2" s="208">
        <f>ROUND(N(data2022!C72), 0)</f>
        <v>0</v>
      </c>
      <c r="S2" s="208">
        <f>ROUND(N(data2022!C73), 0)</f>
        <v>0</v>
      </c>
      <c r="T2" s="208">
        <f>ROUND(N(data2022!C74), 0)</f>
        <v>0</v>
      </c>
      <c r="U2" s="208">
        <f>ROUND(N(data2022!C75), 0)</f>
        <v>0</v>
      </c>
      <c r="V2" s="208">
        <f>ROUND(N(data2022!C76), 0)</f>
        <v>0</v>
      </c>
      <c r="W2" s="208">
        <f>ROUND(N(data2022!C77), 0)</f>
        <v>0</v>
      </c>
      <c r="X2" s="208">
        <f>ROUND(N(data2022!C78), 0)</f>
        <v>0</v>
      </c>
      <c r="Y2" s="208">
        <f>ROUND(N(data2022!C79), 0)</f>
        <v>0</v>
      </c>
      <c r="Z2" s="208">
        <f>ROUND(N(data2022!C80), 0)</f>
        <v>0</v>
      </c>
      <c r="AA2" s="208">
        <f>ROUND(N(data2022!C81), 0)</f>
        <v>0</v>
      </c>
      <c r="AB2" s="208">
        <f>ROUND(N(data2022!C82), 0)</f>
        <v>0</v>
      </c>
      <c r="AC2" s="208">
        <f>ROUND(N(data2022!C83), 0)</f>
        <v>0</v>
      </c>
      <c r="AD2" s="208">
        <f>ROUND(N(data2022!C84), 0)</f>
        <v>0</v>
      </c>
      <c r="AE2" s="208">
        <f>ROUND(N(data2022!C89), 0)</f>
        <v>0</v>
      </c>
      <c r="AF2" s="208">
        <f>ROUND(N(data2022!C87), 0)</f>
        <v>0</v>
      </c>
      <c r="AG2" s="208">
        <f>ROUND(N(data2022!C90), 0)</f>
        <v>0</v>
      </c>
      <c r="AH2" s="208">
        <f>ROUND(N(data2022!C91), 0)</f>
        <v>0</v>
      </c>
      <c r="AI2" s="208">
        <f>ROUND(N(data2022!C92), 0)</f>
        <v>0</v>
      </c>
      <c r="AJ2" s="208">
        <f>ROUND(N(data2022!C93), 0)</f>
        <v>0</v>
      </c>
      <c r="AK2" s="315">
        <f>ROUND(N(data2022!C94),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RIGHT(data2022!$C$97,3)</f>
        <v>021</v>
      </c>
      <c r="B3" s="210" t="str">
        <f>RIGHT(data2022!$C$96,4)</f>
        <v>2022</v>
      </c>
      <c r="C3" s="12" t="str">
        <f>data2022!D$55</f>
        <v>6030</v>
      </c>
      <c r="D3" s="12" t="s">
        <v>1153</v>
      </c>
      <c r="E3" s="208">
        <f>ROUND(N(data2022!D59), 0)</f>
        <v>0</v>
      </c>
      <c r="F3" s="315">
        <f>ROUND(N(data2022!D60), 2)</f>
        <v>0</v>
      </c>
      <c r="G3" s="208">
        <f>ROUND(N(data2022!D61), 0)</f>
        <v>0</v>
      </c>
      <c r="H3" s="208">
        <f>ROUND(N(data2022!D62), 0)</f>
        <v>0</v>
      </c>
      <c r="I3" s="208">
        <f>ROUND(N(data2022!D63), 0)</f>
        <v>0</v>
      </c>
      <c r="J3" s="208">
        <f>ROUND(N(data2022!D64), 0)</f>
        <v>0</v>
      </c>
      <c r="K3" s="208">
        <f>ROUND(N(data2022!D65), 0)</f>
        <v>0</v>
      </c>
      <c r="L3" s="208">
        <f>ROUND(N(data2022!D66), 0)</f>
        <v>0</v>
      </c>
      <c r="M3" s="208">
        <f>ROUND(N(data2022!D67), 0)</f>
        <v>0</v>
      </c>
      <c r="N3" s="208">
        <f>ROUND(N(data2022!D68), 0)</f>
        <v>0</v>
      </c>
      <c r="O3" s="208">
        <f>ROUND(N(data2022!D69), 0)</f>
        <v>0</v>
      </c>
      <c r="P3" s="208">
        <f>ROUND(N(data2022!D70), 0)</f>
        <v>0</v>
      </c>
      <c r="Q3" s="208">
        <f>ROUND(N(data2022!D71), 0)</f>
        <v>0</v>
      </c>
      <c r="R3" s="208">
        <f>ROUND(N(data2022!D72), 0)</f>
        <v>0</v>
      </c>
      <c r="S3" s="208">
        <f>ROUND(N(data2022!D73), 0)</f>
        <v>0</v>
      </c>
      <c r="T3" s="208">
        <f>ROUND(N(data2022!D74), 0)</f>
        <v>0</v>
      </c>
      <c r="U3" s="208">
        <f>ROUND(N(data2022!D75), 0)</f>
        <v>0</v>
      </c>
      <c r="V3" s="208">
        <f>ROUND(N(data2022!D76), 0)</f>
        <v>0</v>
      </c>
      <c r="W3" s="208">
        <f>ROUND(N(data2022!D77), 0)</f>
        <v>0</v>
      </c>
      <c r="X3" s="208">
        <f>ROUND(N(data2022!D78), 0)</f>
        <v>0</v>
      </c>
      <c r="Y3" s="208">
        <f>ROUND(N(data2022!D79), 0)</f>
        <v>0</v>
      </c>
      <c r="Z3" s="208">
        <f>ROUND(N(data2022!D80), 0)</f>
        <v>0</v>
      </c>
      <c r="AA3" s="208">
        <f>ROUND(N(data2022!D81), 0)</f>
        <v>0</v>
      </c>
      <c r="AB3" s="208">
        <f>ROUND(N(data2022!D82), 0)</f>
        <v>0</v>
      </c>
      <c r="AC3" s="208">
        <f>ROUND(N(data2022!D83), 0)</f>
        <v>0</v>
      </c>
      <c r="AD3" s="208">
        <f>ROUND(N(data2022!D84), 0)</f>
        <v>0</v>
      </c>
      <c r="AE3" s="208">
        <f>ROUND(N(data2022!D89), 0)</f>
        <v>0</v>
      </c>
      <c r="AF3" s="208">
        <f>ROUND(N(data2022!D87), 0)</f>
        <v>0</v>
      </c>
      <c r="AG3" s="208">
        <f>ROUND(N(data2022!D90), 0)</f>
        <v>0</v>
      </c>
      <c r="AH3" s="208">
        <f>ROUND(N(data2022!D91), 0)</f>
        <v>0</v>
      </c>
      <c r="AI3" s="208">
        <f>ROUND(N(data2022!D92), 0)</f>
        <v>0</v>
      </c>
      <c r="AJ3" s="208">
        <f>ROUND(N(data2022!D93), 0)</f>
        <v>0</v>
      </c>
      <c r="AK3" s="315">
        <f>ROUND(N(data2022!D94),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RIGHT(data2022!$C$97,3)</f>
        <v>021</v>
      </c>
      <c r="B4" s="210" t="str">
        <f>RIGHT(data2022!$C$96,4)</f>
        <v>2022</v>
      </c>
      <c r="C4" s="12" t="str">
        <f>data2022!E$55</f>
        <v>6070</v>
      </c>
      <c r="D4" s="12" t="s">
        <v>1153</v>
      </c>
      <c r="E4" s="208">
        <f>ROUND(N(data2022!E59), 0)</f>
        <v>1454</v>
      </c>
      <c r="F4" s="315">
        <f>ROUND(N(data2022!E60), 2)</f>
        <v>14.57</v>
      </c>
      <c r="G4" s="208">
        <f>ROUND(N(data2022!E61), 0)</f>
        <v>2041616</v>
      </c>
      <c r="H4" s="208">
        <f>ROUND(N(data2022!E62), 0)</f>
        <v>465228</v>
      </c>
      <c r="I4" s="208">
        <f>ROUND(N(data2022!E63), 0)</f>
        <v>300</v>
      </c>
      <c r="J4" s="208">
        <f>ROUND(N(data2022!E64), 0)</f>
        <v>152267</v>
      </c>
      <c r="K4" s="208">
        <f>ROUND(N(data2022!E65), 0)</f>
        <v>0</v>
      </c>
      <c r="L4" s="208">
        <f>ROUND(N(data2022!E66), 0)</f>
        <v>205712</v>
      </c>
      <c r="M4" s="208">
        <f>ROUND(N(data2022!E67), 0)</f>
        <v>62911</v>
      </c>
      <c r="N4" s="208">
        <f>ROUND(N(data2022!E68), 0)</f>
        <v>2285</v>
      </c>
      <c r="O4" s="208">
        <f>ROUND(N(data2022!E69), 0)</f>
        <v>496453</v>
      </c>
      <c r="P4" s="208">
        <f>ROUND(N(data2022!E70), 0)</f>
        <v>0</v>
      </c>
      <c r="Q4" s="208">
        <f>ROUND(N(data2022!E71), 0)</f>
        <v>425531</v>
      </c>
      <c r="R4" s="208">
        <f>ROUND(N(data2022!E72), 0)</f>
        <v>53044</v>
      </c>
      <c r="S4" s="208">
        <f>ROUND(N(data2022!E73), 0)</f>
        <v>0</v>
      </c>
      <c r="T4" s="208">
        <f>ROUND(N(data2022!E74), 0)</f>
        <v>0</v>
      </c>
      <c r="U4" s="208">
        <f>ROUND(N(data2022!E75), 0)</f>
        <v>0</v>
      </c>
      <c r="V4" s="208">
        <f>ROUND(N(data2022!E76), 0)</f>
        <v>0</v>
      </c>
      <c r="W4" s="208">
        <f>ROUND(N(data2022!E77), 0)</f>
        <v>11837</v>
      </c>
      <c r="X4" s="208">
        <f>ROUND(N(data2022!E78), 0)</f>
        <v>0</v>
      </c>
      <c r="Y4" s="208">
        <f>ROUND(N(data2022!E79), 0)</f>
        <v>0</v>
      </c>
      <c r="Z4" s="208">
        <f>ROUND(N(data2022!E80), 0)</f>
        <v>2186</v>
      </c>
      <c r="AA4" s="208">
        <f>ROUND(N(data2022!E81), 0)</f>
        <v>0</v>
      </c>
      <c r="AB4" s="208">
        <f>ROUND(N(data2022!E82), 0)</f>
        <v>2889</v>
      </c>
      <c r="AC4" s="208">
        <f>ROUND(N(data2022!E83), 0)</f>
        <v>966</v>
      </c>
      <c r="AD4" s="208">
        <f>ROUND(N(data2022!E84), 0)</f>
        <v>0</v>
      </c>
      <c r="AE4" s="208">
        <f>ROUND(N(data2022!E89), 0)</f>
        <v>4812430</v>
      </c>
      <c r="AF4" s="208">
        <f>ROUND(N(data2022!E87), 0)</f>
        <v>3785083</v>
      </c>
      <c r="AG4" s="208">
        <f>ROUND(N(data2022!E90), 0)</f>
        <v>9343</v>
      </c>
      <c r="AH4" s="208">
        <f>ROUND(N(data2022!E91), 0)</f>
        <v>29752</v>
      </c>
      <c r="AI4" s="208">
        <f>ROUND(N(data2022!E92), 0)</f>
        <v>2399</v>
      </c>
      <c r="AJ4" s="208">
        <f>ROUND(N(data2022!E93), 0)</f>
        <v>7714</v>
      </c>
      <c r="AK4" s="315">
        <f>ROUND(N(data2022!E94), 2)</f>
        <v>10.69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RIGHT(data2022!$C$97,3)</f>
        <v>021</v>
      </c>
      <c r="B5" s="210" t="str">
        <f>RIGHT(data2022!$C$96,4)</f>
        <v>2022</v>
      </c>
      <c r="C5" s="12" t="str">
        <f>data2022!F$55</f>
        <v>6100</v>
      </c>
      <c r="D5" s="12" t="s">
        <v>1153</v>
      </c>
      <c r="E5" s="208">
        <f>ROUND(N(data2022!F59), 0)</f>
        <v>0</v>
      </c>
      <c r="F5" s="315">
        <f>ROUND(N(data2022!F60), 2)</f>
        <v>0</v>
      </c>
      <c r="G5" s="208">
        <f>ROUND(N(data2022!F61), 0)</f>
        <v>0</v>
      </c>
      <c r="H5" s="208">
        <f>ROUND(N(data2022!F62), 0)</f>
        <v>0</v>
      </c>
      <c r="I5" s="208">
        <f>ROUND(N(data2022!F63), 0)</f>
        <v>0</v>
      </c>
      <c r="J5" s="208">
        <f>ROUND(N(data2022!F64), 0)</f>
        <v>0</v>
      </c>
      <c r="K5" s="208">
        <f>ROUND(N(data2022!F65), 0)</f>
        <v>0</v>
      </c>
      <c r="L5" s="208">
        <f>ROUND(N(data2022!F66), 0)</f>
        <v>0</v>
      </c>
      <c r="M5" s="208">
        <f>ROUND(N(data2022!F67), 0)</f>
        <v>0</v>
      </c>
      <c r="N5" s="208">
        <f>ROUND(N(data2022!F68), 0)</f>
        <v>0</v>
      </c>
      <c r="O5" s="208">
        <f>ROUND(N(data2022!F69), 0)</f>
        <v>0</v>
      </c>
      <c r="P5" s="208">
        <f>ROUND(N(data2022!F70), 0)</f>
        <v>0</v>
      </c>
      <c r="Q5" s="208">
        <f>ROUND(N(data2022!F71), 0)</f>
        <v>0</v>
      </c>
      <c r="R5" s="208">
        <f>ROUND(N(data2022!F72), 0)</f>
        <v>0</v>
      </c>
      <c r="S5" s="208">
        <f>ROUND(N(data2022!F73), 0)</f>
        <v>0</v>
      </c>
      <c r="T5" s="208">
        <f>ROUND(N(data2022!F74), 0)</f>
        <v>0</v>
      </c>
      <c r="U5" s="208">
        <f>ROUND(N(data2022!F75), 0)</f>
        <v>0</v>
      </c>
      <c r="V5" s="208">
        <f>ROUND(N(data2022!F76), 0)</f>
        <v>0</v>
      </c>
      <c r="W5" s="208">
        <f>ROUND(N(data2022!F77), 0)</f>
        <v>0</v>
      </c>
      <c r="X5" s="208">
        <f>ROUND(N(data2022!F78), 0)</f>
        <v>0</v>
      </c>
      <c r="Y5" s="208">
        <f>ROUND(N(data2022!F79), 0)</f>
        <v>0</v>
      </c>
      <c r="Z5" s="208">
        <f>ROUND(N(data2022!F80), 0)</f>
        <v>0</v>
      </c>
      <c r="AA5" s="208">
        <f>ROUND(N(data2022!F81), 0)</f>
        <v>0</v>
      </c>
      <c r="AB5" s="208">
        <f>ROUND(N(data2022!F82), 0)</f>
        <v>0</v>
      </c>
      <c r="AC5" s="208">
        <f>ROUND(N(data2022!F83), 0)</f>
        <v>0</v>
      </c>
      <c r="AD5" s="208">
        <f>ROUND(N(data2022!F84), 0)</f>
        <v>0</v>
      </c>
      <c r="AE5" s="208">
        <f>ROUND(N(data2022!F89), 0)</f>
        <v>0</v>
      </c>
      <c r="AF5" s="208">
        <f>ROUND(N(data2022!F87), 0)</f>
        <v>0</v>
      </c>
      <c r="AG5" s="208">
        <f>ROUND(N(data2022!F90), 0)</f>
        <v>0</v>
      </c>
      <c r="AH5" s="208">
        <f>ROUND(N(data2022!F91), 0)</f>
        <v>0</v>
      </c>
      <c r="AI5" s="208">
        <f>ROUND(N(data2022!F92), 0)</f>
        <v>0</v>
      </c>
      <c r="AJ5" s="208">
        <f>ROUND(N(data2022!F93), 0)</f>
        <v>0</v>
      </c>
      <c r="AK5" s="315">
        <f>ROUND(N(data2022!F94),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RIGHT(data2022!$C$97,3)</f>
        <v>021</v>
      </c>
      <c r="B6" s="210" t="str">
        <f>RIGHT(data2022!$C$96,4)</f>
        <v>2022</v>
      </c>
      <c r="C6" s="12" t="str">
        <f>data2022!G$55</f>
        <v>6120</v>
      </c>
      <c r="D6" s="12" t="s">
        <v>1153</v>
      </c>
      <c r="E6" s="208">
        <f>ROUND(N(data2022!G59), 0)</f>
        <v>0</v>
      </c>
      <c r="F6" s="315">
        <f>ROUND(N(data2022!G60), 2)</f>
        <v>0</v>
      </c>
      <c r="G6" s="208">
        <f>ROUND(N(data2022!G61), 0)</f>
        <v>0</v>
      </c>
      <c r="H6" s="208">
        <f>ROUND(N(data2022!G62), 0)</f>
        <v>0</v>
      </c>
      <c r="I6" s="208">
        <f>ROUND(N(data2022!G63), 0)</f>
        <v>0</v>
      </c>
      <c r="J6" s="208">
        <f>ROUND(N(data2022!G64), 0)</f>
        <v>0</v>
      </c>
      <c r="K6" s="208">
        <f>ROUND(N(data2022!G65), 0)</f>
        <v>0</v>
      </c>
      <c r="L6" s="208">
        <f>ROUND(N(data2022!G66), 0)</f>
        <v>0</v>
      </c>
      <c r="M6" s="208">
        <f>ROUND(N(data2022!G67), 0)</f>
        <v>0</v>
      </c>
      <c r="N6" s="208">
        <f>ROUND(N(data2022!G68), 0)</f>
        <v>0</v>
      </c>
      <c r="O6" s="208">
        <f>ROUND(N(data2022!G69), 0)</f>
        <v>0</v>
      </c>
      <c r="P6" s="208">
        <f>ROUND(N(data2022!G70), 0)</f>
        <v>0</v>
      </c>
      <c r="Q6" s="208">
        <f>ROUND(N(data2022!G71), 0)</f>
        <v>0</v>
      </c>
      <c r="R6" s="208">
        <f>ROUND(N(data2022!G72), 0)</f>
        <v>0</v>
      </c>
      <c r="S6" s="208">
        <f>ROUND(N(data2022!G73), 0)</f>
        <v>0</v>
      </c>
      <c r="T6" s="208">
        <f>ROUND(N(data2022!G74), 0)</f>
        <v>0</v>
      </c>
      <c r="U6" s="208">
        <f>ROUND(N(data2022!G75), 0)</f>
        <v>0</v>
      </c>
      <c r="V6" s="208">
        <f>ROUND(N(data2022!G76), 0)</f>
        <v>0</v>
      </c>
      <c r="W6" s="208">
        <f>ROUND(N(data2022!G77), 0)</f>
        <v>0</v>
      </c>
      <c r="X6" s="208">
        <f>ROUND(N(data2022!G78), 0)</f>
        <v>0</v>
      </c>
      <c r="Y6" s="208">
        <f>ROUND(N(data2022!G79), 0)</f>
        <v>0</v>
      </c>
      <c r="Z6" s="208">
        <f>ROUND(N(data2022!G80), 0)</f>
        <v>0</v>
      </c>
      <c r="AA6" s="208">
        <f>ROUND(N(data2022!G81), 0)</f>
        <v>0</v>
      </c>
      <c r="AB6" s="208">
        <f>ROUND(N(data2022!G82), 0)</f>
        <v>0</v>
      </c>
      <c r="AC6" s="208">
        <f>ROUND(N(data2022!G83), 0)</f>
        <v>0</v>
      </c>
      <c r="AD6" s="208">
        <f>ROUND(N(data2022!G84), 0)</f>
        <v>0</v>
      </c>
      <c r="AE6" s="208">
        <f>ROUND(N(data2022!G89), 0)</f>
        <v>0</v>
      </c>
      <c r="AF6" s="208">
        <f>ROUND(N(data2022!G87), 0)</f>
        <v>0</v>
      </c>
      <c r="AG6" s="208">
        <f>ROUND(N(data2022!G90), 0)</f>
        <v>0</v>
      </c>
      <c r="AH6" s="208">
        <f>ROUND(N(data2022!G91), 0)</f>
        <v>0</v>
      </c>
      <c r="AI6" s="208">
        <f>ROUND(N(data2022!G92), 0)</f>
        <v>0</v>
      </c>
      <c r="AJ6" s="208">
        <f>ROUND(N(data2022!G93), 0)</f>
        <v>0</v>
      </c>
      <c r="AK6" s="315">
        <f>ROUND(N(data2022!G94),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RIGHT(data2022!$C$97,3)</f>
        <v>021</v>
      </c>
      <c r="B7" s="210" t="str">
        <f>RIGHT(data2022!$C$96,4)</f>
        <v>2022</v>
      </c>
      <c r="C7" s="12" t="str">
        <f>data2022!H$55</f>
        <v>6140</v>
      </c>
      <c r="D7" s="12" t="s">
        <v>1153</v>
      </c>
      <c r="E7" s="208">
        <f>ROUND(N(data2022!H59), 0)</f>
        <v>0</v>
      </c>
      <c r="F7" s="315">
        <f>ROUND(N(data2022!H60), 2)</f>
        <v>0</v>
      </c>
      <c r="G7" s="208">
        <f>ROUND(N(data2022!H61), 0)</f>
        <v>0</v>
      </c>
      <c r="H7" s="208">
        <f>ROUND(N(data2022!H62), 0)</f>
        <v>0</v>
      </c>
      <c r="I7" s="208">
        <f>ROUND(N(data2022!H63), 0)</f>
        <v>0</v>
      </c>
      <c r="J7" s="208">
        <f>ROUND(N(data2022!H64), 0)</f>
        <v>0</v>
      </c>
      <c r="K7" s="208">
        <f>ROUND(N(data2022!H65), 0)</f>
        <v>0</v>
      </c>
      <c r="L7" s="208">
        <f>ROUND(N(data2022!H66), 0)</f>
        <v>0</v>
      </c>
      <c r="M7" s="208">
        <f>ROUND(N(data2022!H67), 0)</f>
        <v>0</v>
      </c>
      <c r="N7" s="208">
        <f>ROUND(N(data2022!H68), 0)</f>
        <v>0</v>
      </c>
      <c r="O7" s="208">
        <f>ROUND(N(data2022!H69), 0)</f>
        <v>0</v>
      </c>
      <c r="P7" s="208">
        <f>ROUND(N(data2022!H70), 0)</f>
        <v>0</v>
      </c>
      <c r="Q7" s="208">
        <f>ROUND(N(data2022!H71), 0)</f>
        <v>0</v>
      </c>
      <c r="R7" s="208">
        <f>ROUND(N(data2022!H72), 0)</f>
        <v>0</v>
      </c>
      <c r="S7" s="208">
        <f>ROUND(N(data2022!H73), 0)</f>
        <v>0</v>
      </c>
      <c r="T7" s="208">
        <f>ROUND(N(data2022!H74), 0)</f>
        <v>0</v>
      </c>
      <c r="U7" s="208">
        <f>ROUND(N(data2022!H75), 0)</f>
        <v>0</v>
      </c>
      <c r="V7" s="208">
        <f>ROUND(N(data2022!H76), 0)</f>
        <v>0</v>
      </c>
      <c r="W7" s="208">
        <f>ROUND(N(data2022!H77), 0)</f>
        <v>0</v>
      </c>
      <c r="X7" s="208">
        <f>ROUND(N(data2022!H78), 0)</f>
        <v>0</v>
      </c>
      <c r="Y7" s="208">
        <f>ROUND(N(data2022!H79), 0)</f>
        <v>0</v>
      </c>
      <c r="Z7" s="208">
        <f>ROUND(N(data2022!H80), 0)</f>
        <v>0</v>
      </c>
      <c r="AA7" s="208">
        <f>ROUND(N(data2022!H81), 0)</f>
        <v>0</v>
      </c>
      <c r="AB7" s="208">
        <f>ROUND(N(data2022!H82), 0)</f>
        <v>0</v>
      </c>
      <c r="AC7" s="208">
        <f>ROUND(N(data2022!H83), 0)</f>
        <v>0</v>
      </c>
      <c r="AD7" s="208">
        <f>ROUND(N(data2022!H84), 0)</f>
        <v>0</v>
      </c>
      <c r="AE7" s="208">
        <f>ROUND(N(data2022!H89), 0)</f>
        <v>0</v>
      </c>
      <c r="AF7" s="208">
        <f>ROUND(N(data2022!H87), 0)</f>
        <v>0</v>
      </c>
      <c r="AG7" s="208">
        <f>ROUND(N(data2022!H90), 0)</f>
        <v>0</v>
      </c>
      <c r="AH7" s="208">
        <f>ROUND(N(data2022!H91), 0)</f>
        <v>0</v>
      </c>
      <c r="AI7" s="208">
        <f>ROUND(N(data2022!H92), 0)</f>
        <v>0</v>
      </c>
      <c r="AJ7" s="208">
        <f>ROUND(N(data2022!H93), 0)</f>
        <v>0</v>
      </c>
      <c r="AK7" s="315">
        <f>ROUND(N(data2022!H94),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RIGHT(data2022!$C$97,3)</f>
        <v>021</v>
      </c>
      <c r="B8" s="210" t="str">
        <f>RIGHT(data2022!$C$96,4)</f>
        <v>2022</v>
      </c>
      <c r="C8" s="12" t="str">
        <f>data2022!I$55</f>
        <v>6150</v>
      </c>
      <c r="D8" s="12" t="s">
        <v>1153</v>
      </c>
      <c r="E8" s="208">
        <f>ROUND(N(data2022!I59), 0)</f>
        <v>0</v>
      </c>
      <c r="F8" s="315">
        <f>ROUND(N(data2022!I60), 2)</f>
        <v>0</v>
      </c>
      <c r="G8" s="208">
        <f>ROUND(N(data2022!I61), 0)</f>
        <v>0</v>
      </c>
      <c r="H8" s="208">
        <f>ROUND(N(data2022!I62), 0)</f>
        <v>0</v>
      </c>
      <c r="I8" s="208">
        <f>ROUND(N(data2022!I63), 0)</f>
        <v>0</v>
      </c>
      <c r="J8" s="208">
        <f>ROUND(N(data2022!I64), 0)</f>
        <v>0</v>
      </c>
      <c r="K8" s="208">
        <f>ROUND(N(data2022!I65), 0)</f>
        <v>0</v>
      </c>
      <c r="L8" s="208">
        <f>ROUND(N(data2022!I66), 0)</f>
        <v>0</v>
      </c>
      <c r="M8" s="208">
        <f>ROUND(N(data2022!I67), 0)</f>
        <v>0</v>
      </c>
      <c r="N8" s="208">
        <f>ROUND(N(data2022!I68), 0)</f>
        <v>0</v>
      </c>
      <c r="O8" s="208">
        <f>ROUND(N(data2022!I69), 0)</f>
        <v>0</v>
      </c>
      <c r="P8" s="208">
        <f>ROUND(N(data2022!I70), 0)</f>
        <v>0</v>
      </c>
      <c r="Q8" s="208">
        <f>ROUND(N(data2022!I71), 0)</f>
        <v>0</v>
      </c>
      <c r="R8" s="208">
        <f>ROUND(N(data2022!I72), 0)</f>
        <v>0</v>
      </c>
      <c r="S8" s="208">
        <f>ROUND(N(data2022!I73), 0)</f>
        <v>0</v>
      </c>
      <c r="T8" s="208">
        <f>ROUND(N(data2022!I74), 0)</f>
        <v>0</v>
      </c>
      <c r="U8" s="208">
        <f>ROUND(N(data2022!I75), 0)</f>
        <v>0</v>
      </c>
      <c r="V8" s="208">
        <f>ROUND(N(data2022!I76), 0)</f>
        <v>0</v>
      </c>
      <c r="W8" s="208">
        <f>ROUND(N(data2022!I77), 0)</f>
        <v>0</v>
      </c>
      <c r="X8" s="208">
        <f>ROUND(N(data2022!I78), 0)</f>
        <v>0</v>
      </c>
      <c r="Y8" s="208">
        <f>ROUND(N(data2022!I79), 0)</f>
        <v>0</v>
      </c>
      <c r="Z8" s="208">
        <f>ROUND(N(data2022!I80), 0)</f>
        <v>0</v>
      </c>
      <c r="AA8" s="208">
        <f>ROUND(N(data2022!I81), 0)</f>
        <v>0</v>
      </c>
      <c r="AB8" s="208">
        <f>ROUND(N(data2022!I82), 0)</f>
        <v>0</v>
      </c>
      <c r="AC8" s="208">
        <f>ROUND(N(data2022!I83), 0)</f>
        <v>0</v>
      </c>
      <c r="AD8" s="208">
        <f>ROUND(N(data2022!I84), 0)</f>
        <v>0</v>
      </c>
      <c r="AE8" s="208">
        <f>ROUND(N(data2022!I89), 0)</f>
        <v>0</v>
      </c>
      <c r="AF8" s="208">
        <f>ROUND(N(data2022!I87), 0)</f>
        <v>0</v>
      </c>
      <c r="AG8" s="208">
        <f>ROUND(N(data2022!I90), 0)</f>
        <v>0</v>
      </c>
      <c r="AH8" s="208">
        <f>ROUND(N(data2022!I91), 0)</f>
        <v>0</v>
      </c>
      <c r="AI8" s="208">
        <f>ROUND(N(data2022!I92), 0)</f>
        <v>0</v>
      </c>
      <c r="AJ8" s="208">
        <f>ROUND(N(data2022!I93), 0)</f>
        <v>0</v>
      </c>
      <c r="AK8" s="315">
        <f>ROUND(N(data2022!I94),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RIGHT(data2022!$C$97,3)</f>
        <v>021</v>
      </c>
      <c r="B9" s="210" t="str">
        <f>RIGHT(data2022!$C$96,4)</f>
        <v>2022</v>
      </c>
      <c r="C9" s="12" t="str">
        <f>data2022!J$55</f>
        <v>6170</v>
      </c>
      <c r="D9" s="12" t="s">
        <v>1153</v>
      </c>
      <c r="E9" s="208">
        <f>ROUND(N(data2022!J59), 0)</f>
        <v>30</v>
      </c>
      <c r="F9" s="315">
        <f>ROUND(N(data2022!J60), 2)</f>
        <v>0.3</v>
      </c>
      <c r="G9" s="208">
        <f>ROUND(N(data2022!J61), 0)</f>
        <v>0</v>
      </c>
      <c r="H9" s="208">
        <f>ROUND(N(data2022!J62), 0)</f>
        <v>0</v>
      </c>
      <c r="I9" s="208">
        <f>ROUND(N(data2022!J63), 0)</f>
        <v>0</v>
      </c>
      <c r="J9" s="208">
        <f>ROUND(N(data2022!J64), 0)</f>
        <v>0</v>
      </c>
      <c r="K9" s="208">
        <f>ROUND(N(data2022!J65), 0)</f>
        <v>0</v>
      </c>
      <c r="L9" s="208">
        <f>ROUND(N(data2022!J66), 0)</f>
        <v>0</v>
      </c>
      <c r="M9" s="208">
        <f>ROUND(N(data2022!J67), 0)</f>
        <v>1799</v>
      </c>
      <c r="N9" s="208">
        <f>ROUND(N(data2022!J68), 0)</f>
        <v>0</v>
      </c>
      <c r="O9" s="208">
        <f>ROUND(N(data2022!J69), 0)</f>
        <v>0</v>
      </c>
      <c r="P9" s="208">
        <f>ROUND(N(data2022!J70), 0)</f>
        <v>0</v>
      </c>
      <c r="Q9" s="208">
        <f>ROUND(N(data2022!J71), 0)</f>
        <v>0</v>
      </c>
      <c r="R9" s="208">
        <f>ROUND(N(data2022!J72), 0)</f>
        <v>0</v>
      </c>
      <c r="S9" s="208">
        <f>ROUND(N(data2022!J73), 0)</f>
        <v>0</v>
      </c>
      <c r="T9" s="208">
        <f>ROUND(N(data2022!J74), 0)</f>
        <v>0</v>
      </c>
      <c r="U9" s="208">
        <f>ROUND(N(data2022!J75), 0)</f>
        <v>0</v>
      </c>
      <c r="V9" s="208">
        <f>ROUND(N(data2022!J76), 0)</f>
        <v>0</v>
      </c>
      <c r="W9" s="208">
        <f>ROUND(N(data2022!J77), 0)</f>
        <v>0</v>
      </c>
      <c r="X9" s="208">
        <f>ROUND(N(data2022!J78), 0)</f>
        <v>0</v>
      </c>
      <c r="Y9" s="208">
        <f>ROUND(N(data2022!J79), 0)</f>
        <v>0</v>
      </c>
      <c r="Z9" s="208">
        <f>ROUND(N(data2022!J80), 0)</f>
        <v>0</v>
      </c>
      <c r="AA9" s="208">
        <f>ROUND(N(data2022!J81), 0)</f>
        <v>0</v>
      </c>
      <c r="AB9" s="208">
        <f>ROUND(N(data2022!J82), 0)</f>
        <v>0</v>
      </c>
      <c r="AC9" s="208">
        <f>ROUND(N(data2022!J83), 0)</f>
        <v>0</v>
      </c>
      <c r="AD9" s="208">
        <f>ROUND(N(data2022!J84), 0)</f>
        <v>0</v>
      </c>
      <c r="AE9" s="208">
        <f>ROUND(N(data2022!J89), 0)</f>
        <v>193684</v>
      </c>
      <c r="AF9" s="208">
        <f>ROUND(N(data2022!J87), 0)</f>
        <v>193146</v>
      </c>
      <c r="AG9" s="208">
        <f>ROUND(N(data2022!J90), 0)</f>
        <v>0</v>
      </c>
      <c r="AH9" s="208">
        <f>ROUND(N(data2022!J91), 0)</f>
        <v>0</v>
      </c>
      <c r="AI9" s="208">
        <f>ROUND(N(data2022!J92), 0)</f>
        <v>0</v>
      </c>
      <c r="AJ9" s="208">
        <f>ROUND(N(data2022!J93), 0)</f>
        <v>0</v>
      </c>
      <c r="AK9" s="315">
        <f>ROUND(N(data2022!J94), 2)</f>
        <v>0.54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RIGHT(data2022!$C$97,3)</f>
        <v>021</v>
      </c>
      <c r="B10" s="210" t="str">
        <f>RIGHT(data2022!$C$96,4)</f>
        <v>2022</v>
      </c>
      <c r="C10" s="12" t="str">
        <f>data2022!K$55</f>
        <v>6200</v>
      </c>
      <c r="D10" s="12" t="s">
        <v>1153</v>
      </c>
      <c r="E10" s="208">
        <f>ROUND(N(data2022!K59), 0)</f>
        <v>0</v>
      </c>
      <c r="F10" s="315">
        <f>ROUND(N(data2022!K60), 2)</f>
        <v>0</v>
      </c>
      <c r="G10" s="208">
        <f>ROUND(N(data2022!K61), 0)</f>
        <v>0</v>
      </c>
      <c r="H10" s="208">
        <f>ROUND(N(data2022!K62), 0)</f>
        <v>0</v>
      </c>
      <c r="I10" s="208">
        <f>ROUND(N(data2022!K63), 0)</f>
        <v>0</v>
      </c>
      <c r="J10" s="208">
        <f>ROUND(N(data2022!K64), 0)</f>
        <v>0</v>
      </c>
      <c r="K10" s="208">
        <f>ROUND(N(data2022!K65), 0)</f>
        <v>0</v>
      </c>
      <c r="L10" s="208">
        <f>ROUND(N(data2022!K66), 0)</f>
        <v>0</v>
      </c>
      <c r="M10" s="208">
        <f>ROUND(N(data2022!K67), 0)</f>
        <v>0</v>
      </c>
      <c r="N10" s="208">
        <f>ROUND(N(data2022!K68), 0)</f>
        <v>0</v>
      </c>
      <c r="O10" s="208">
        <f>ROUND(N(data2022!K69), 0)</f>
        <v>0</v>
      </c>
      <c r="P10" s="208">
        <f>ROUND(N(data2022!K70), 0)</f>
        <v>0</v>
      </c>
      <c r="Q10" s="208">
        <f>ROUND(N(data2022!K71), 0)</f>
        <v>0</v>
      </c>
      <c r="R10" s="208">
        <f>ROUND(N(data2022!K72), 0)</f>
        <v>0</v>
      </c>
      <c r="S10" s="208">
        <f>ROUND(N(data2022!K73), 0)</f>
        <v>0</v>
      </c>
      <c r="T10" s="208">
        <f>ROUND(N(data2022!K74), 0)</f>
        <v>0</v>
      </c>
      <c r="U10" s="208">
        <f>ROUND(N(data2022!K75), 0)</f>
        <v>0</v>
      </c>
      <c r="V10" s="208">
        <f>ROUND(N(data2022!K76), 0)</f>
        <v>0</v>
      </c>
      <c r="W10" s="208">
        <f>ROUND(N(data2022!K77), 0)</f>
        <v>0</v>
      </c>
      <c r="X10" s="208">
        <f>ROUND(N(data2022!K78), 0)</f>
        <v>0</v>
      </c>
      <c r="Y10" s="208">
        <f>ROUND(N(data2022!K79), 0)</f>
        <v>0</v>
      </c>
      <c r="Z10" s="208">
        <f>ROUND(N(data2022!K80), 0)</f>
        <v>0</v>
      </c>
      <c r="AA10" s="208">
        <f>ROUND(N(data2022!K81), 0)</f>
        <v>0</v>
      </c>
      <c r="AB10" s="208">
        <f>ROUND(N(data2022!K82), 0)</f>
        <v>0</v>
      </c>
      <c r="AC10" s="208">
        <f>ROUND(N(data2022!K83), 0)</f>
        <v>0</v>
      </c>
      <c r="AD10" s="208">
        <f>ROUND(N(data2022!K84), 0)</f>
        <v>0</v>
      </c>
      <c r="AE10" s="208">
        <f>ROUND(N(data2022!K89), 0)</f>
        <v>0</v>
      </c>
      <c r="AF10" s="208">
        <f>ROUND(N(data2022!K87), 0)</f>
        <v>0</v>
      </c>
      <c r="AG10" s="208">
        <f>ROUND(N(data2022!K90), 0)</f>
        <v>0</v>
      </c>
      <c r="AH10" s="208">
        <f>ROUND(N(data2022!K91), 0)</f>
        <v>0</v>
      </c>
      <c r="AI10" s="208">
        <f>ROUND(N(data2022!K92), 0)</f>
        <v>0</v>
      </c>
      <c r="AJ10" s="208">
        <f>ROUND(N(data2022!K93), 0)</f>
        <v>0</v>
      </c>
      <c r="AK10" s="315">
        <f>ROUND(N(data2022!K94),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RIGHT(data2022!$C$97,3)</f>
        <v>021</v>
      </c>
      <c r="B11" s="210" t="str">
        <f>RIGHT(data2022!$C$96,4)</f>
        <v>2022</v>
      </c>
      <c r="C11" s="12" t="str">
        <f>data2022!L$55</f>
        <v>6210</v>
      </c>
      <c r="D11" s="12" t="s">
        <v>1153</v>
      </c>
      <c r="E11" s="208">
        <f>ROUND(N(data2022!L59), 0)</f>
        <v>490</v>
      </c>
      <c r="F11" s="315">
        <f>ROUND(N(data2022!L60), 2)</f>
        <v>4.92</v>
      </c>
      <c r="G11" s="208">
        <f>ROUND(N(data2022!L61), 0)</f>
        <v>0</v>
      </c>
      <c r="H11" s="208">
        <f>ROUND(N(data2022!L62), 0)</f>
        <v>0</v>
      </c>
      <c r="I11" s="208">
        <f>ROUND(N(data2022!L63), 0)</f>
        <v>0</v>
      </c>
      <c r="J11" s="208">
        <f>ROUND(N(data2022!L64), 0)</f>
        <v>0</v>
      </c>
      <c r="K11" s="208">
        <f>ROUND(N(data2022!L65), 0)</f>
        <v>0</v>
      </c>
      <c r="L11" s="208">
        <f>ROUND(N(data2022!L66), 0)</f>
        <v>0</v>
      </c>
      <c r="M11" s="208">
        <f>ROUND(N(data2022!L67), 0)</f>
        <v>0</v>
      </c>
      <c r="N11" s="208">
        <f>ROUND(N(data2022!L68), 0)</f>
        <v>0</v>
      </c>
      <c r="O11" s="208">
        <f>ROUND(N(data2022!L69), 0)</f>
        <v>0</v>
      </c>
      <c r="P11" s="208">
        <f>ROUND(N(data2022!L70), 0)</f>
        <v>0</v>
      </c>
      <c r="Q11" s="208">
        <f>ROUND(N(data2022!L71), 0)</f>
        <v>0</v>
      </c>
      <c r="R11" s="208">
        <f>ROUND(N(data2022!L72), 0)</f>
        <v>0</v>
      </c>
      <c r="S11" s="208">
        <f>ROUND(N(data2022!L73), 0)</f>
        <v>0</v>
      </c>
      <c r="T11" s="208">
        <f>ROUND(N(data2022!L74), 0)</f>
        <v>0</v>
      </c>
      <c r="U11" s="208">
        <f>ROUND(N(data2022!L75), 0)</f>
        <v>0</v>
      </c>
      <c r="V11" s="208">
        <f>ROUND(N(data2022!L76), 0)</f>
        <v>0</v>
      </c>
      <c r="W11" s="208">
        <f>ROUND(N(data2022!L77), 0)</f>
        <v>0</v>
      </c>
      <c r="X11" s="208">
        <f>ROUND(N(data2022!L78), 0)</f>
        <v>0</v>
      </c>
      <c r="Y11" s="208">
        <f>ROUND(N(data2022!L79), 0)</f>
        <v>0</v>
      </c>
      <c r="Z11" s="208">
        <f>ROUND(N(data2022!L80), 0)</f>
        <v>0</v>
      </c>
      <c r="AA11" s="208">
        <f>ROUND(N(data2022!L81), 0)</f>
        <v>0</v>
      </c>
      <c r="AB11" s="208">
        <f>ROUND(N(data2022!L82), 0)</f>
        <v>0</v>
      </c>
      <c r="AC11" s="208">
        <f>ROUND(N(data2022!L83), 0)</f>
        <v>0</v>
      </c>
      <c r="AD11" s="208">
        <f>ROUND(N(data2022!L84), 0)</f>
        <v>0</v>
      </c>
      <c r="AE11" s="208">
        <f>ROUND(N(data2022!L89), 0)</f>
        <v>916380</v>
      </c>
      <c r="AF11" s="208">
        <f>ROUND(N(data2022!L87), 0)</f>
        <v>916380</v>
      </c>
      <c r="AG11" s="208">
        <f>ROUND(N(data2022!L90), 0)</f>
        <v>0</v>
      </c>
      <c r="AH11" s="208">
        <f>ROUND(N(data2022!L91), 0)</f>
        <v>0</v>
      </c>
      <c r="AI11" s="208">
        <f>ROUND(N(data2022!L92), 0)</f>
        <v>0</v>
      </c>
      <c r="AJ11" s="208">
        <f>ROUND(N(data2022!L93), 0)</f>
        <v>0</v>
      </c>
      <c r="AK11" s="315">
        <f>ROUND(N(data2022!L94), 2)</f>
        <v>3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RIGHT(data2022!$C$97,3)</f>
        <v>021</v>
      </c>
      <c r="B12" s="210" t="str">
        <f>RIGHT(data2022!$C$96,4)</f>
        <v>2022</v>
      </c>
      <c r="C12" s="12" t="str">
        <f>data2022!M$55</f>
        <v>6330</v>
      </c>
      <c r="D12" s="12" t="s">
        <v>1153</v>
      </c>
      <c r="E12" s="208">
        <f>ROUND(N(data2022!M59), 0)</f>
        <v>0</v>
      </c>
      <c r="F12" s="315">
        <f>ROUND(N(data2022!M60), 2)</f>
        <v>0</v>
      </c>
      <c r="G12" s="208">
        <f>ROUND(N(data2022!M61), 0)</f>
        <v>0</v>
      </c>
      <c r="H12" s="208">
        <f>ROUND(N(data2022!M62), 0)</f>
        <v>0</v>
      </c>
      <c r="I12" s="208">
        <f>ROUND(N(data2022!M63), 0)</f>
        <v>0</v>
      </c>
      <c r="J12" s="208">
        <f>ROUND(N(data2022!M64), 0)</f>
        <v>0</v>
      </c>
      <c r="K12" s="208">
        <f>ROUND(N(data2022!M65), 0)</f>
        <v>0</v>
      </c>
      <c r="L12" s="208">
        <f>ROUND(N(data2022!M66), 0)</f>
        <v>0</v>
      </c>
      <c r="M12" s="208">
        <f>ROUND(N(data2022!M67), 0)</f>
        <v>0</v>
      </c>
      <c r="N12" s="208">
        <f>ROUND(N(data2022!M68), 0)</f>
        <v>0</v>
      </c>
      <c r="O12" s="208">
        <f>ROUND(N(data2022!M69), 0)</f>
        <v>0</v>
      </c>
      <c r="P12" s="208">
        <f>ROUND(N(data2022!M70), 0)</f>
        <v>0</v>
      </c>
      <c r="Q12" s="208">
        <f>ROUND(N(data2022!M71), 0)</f>
        <v>0</v>
      </c>
      <c r="R12" s="208">
        <f>ROUND(N(data2022!M72), 0)</f>
        <v>0</v>
      </c>
      <c r="S12" s="208">
        <f>ROUND(N(data2022!M73), 0)</f>
        <v>0</v>
      </c>
      <c r="T12" s="208">
        <f>ROUND(N(data2022!M74), 0)</f>
        <v>0</v>
      </c>
      <c r="U12" s="208">
        <f>ROUND(N(data2022!M75), 0)</f>
        <v>0</v>
      </c>
      <c r="V12" s="208">
        <f>ROUND(N(data2022!M76), 0)</f>
        <v>0</v>
      </c>
      <c r="W12" s="208">
        <f>ROUND(N(data2022!M77), 0)</f>
        <v>0</v>
      </c>
      <c r="X12" s="208">
        <f>ROUND(N(data2022!M78), 0)</f>
        <v>0</v>
      </c>
      <c r="Y12" s="208">
        <f>ROUND(N(data2022!M79), 0)</f>
        <v>0</v>
      </c>
      <c r="Z12" s="208">
        <f>ROUND(N(data2022!M80), 0)</f>
        <v>0</v>
      </c>
      <c r="AA12" s="208">
        <f>ROUND(N(data2022!M81), 0)</f>
        <v>0</v>
      </c>
      <c r="AB12" s="208">
        <f>ROUND(N(data2022!M82), 0)</f>
        <v>0</v>
      </c>
      <c r="AC12" s="208">
        <f>ROUND(N(data2022!M83), 0)</f>
        <v>0</v>
      </c>
      <c r="AD12" s="208">
        <f>ROUND(N(data2022!M84), 0)</f>
        <v>0</v>
      </c>
      <c r="AE12" s="208">
        <f>ROUND(N(data2022!M89), 0)</f>
        <v>0</v>
      </c>
      <c r="AF12" s="208">
        <f>ROUND(N(data2022!M87), 0)</f>
        <v>0</v>
      </c>
      <c r="AG12" s="208">
        <f>ROUND(N(data2022!M90), 0)</f>
        <v>0</v>
      </c>
      <c r="AH12" s="208">
        <f>ROUND(N(data2022!M91), 0)</f>
        <v>0</v>
      </c>
      <c r="AI12" s="208">
        <f>ROUND(N(data2022!M92), 0)</f>
        <v>0</v>
      </c>
      <c r="AJ12" s="208">
        <f>ROUND(N(data2022!M93), 0)</f>
        <v>0</v>
      </c>
      <c r="AK12" s="315">
        <f>ROUND(N(data2022!M94),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RIGHT(data2022!$C$97,3)</f>
        <v>021</v>
      </c>
      <c r="B13" s="210" t="str">
        <f>RIGHT(data2022!$C$96,4)</f>
        <v>2022</v>
      </c>
      <c r="C13" s="12" t="str">
        <f>data2022!N$55</f>
        <v>6400</v>
      </c>
      <c r="D13" s="12" t="s">
        <v>1153</v>
      </c>
      <c r="E13" s="208">
        <f>ROUND(N(data2022!N59), 0)</f>
        <v>0</v>
      </c>
      <c r="F13" s="315">
        <f>ROUND(N(data2022!N60), 2)</f>
        <v>0</v>
      </c>
      <c r="G13" s="208">
        <f>ROUND(N(data2022!N61), 0)</f>
        <v>0</v>
      </c>
      <c r="H13" s="208">
        <f>ROUND(N(data2022!N62), 0)</f>
        <v>0</v>
      </c>
      <c r="I13" s="208">
        <f>ROUND(N(data2022!N63), 0)</f>
        <v>0</v>
      </c>
      <c r="J13" s="208">
        <f>ROUND(N(data2022!N64), 0)</f>
        <v>0</v>
      </c>
      <c r="K13" s="208">
        <f>ROUND(N(data2022!N65), 0)</f>
        <v>0</v>
      </c>
      <c r="L13" s="208">
        <f>ROUND(N(data2022!N66), 0)</f>
        <v>0</v>
      </c>
      <c r="M13" s="208">
        <f>ROUND(N(data2022!N67), 0)</f>
        <v>0</v>
      </c>
      <c r="N13" s="208">
        <f>ROUND(N(data2022!N68), 0)</f>
        <v>0</v>
      </c>
      <c r="O13" s="208">
        <f>ROUND(N(data2022!N69), 0)</f>
        <v>0</v>
      </c>
      <c r="P13" s="208">
        <f>ROUND(N(data2022!N70), 0)</f>
        <v>0</v>
      </c>
      <c r="Q13" s="208">
        <f>ROUND(N(data2022!N71), 0)</f>
        <v>0</v>
      </c>
      <c r="R13" s="208">
        <f>ROUND(N(data2022!N72), 0)</f>
        <v>0</v>
      </c>
      <c r="S13" s="208">
        <f>ROUND(N(data2022!N73), 0)</f>
        <v>0</v>
      </c>
      <c r="T13" s="208">
        <f>ROUND(N(data2022!N74), 0)</f>
        <v>0</v>
      </c>
      <c r="U13" s="208">
        <f>ROUND(N(data2022!N75), 0)</f>
        <v>0</v>
      </c>
      <c r="V13" s="208">
        <f>ROUND(N(data2022!N76), 0)</f>
        <v>0</v>
      </c>
      <c r="W13" s="208">
        <f>ROUND(N(data2022!N77), 0)</f>
        <v>0</v>
      </c>
      <c r="X13" s="208">
        <f>ROUND(N(data2022!N78), 0)</f>
        <v>0</v>
      </c>
      <c r="Y13" s="208">
        <f>ROUND(N(data2022!N79), 0)</f>
        <v>0</v>
      </c>
      <c r="Z13" s="208">
        <f>ROUND(N(data2022!N80), 0)</f>
        <v>0</v>
      </c>
      <c r="AA13" s="208">
        <f>ROUND(N(data2022!N81), 0)</f>
        <v>0</v>
      </c>
      <c r="AB13" s="208">
        <f>ROUND(N(data2022!N82), 0)</f>
        <v>0</v>
      </c>
      <c r="AC13" s="208">
        <f>ROUND(N(data2022!N83), 0)</f>
        <v>0</v>
      </c>
      <c r="AD13" s="208">
        <f>ROUND(N(data2022!N84), 0)</f>
        <v>0</v>
      </c>
      <c r="AE13" s="208">
        <f>ROUND(N(data2022!N89), 0)</f>
        <v>0</v>
      </c>
      <c r="AF13" s="208">
        <f>ROUND(N(data2022!N87), 0)</f>
        <v>0</v>
      </c>
      <c r="AG13" s="208">
        <f>ROUND(N(data2022!N90), 0)</f>
        <v>0</v>
      </c>
      <c r="AH13" s="208">
        <f>ROUND(N(data2022!N91), 0)</f>
        <v>0</v>
      </c>
      <c r="AI13" s="208">
        <f>ROUND(N(data2022!N92), 0)</f>
        <v>0</v>
      </c>
      <c r="AJ13" s="208">
        <f>ROUND(N(data2022!N93), 0)</f>
        <v>0</v>
      </c>
      <c r="AK13" s="315">
        <f>ROUND(N(data2022!N94),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RIGHT(data2022!$C$97,3)</f>
        <v>021</v>
      </c>
      <c r="B14" s="210" t="str">
        <f>RIGHT(data2022!$C$96,4)</f>
        <v>2022</v>
      </c>
      <c r="C14" s="12" t="str">
        <f>data2022!O$55</f>
        <v>7010</v>
      </c>
      <c r="D14" s="12" t="s">
        <v>1153</v>
      </c>
      <c r="E14" s="208">
        <f>ROUND(N(data2022!O59), 0)</f>
        <v>25</v>
      </c>
      <c r="F14" s="315">
        <f>ROUND(N(data2022!O60), 2)</f>
        <v>2.2000000000000002</v>
      </c>
      <c r="G14" s="208">
        <f>ROUND(N(data2022!O61), 0)</f>
        <v>318723</v>
      </c>
      <c r="H14" s="208">
        <f>ROUND(N(data2022!O62), 0)</f>
        <v>67332</v>
      </c>
      <c r="I14" s="208">
        <f>ROUND(N(data2022!O63), 0)</f>
        <v>0</v>
      </c>
      <c r="J14" s="208">
        <f>ROUND(N(data2022!O64), 0)</f>
        <v>6597</v>
      </c>
      <c r="K14" s="208">
        <f>ROUND(N(data2022!O65), 0)</f>
        <v>0</v>
      </c>
      <c r="L14" s="208">
        <f>ROUND(N(data2022!O66), 0)</f>
        <v>229</v>
      </c>
      <c r="M14" s="208">
        <f>ROUND(N(data2022!O67), 0)</f>
        <v>19080</v>
      </c>
      <c r="N14" s="208">
        <f>ROUND(N(data2022!O68), 0)</f>
        <v>0</v>
      </c>
      <c r="O14" s="208">
        <f>ROUND(N(data2022!O69), 0)</f>
        <v>8347</v>
      </c>
      <c r="P14" s="208">
        <f>ROUND(N(data2022!O70), 0)</f>
        <v>0</v>
      </c>
      <c r="Q14" s="208">
        <f>ROUND(N(data2022!O71), 0)</f>
        <v>0</v>
      </c>
      <c r="R14" s="208">
        <f>ROUND(N(data2022!O72), 0)</f>
        <v>0</v>
      </c>
      <c r="S14" s="208">
        <f>ROUND(N(data2022!O73), 0)</f>
        <v>0</v>
      </c>
      <c r="T14" s="208">
        <f>ROUND(N(data2022!O74), 0)</f>
        <v>0</v>
      </c>
      <c r="U14" s="208">
        <f>ROUND(N(data2022!O75), 0)</f>
        <v>0</v>
      </c>
      <c r="V14" s="208">
        <f>ROUND(N(data2022!O76), 0)</f>
        <v>0</v>
      </c>
      <c r="W14" s="208">
        <f>ROUND(N(data2022!O77), 0)</f>
        <v>3592</v>
      </c>
      <c r="X14" s="208">
        <f>ROUND(N(data2022!O78), 0)</f>
        <v>0</v>
      </c>
      <c r="Y14" s="208">
        <f>ROUND(N(data2022!O79), 0)</f>
        <v>0</v>
      </c>
      <c r="Z14" s="208">
        <f>ROUND(N(data2022!O80), 0)</f>
        <v>4755</v>
      </c>
      <c r="AA14" s="208">
        <f>ROUND(N(data2022!O81), 0)</f>
        <v>0</v>
      </c>
      <c r="AB14" s="208">
        <f>ROUND(N(data2022!O82), 0)</f>
        <v>0</v>
      </c>
      <c r="AC14" s="208">
        <f>ROUND(N(data2022!O83), 0)</f>
        <v>0</v>
      </c>
      <c r="AD14" s="208">
        <f>ROUND(N(data2022!O84), 0)</f>
        <v>0</v>
      </c>
      <c r="AE14" s="208">
        <f>ROUND(N(data2022!O89), 0)</f>
        <v>346743</v>
      </c>
      <c r="AF14" s="208">
        <f>ROUND(N(data2022!O87), 0)</f>
        <v>259331</v>
      </c>
      <c r="AG14" s="208">
        <f>ROUND(N(data2022!O90), 0)</f>
        <v>1132</v>
      </c>
      <c r="AH14" s="208">
        <f>ROUND(N(data2022!O91), 0)</f>
        <v>0</v>
      </c>
      <c r="AI14" s="208">
        <f>ROUND(N(data2022!O92), 0)</f>
        <v>193</v>
      </c>
      <c r="AJ14" s="208">
        <f>ROUND(N(data2022!O93), 0)</f>
        <v>307</v>
      </c>
      <c r="AK14" s="315">
        <f>ROUND(N(data2022!O94), 2)</f>
        <v>1.67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RIGHT(data2022!$C$97,3)</f>
        <v>021</v>
      </c>
      <c r="B15" s="210" t="str">
        <f>RIGHT(data2022!$C$96,4)</f>
        <v>2022</v>
      </c>
      <c r="C15" s="12" t="str">
        <f>data2022!P$55</f>
        <v>7020</v>
      </c>
      <c r="D15" s="12" t="s">
        <v>1153</v>
      </c>
      <c r="E15" s="208">
        <f>ROUND(N(data2022!P59), 0)</f>
        <v>26036</v>
      </c>
      <c r="F15" s="315">
        <f>ROUND(N(data2022!P60), 2)</f>
        <v>9.6</v>
      </c>
      <c r="G15" s="208">
        <f>ROUND(N(data2022!P61), 0)</f>
        <v>857926</v>
      </c>
      <c r="H15" s="208">
        <f>ROUND(N(data2022!P62), 0)</f>
        <v>262074</v>
      </c>
      <c r="I15" s="208">
        <f>ROUND(N(data2022!P63), 0)</f>
        <v>0</v>
      </c>
      <c r="J15" s="208">
        <f>ROUND(N(data2022!P64), 0)</f>
        <v>254203</v>
      </c>
      <c r="K15" s="208">
        <f>ROUND(N(data2022!P65), 0)</f>
        <v>0</v>
      </c>
      <c r="L15" s="208">
        <f>ROUND(N(data2022!P66), 0)</f>
        <v>23378</v>
      </c>
      <c r="M15" s="208">
        <f>ROUND(N(data2022!P67), 0)</f>
        <v>168031</v>
      </c>
      <c r="N15" s="208">
        <f>ROUND(N(data2022!P68), 0)</f>
        <v>0</v>
      </c>
      <c r="O15" s="208">
        <f>ROUND(N(data2022!P69), 0)</f>
        <v>32346</v>
      </c>
      <c r="P15" s="208">
        <f>ROUND(N(data2022!P70), 0)</f>
        <v>0</v>
      </c>
      <c r="Q15" s="208">
        <f>ROUND(N(data2022!P71), 0)</f>
        <v>0</v>
      </c>
      <c r="R15" s="208">
        <f>ROUND(N(data2022!P72), 0)</f>
        <v>8670</v>
      </c>
      <c r="S15" s="208">
        <f>ROUND(N(data2022!P73), 0)</f>
        <v>0</v>
      </c>
      <c r="T15" s="208">
        <f>ROUND(N(data2022!P74), 0)</f>
        <v>0</v>
      </c>
      <c r="U15" s="208">
        <f>ROUND(N(data2022!P75), 0)</f>
        <v>0</v>
      </c>
      <c r="V15" s="208">
        <f>ROUND(N(data2022!P76), 0)</f>
        <v>0</v>
      </c>
      <c r="W15" s="208">
        <f>ROUND(N(data2022!P77), 0)</f>
        <v>21340</v>
      </c>
      <c r="X15" s="208">
        <f>ROUND(N(data2022!P78), 0)</f>
        <v>0</v>
      </c>
      <c r="Y15" s="208">
        <f>ROUND(N(data2022!P79), 0)</f>
        <v>0</v>
      </c>
      <c r="Z15" s="208">
        <f>ROUND(N(data2022!P80), 0)</f>
        <v>2162</v>
      </c>
      <c r="AA15" s="208">
        <f>ROUND(N(data2022!P81), 0)</f>
        <v>0</v>
      </c>
      <c r="AB15" s="208">
        <f>ROUND(N(data2022!P82), 0)</f>
        <v>0</v>
      </c>
      <c r="AC15" s="208">
        <f>ROUND(N(data2022!P83), 0)</f>
        <v>175</v>
      </c>
      <c r="AD15" s="208">
        <f>ROUND(N(data2022!P84), 0)</f>
        <v>0</v>
      </c>
      <c r="AE15" s="208">
        <f>ROUND(N(data2022!P89), 0)</f>
        <v>3672649</v>
      </c>
      <c r="AF15" s="208">
        <f>ROUND(N(data2022!P87), 0)</f>
        <v>147784</v>
      </c>
      <c r="AG15" s="208">
        <f>ROUND(N(data2022!P90), 0)</f>
        <v>4709</v>
      </c>
      <c r="AH15" s="208">
        <f>ROUND(N(data2022!P91), 0)</f>
        <v>0</v>
      </c>
      <c r="AI15" s="208">
        <f>ROUND(N(data2022!P92), 0)</f>
        <v>1450</v>
      </c>
      <c r="AJ15" s="208">
        <f>ROUND(N(data2022!P93), 0)</f>
        <v>3370</v>
      </c>
      <c r="AK15" s="315">
        <f>ROUND(N(data2022!P94), 2)</f>
        <v>5.76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RIGHT(data2022!$C$97,3)</f>
        <v>021</v>
      </c>
      <c r="B16" s="210" t="str">
        <f>RIGHT(data2022!$C$96,4)</f>
        <v>2022</v>
      </c>
      <c r="C16" s="12" t="str">
        <f>data2022!Q$55</f>
        <v>7030</v>
      </c>
      <c r="D16" s="12" t="s">
        <v>1153</v>
      </c>
      <c r="E16" s="208">
        <f>ROUND(N(data2022!Q59), 0)</f>
        <v>0</v>
      </c>
      <c r="F16" s="315">
        <f>ROUND(N(data2022!Q60), 2)</f>
        <v>0</v>
      </c>
      <c r="G16" s="208">
        <f>ROUND(N(data2022!Q61), 0)</f>
        <v>0</v>
      </c>
      <c r="H16" s="208">
        <f>ROUND(N(data2022!Q62), 0)</f>
        <v>0</v>
      </c>
      <c r="I16" s="208">
        <f>ROUND(N(data2022!Q63), 0)</f>
        <v>0</v>
      </c>
      <c r="J16" s="208">
        <f>ROUND(N(data2022!Q64), 0)</f>
        <v>0</v>
      </c>
      <c r="K16" s="208">
        <f>ROUND(N(data2022!Q65), 0)</f>
        <v>0</v>
      </c>
      <c r="L16" s="208">
        <f>ROUND(N(data2022!Q66), 0)</f>
        <v>0</v>
      </c>
      <c r="M16" s="208">
        <f>ROUND(N(data2022!Q67), 0)</f>
        <v>0</v>
      </c>
      <c r="N16" s="208">
        <f>ROUND(N(data2022!Q68), 0)</f>
        <v>0</v>
      </c>
      <c r="O16" s="208">
        <f>ROUND(N(data2022!Q69), 0)</f>
        <v>0</v>
      </c>
      <c r="P16" s="208">
        <f>ROUND(N(data2022!Q70), 0)</f>
        <v>0</v>
      </c>
      <c r="Q16" s="208">
        <f>ROUND(N(data2022!Q71), 0)</f>
        <v>0</v>
      </c>
      <c r="R16" s="208">
        <f>ROUND(N(data2022!Q72), 0)</f>
        <v>0</v>
      </c>
      <c r="S16" s="208">
        <f>ROUND(N(data2022!Q73), 0)</f>
        <v>0</v>
      </c>
      <c r="T16" s="208">
        <f>ROUND(N(data2022!Q74), 0)</f>
        <v>0</v>
      </c>
      <c r="U16" s="208">
        <f>ROUND(N(data2022!Q75), 0)</f>
        <v>0</v>
      </c>
      <c r="V16" s="208">
        <f>ROUND(N(data2022!Q76), 0)</f>
        <v>0</v>
      </c>
      <c r="W16" s="208">
        <f>ROUND(N(data2022!Q77), 0)</f>
        <v>0</v>
      </c>
      <c r="X16" s="208">
        <f>ROUND(N(data2022!Q78), 0)</f>
        <v>0</v>
      </c>
      <c r="Y16" s="208">
        <f>ROUND(N(data2022!Q79), 0)</f>
        <v>0</v>
      </c>
      <c r="Z16" s="208">
        <f>ROUND(N(data2022!Q80), 0)</f>
        <v>0</v>
      </c>
      <c r="AA16" s="208">
        <f>ROUND(N(data2022!Q81), 0)</f>
        <v>0</v>
      </c>
      <c r="AB16" s="208">
        <f>ROUND(N(data2022!Q82), 0)</f>
        <v>0</v>
      </c>
      <c r="AC16" s="208">
        <f>ROUND(N(data2022!Q83), 0)</f>
        <v>0</v>
      </c>
      <c r="AD16" s="208">
        <f>ROUND(N(data2022!Q84), 0)</f>
        <v>0</v>
      </c>
      <c r="AE16" s="208">
        <f>ROUND(N(data2022!Q89), 0)</f>
        <v>356327</v>
      </c>
      <c r="AF16" s="208">
        <f>ROUND(N(data2022!Q87), 0)</f>
        <v>16277</v>
      </c>
      <c r="AG16" s="208">
        <f>ROUND(N(data2022!Q90), 0)</f>
        <v>0</v>
      </c>
      <c r="AH16" s="208">
        <f>ROUND(N(data2022!Q91), 0)</f>
        <v>0</v>
      </c>
      <c r="AI16" s="208">
        <f>ROUND(N(data2022!Q92), 0)</f>
        <v>0</v>
      </c>
      <c r="AJ16" s="208">
        <f>ROUND(N(data2022!Q93), 0)</f>
        <v>0</v>
      </c>
      <c r="AK16" s="315">
        <f>ROUND(N(data2022!Q94),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RIGHT(data2022!$C$97,3)</f>
        <v>021</v>
      </c>
      <c r="B17" s="210" t="str">
        <f>RIGHT(data2022!$C$96,4)</f>
        <v>2022</v>
      </c>
      <c r="C17" s="12" t="str">
        <f>data2022!R$55</f>
        <v>7040</v>
      </c>
      <c r="D17" s="12" t="s">
        <v>1153</v>
      </c>
      <c r="E17" s="208">
        <f>ROUND(N(data2022!R59), 0)</f>
        <v>26036</v>
      </c>
      <c r="F17" s="315">
        <f>ROUND(N(data2022!R60), 2)</f>
        <v>1.6</v>
      </c>
      <c r="G17" s="208">
        <f>ROUND(N(data2022!R61), 0)</f>
        <v>466734</v>
      </c>
      <c r="H17" s="208">
        <f>ROUND(N(data2022!R62), 0)</f>
        <v>82002</v>
      </c>
      <c r="I17" s="208">
        <f>ROUND(N(data2022!R63), 0)</f>
        <v>32372</v>
      </c>
      <c r="J17" s="208">
        <f>ROUND(N(data2022!R64), 0)</f>
        <v>234</v>
      </c>
      <c r="K17" s="208">
        <f>ROUND(N(data2022!R65), 0)</f>
        <v>0</v>
      </c>
      <c r="L17" s="208">
        <f>ROUND(N(data2022!R66), 0)</f>
        <v>0</v>
      </c>
      <c r="M17" s="208">
        <f>ROUND(N(data2022!R67), 0)</f>
        <v>1631</v>
      </c>
      <c r="N17" s="208">
        <f>ROUND(N(data2022!R68), 0)</f>
        <v>0</v>
      </c>
      <c r="O17" s="208">
        <f>ROUND(N(data2022!R69), 0)</f>
        <v>6728</v>
      </c>
      <c r="P17" s="208">
        <f>ROUND(N(data2022!R70), 0)</f>
        <v>0</v>
      </c>
      <c r="Q17" s="208">
        <f>ROUND(N(data2022!R71), 0)</f>
        <v>0</v>
      </c>
      <c r="R17" s="208">
        <f>ROUND(N(data2022!R72), 0)</f>
        <v>0</v>
      </c>
      <c r="S17" s="208">
        <f>ROUND(N(data2022!R73), 0)</f>
        <v>0</v>
      </c>
      <c r="T17" s="208">
        <f>ROUND(N(data2022!R74), 0)</f>
        <v>0</v>
      </c>
      <c r="U17" s="208">
        <f>ROUND(N(data2022!R75), 0)</f>
        <v>0</v>
      </c>
      <c r="V17" s="208">
        <f>ROUND(N(data2022!R76), 0)</f>
        <v>0</v>
      </c>
      <c r="W17" s="208">
        <f>ROUND(N(data2022!R77), 0)</f>
        <v>296</v>
      </c>
      <c r="X17" s="208">
        <f>ROUND(N(data2022!R78), 0)</f>
        <v>0</v>
      </c>
      <c r="Y17" s="208">
        <f>ROUND(N(data2022!R79), 0)</f>
        <v>0</v>
      </c>
      <c r="Z17" s="208">
        <f>ROUND(N(data2022!R80), 0)</f>
        <v>4507</v>
      </c>
      <c r="AA17" s="208">
        <f>ROUND(N(data2022!R81), 0)</f>
        <v>0</v>
      </c>
      <c r="AB17" s="208">
        <f>ROUND(N(data2022!R82), 0)</f>
        <v>1035</v>
      </c>
      <c r="AC17" s="208">
        <f>ROUND(N(data2022!R83), 0)</f>
        <v>890</v>
      </c>
      <c r="AD17" s="208">
        <f>ROUND(N(data2022!R84), 0)</f>
        <v>0</v>
      </c>
      <c r="AE17" s="208">
        <f>ROUND(N(data2022!R89), 0)</f>
        <v>1372975</v>
      </c>
      <c r="AF17" s="208">
        <f>ROUND(N(data2022!R87), 0)</f>
        <v>77275</v>
      </c>
      <c r="AG17" s="208">
        <f>ROUND(N(data2022!R90), 0)</f>
        <v>460</v>
      </c>
      <c r="AH17" s="208">
        <f>ROUND(N(data2022!R91), 0)</f>
        <v>0</v>
      </c>
      <c r="AI17" s="208">
        <f>ROUND(N(data2022!R92), 0)</f>
        <v>0</v>
      </c>
      <c r="AJ17" s="208">
        <f>ROUND(N(data2022!R93), 0)</f>
        <v>0</v>
      </c>
      <c r="AK17" s="315">
        <f>ROUND(N(data2022!R94),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RIGHT(data2022!$C$97,3)</f>
        <v>021</v>
      </c>
      <c r="B18" s="210" t="str">
        <f>RIGHT(data2022!$C$96,4)</f>
        <v>2022</v>
      </c>
      <c r="C18" s="12" t="str">
        <f>data2022!S$55</f>
        <v>7050</v>
      </c>
      <c r="D18" s="12" t="s">
        <v>1153</v>
      </c>
      <c r="E18" s="208">
        <f>ROUND(N(data2022!S59), 0)</f>
        <v>0</v>
      </c>
      <c r="F18" s="315">
        <f>ROUND(N(data2022!S60), 2)</f>
        <v>0</v>
      </c>
      <c r="G18" s="208">
        <f>ROUND(N(data2022!S61), 0)</f>
        <v>0</v>
      </c>
      <c r="H18" s="208">
        <f>ROUND(N(data2022!S62), 0)</f>
        <v>0</v>
      </c>
      <c r="I18" s="208">
        <f>ROUND(N(data2022!S63), 0)</f>
        <v>0</v>
      </c>
      <c r="J18" s="208">
        <f>ROUND(N(data2022!S64), 0)</f>
        <v>1089362</v>
      </c>
      <c r="K18" s="208">
        <f>ROUND(N(data2022!S65), 0)</f>
        <v>0</v>
      </c>
      <c r="L18" s="208">
        <f>ROUND(N(data2022!S66), 0)</f>
        <v>0</v>
      </c>
      <c r="M18" s="208">
        <f>ROUND(N(data2022!S67), 0)</f>
        <v>271</v>
      </c>
      <c r="N18" s="208">
        <f>ROUND(N(data2022!S68), 0)</f>
        <v>0</v>
      </c>
      <c r="O18" s="208">
        <f>ROUND(N(data2022!S69), 0)</f>
        <v>86415</v>
      </c>
      <c r="P18" s="208">
        <f>ROUND(N(data2022!S70), 0)</f>
        <v>0</v>
      </c>
      <c r="Q18" s="208">
        <f>ROUND(N(data2022!S71), 0)</f>
        <v>0</v>
      </c>
      <c r="R18" s="208">
        <f>ROUND(N(data2022!S72), 0)</f>
        <v>0</v>
      </c>
      <c r="S18" s="208">
        <f>ROUND(N(data2022!S73), 0)</f>
        <v>0</v>
      </c>
      <c r="T18" s="208">
        <f>ROUND(N(data2022!S74), 0)</f>
        <v>0</v>
      </c>
      <c r="U18" s="208">
        <f>ROUND(N(data2022!S75), 0)</f>
        <v>0</v>
      </c>
      <c r="V18" s="208">
        <f>ROUND(N(data2022!S76), 0)</f>
        <v>0</v>
      </c>
      <c r="W18" s="208">
        <f>ROUND(N(data2022!S77), 0)</f>
        <v>0</v>
      </c>
      <c r="X18" s="208">
        <f>ROUND(N(data2022!S78), 0)</f>
        <v>0</v>
      </c>
      <c r="Y18" s="208">
        <f>ROUND(N(data2022!S79), 0)</f>
        <v>0</v>
      </c>
      <c r="Z18" s="208">
        <f>ROUND(N(data2022!S80), 0)</f>
        <v>0</v>
      </c>
      <c r="AA18" s="208">
        <f>ROUND(N(data2022!S81), 0)</f>
        <v>0</v>
      </c>
      <c r="AB18" s="208">
        <f>ROUND(N(data2022!S82), 0)</f>
        <v>0</v>
      </c>
      <c r="AC18" s="208">
        <f>ROUND(N(data2022!S83), 0)</f>
        <v>86415</v>
      </c>
      <c r="AD18" s="208">
        <f>ROUND(N(data2022!S84), 0)</f>
        <v>0</v>
      </c>
      <c r="AE18" s="208">
        <f>ROUND(N(data2022!S89), 0)</f>
        <v>3017521</v>
      </c>
      <c r="AF18" s="208">
        <f>ROUND(N(data2022!S87), 0)</f>
        <v>220596</v>
      </c>
      <c r="AG18" s="208">
        <f>ROUND(N(data2022!S90), 0)</f>
        <v>0</v>
      </c>
      <c r="AH18" s="208">
        <f>ROUND(N(data2022!S91), 0)</f>
        <v>0</v>
      </c>
      <c r="AI18" s="208">
        <f>ROUND(N(data2022!S92), 0)</f>
        <v>13</v>
      </c>
      <c r="AJ18" s="208">
        <f>ROUND(N(data2022!S93), 0)</f>
        <v>0</v>
      </c>
      <c r="AK18" s="315">
        <f>ROUND(N(data2022!S94),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RIGHT(data2022!$C$97,3)</f>
        <v>021</v>
      </c>
      <c r="B19" s="210" t="str">
        <f>RIGHT(data2022!$C$96,4)</f>
        <v>2022</v>
      </c>
      <c r="C19" s="12" t="str">
        <f>data2022!T$55</f>
        <v>7060</v>
      </c>
      <c r="D19" s="12" t="s">
        <v>1153</v>
      </c>
      <c r="E19" s="208">
        <f>ROUND(N(data2022!T59), 0)</f>
        <v>0</v>
      </c>
      <c r="F19" s="315">
        <f>ROUND(N(data2022!T60), 2)</f>
        <v>0</v>
      </c>
      <c r="G19" s="208">
        <f>ROUND(N(data2022!T61), 0)</f>
        <v>0</v>
      </c>
      <c r="H19" s="208">
        <f>ROUND(N(data2022!T62), 0)</f>
        <v>0</v>
      </c>
      <c r="I19" s="208">
        <f>ROUND(N(data2022!T63), 0)</f>
        <v>0</v>
      </c>
      <c r="J19" s="208">
        <f>ROUND(N(data2022!T64), 0)</f>
        <v>0</v>
      </c>
      <c r="K19" s="208">
        <f>ROUND(N(data2022!T65), 0)</f>
        <v>0</v>
      </c>
      <c r="L19" s="208">
        <f>ROUND(N(data2022!T66), 0)</f>
        <v>0</v>
      </c>
      <c r="M19" s="208">
        <f>ROUND(N(data2022!T67), 0)</f>
        <v>0</v>
      </c>
      <c r="N19" s="208">
        <f>ROUND(N(data2022!T68), 0)</f>
        <v>0</v>
      </c>
      <c r="O19" s="208">
        <f>ROUND(N(data2022!T69), 0)</f>
        <v>0</v>
      </c>
      <c r="P19" s="208">
        <f>ROUND(N(data2022!T70), 0)</f>
        <v>0</v>
      </c>
      <c r="Q19" s="208">
        <f>ROUND(N(data2022!T71), 0)</f>
        <v>0</v>
      </c>
      <c r="R19" s="208">
        <f>ROUND(N(data2022!T72), 0)</f>
        <v>0</v>
      </c>
      <c r="S19" s="208">
        <f>ROUND(N(data2022!T73), 0)</f>
        <v>0</v>
      </c>
      <c r="T19" s="208">
        <f>ROUND(N(data2022!T74), 0)</f>
        <v>0</v>
      </c>
      <c r="U19" s="208">
        <f>ROUND(N(data2022!T75), 0)</f>
        <v>0</v>
      </c>
      <c r="V19" s="208">
        <f>ROUND(N(data2022!T76), 0)</f>
        <v>0</v>
      </c>
      <c r="W19" s="208">
        <f>ROUND(N(data2022!T77), 0)</f>
        <v>0</v>
      </c>
      <c r="X19" s="208">
        <f>ROUND(N(data2022!T78), 0)</f>
        <v>0</v>
      </c>
      <c r="Y19" s="208">
        <f>ROUND(N(data2022!T79), 0)</f>
        <v>0</v>
      </c>
      <c r="Z19" s="208">
        <f>ROUND(N(data2022!T80), 0)</f>
        <v>0</v>
      </c>
      <c r="AA19" s="208">
        <f>ROUND(N(data2022!T81), 0)</f>
        <v>0</v>
      </c>
      <c r="AB19" s="208">
        <f>ROUND(N(data2022!T82), 0)</f>
        <v>0</v>
      </c>
      <c r="AC19" s="208">
        <f>ROUND(N(data2022!T83), 0)</f>
        <v>0</v>
      </c>
      <c r="AD19" s="208">
        <f>ROUND(N(data2022!T84), 0)</f>
        <v>0</v>
      </c>
      <c r="AE19" s="208">
        <f>ROUND(N(data2022!T89), 0)</f>
        <v>0</v>
      </c>
      <c r="AF19" s="208">
        <f>ROUND(N(data2022!T87), 0)</f>
        <v>0</v>
      </c>
      <c r="AG19" s="208">
        <f>ROUND(N(data2022!T90), 0)</f>
        <v>0</v>
      </c>
      <c r="AH19" s="208">
        <f>ROUND(N(data2022!T91), 0)</f>
        <v>0</v>
      </c>
      <c r="AI19" s="208">
        <f>ROUND(N(data2022!T92), 0)</f>
        <v>0</v>
      </c>
      <c r="AJ19" s="208">
        <f>ROUND(N(data2022!T93), 0)</f>
        <v>0</v>
      </c>
      <c r="AK19" s="315">
        <f>ROUND(N(data2022!T94),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RIGHT(data2022!$C$97,3)</f>
        <v>021</v>
      </c>
      <c r="B20" s="210" t="str">
        <f>RIGHT(data2022!$C$96,4)</f>
        <v>2022</v>
      </c>
      <c r="C20" s="12" t="str">
        <f>data2022!U$55</f>
        <v>7070</v>
      </c>
      <c r="D20" s="12" t="s">
        <v>1153</v>
      </c>
      <c r="E20" s="208">
        <f>ROUND(N(data2022!U59), 0)</f>
        <v>80559</v>
      </c>
      <c r="F20" s="315">
        <f>ROUND(N(data2022!U60), 2)</f>
        <v>11.1</v>
      </c>
      <c r="G20" s="208">
        <f>ROUND(N(data2022!U61), 0)</f>
        <v>681610</v>
      </c>
      <c r="H20" s="208">
        <f>ROUND(N(data2022!U62), 0)</f>
        <v>213748</v>
      </c>
      <c r="I20" s="208">
        <f>ROUND(N(data2022!U63), 0)</f>
        <v>9000</v>
      </c>
      <c r="J20" s="208">
        <f>ROUND(N(data2022!U64), 0)</f>
        <v>741459</v>
      </c>
      <c r="K20" s="208">
        <f>ROUND(N(data2022!U65), 0)</f>
        <v>0</v>
      </c>
      <c r="L20" s="208">
        <f>ROUND(N(data2022!U66), 0)</f>
        <v>219600</v>
      </c>
      <c r="M20" s="208">
        <f>ROUND(N(data2022!U67), 0)</f>
        <v>68894</v>
      </c>
      <c r="N20" s="208">
        <f>ROUND(N(data2022!U68), 0)</f>
        <v>0</v>
      </c>
      <c r="O20" s="208">
        <f>ROUND(N(data2022!U69), 0)</f>
        <v>664991</v>
      </c>
      <c r="P20" s="208">
        <f>ROUND(N(data2022!U70), 0)</f>
        <v>87115</v>
      </c>
      <c r="Q20" s="208">
        <f>ROUND(N(data2022!U71), 0)</f>
        <v>550617</v>
      </c>
      <c r="R20" s="208">
        <f>ROUND(N(data2022!U72), 0)</f>
        <v>7019</v>
      </c>
      <c r="S20" s="208">
        <f>ROUND(N(data2022!U73), 0)</f>
        <v>0</v>
      </c>
      <c r="T20" s="208">
        <f>ROUND(N(data2022!U74), 0)</f>
        <v>0</v>
      </c>
      <c r="U20" s="208">
        <f>ROUND(N(data2022!U75), 0)</f>
        <v>0</v>
      </c>
      <c r="V20" s="208">
        <f>ROUND(N(data2022!U76), 0)</f>
        <v>0</v>
      </c>
      <c r="W20" s="208">
        <f>ROUND(N(data2022!U77), 0)</f>
        <v>6967</v>
      </c>
      <c r="X20" s="208">
        <f>ROUND(N(data2022!U78), 0)</f>
        <v>0</v>
      </c>
      <c r="Y20" s="208">
        <f>ROUND(N(data2022!U79), 0)</f>
        <v>0</v>
      </c>
      <c r="Z20" s="208">
        <f>ROUND(N(data2022!U80), 0)</f>
        <v>1543</v>
      </c>
      <c r="AA20" s="208">
        <f>ROUND(N(data2022!U81), 0)</f>
        <v>0</v>
      </c>
      <c r="AB20" s="208">
        <f>ROUND(N(data2022!U82), 0)</f>
        <v>0</v>
      </c>
      <c r="AC20" s="208">
        <f>ROUND(N(data2022!U83), 0)</f>
        <v>11730</v>
      </c>
      <c r="AD20" s="208">
        <f>ROUND(N(data2022!U84), 0)</f>
        <v>0</v>
      </c>
      <c r="AE20" s="208">
        <f>ROUND(N(data2022!U89), 0)</f>
        <v>7175250</v>
      </c>
      <c r="AF20" s="208">
        <f>ROUND(N(data2022!U87), 0)</f>
        <v>608646</v>
      </c>
      <c r="AG20" s="208">
        <f>ROUND(N(data2022!U90), 0)</f>
        <v>1661</v>
      </c>
      <c r="AH20" s="208">
        <f>ROUND(N(data2022!U91), 0)</f>
        <v>0</v>
      </c>
      <c r="AI20" s="208">
        <f>ROUND(N(data2022!U92), 0)</f>
        <v>667</v>
      </c>
      <c r="AJ20" s="208">
        <f>ROUND(N(data2022!U93), 0)</f>
        <v>0</v>
      </c>
      <c r="AK20" s="315">
        <f>ROUND(N(data2022!U94),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RIGHT(data2022!$C$97,3)</f>
        <v>021</v>
      </c>
      <c r="B21" s="210" t="str">
        <f>RIGHT(data2022!$C$96,4)</f>
        <v>2022</v>
      </c>
      <c r="C21" s="12" t="str">
        <f>data2022!V$55</f>
        <v>7110</v>
      </c>
      <c r="D21" s="12" t="s">
        <v>1153</v>
      </c>
      <c r="E21" s="208">
        <f>ROUND(N(data2022!V59), 0)</f>
        <v>1767</v>
      </c>
      <c r="F21" s="315">
        <f>ROUND(N(data2022!V60), 2)</f>
        <v>0.36</v>
      </c>
      <c r="G21" s="208">
        <f>ROUND(N(data2022!V61), 0)</f>
        <v>0</v>
      </c>
      <c r="H21" s="208">
        <f>ROUND(N(data2022!V62), 0)</f>
        <v>0</v>
      </c>
      <c r="I21" s="208">
        <f>ROUND(N(data2022!V63), 0)</f>
        <v>0</v>
      </c>
      <c r="J21" s="208">
        <f>ROUND(N(data2022!V64), 0)</f>
        <v>0</v>
      </c>
      <c r="K21" s="208">
        <f>ROUND(N(data2022!V65), 0)</f>
        <v>0</v>
      </c>
      <c r="L21" s="208">
        <f>ROUND(N(data2022!V66), 0)</f>
        <v>0</v>
      </c>
      <c r="M21" s="208">
        <f>ROUND(N(data2022!V67), 0)</f>
        <v>435</v>
      </c>
      <c r="N21" s="208">
        <f>ROUND(N(data2022!V68), 0)</f>
        <v>0</v>
      </c>
      <c r="O21" s="208">
        <f>ROUND(N(data2022!V69), 0)</f>
        <v>0</v>
      </c>
      <c r="P21" s="208">
        <f>ROUND(N(data2022!V70), 0)</f>
        <v>0</v>
      </c>
      <c r="Q21" s="208">
        <f>ROUND(N(data2022!V71), 0)</f>
        <v>0</v>
      </c>
      <c r="R21" s="208">
        <f>ROUND(N(data2022!V72), 0)</f>
        <v>0</v>
      </c>
      <c r="S21" s="208">
        <f>ROUND(N(data2022!V73), 0)</f>
        <v>0</v>
      </c>
      <c r="T21" s="208">
        <f>ROUND(N(data2022!V74), 0)</f>
        <v>0</v>
      </c>
      <c r="U21" s="208">
        <f>ROUND(N(data2022!V75), 0)</f>
        <v>0</v>
      </c>
      <c r="V21" s="208">
        <f>ROUND(N(data2022!V76), 0)</f>
        <v>0</v>
      </c>
      <c r="W21" s="208">
        <f>ROUND(N(data2022!V77), 0)</f>
        <v>0</v>
      </c>
      <c r="X21" s="208">
        <f>ROUND(N(data2022!V78), 0)</f>
        <v>0</v>
      </c>
      <c r="Y21" s="208">
        <f>ROUND(N(data2022!V79), 0)</f>
        <v>0</v>
      </c>
      <c r="Z21" s="208">
        <f>ROUND(N(data2022!V80), 0)</f>
        <v>0</v>
      </c>
      <c r="AA21" s="208">
        <f>ROUND(N(data2022!V81), 0)</f>
        <v>0</v>
      </c>
      <c r="AB21" s="208">
        <f>ROUND(N(data2022!V82), 0)</f>
        <v>0</v>
      </c>
      <c r="AC21" s="208">
        <f>ROUND(N(data2022!V83), 0)</f>
        <v>0</v>
      </c>
      <c r="AD21" s="208">
        <f>ROUND(N(data2022!V84), 0)</f>
        <v>0</v>
      </c>
      <c r="AE21" s="208">
        <f>ROUND(N(data2022!V89), 0)</f>
        <v>328658</v>
      </c>
      <c r="AF21" s="208">
        <f>ROUND(N(data2022!V87), 0)</f>
        <v>13376</v>
      </c>
      <c r="AG21" s="208">
        <f>ROUND(N(data2022!V90), 0)</f>
        <v>0</v>
      </c>
      <c r="AH21" s="208">
        <f>ROUND(N(data2022!V91), 0)</f>
        <v>0</v>
      </c>
      <c r="AI21" s="208">
        <f>ROUND(N(data2022!V92), 0)</f>
        <v>0</v>
      </c>
      <c r="AJ21" s="208">
        <f>ROUND(N(data2022!V93), 0)</f>
        <v>0</v>
      </c>
      <c r="AK21" s="315">
        <f>ROUND(N(data2022!V94),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RIGHT(data2022!$C$97,3)</f>
        <v>021</v>
      </c>
      <c r="B22" s="210" t="str">
        <f>RIGHT(data2022!$C$96,4)</f>
        <v>2022</v>
      </c>
      <c r="C22" s="12" t="str">
        <f>data2022!W$55</f>
        <v>7120</v>
      </c>
      <c r="D22" s="12" t="s">
        <v>1153</v>
      </c>
      <c r="E22" s="208">
        <f>ROUND(N(data2022!W59), 0)</f>
        <v>5608</v>
      </c>
      <c r="F22" s="315">
        <f>ROUND(N(data2022!W60), 2)</f>
        <v>2.0099999999999998</v>
      </c>
      <c r="G22" s="208">
        <f>ROUND(N(data2022!W61), 0)</f>
        <v>0</v>
      </c>
      <c r="H22" s="208">
        <f>ROUND(N(data2022!W62), 0)</f>
        <v>0</v>
      </c>
      <c r="I22" s="208">
        <f>ROUND(N(data2022!W63), 0)</f>
        <v>0</v>
      </c>
      <c r="J22" s="208">
        <f>ROUND(N(data2022!W64), 0)</f>
        <v>0</v>
      </c>
      <c r="K22" s="208">
        <f>ROUND(N(data2022!W65), 0)</f>
        <v>0</v>
      </c>
      <c r="L22" s="208">
        <f>ROUND(N(data2022!W66), 0)</f>
        <v>337187</v>
      </c>
      <c r="M22" s="208">
        <f>ROUND(N(data2022!W67), 0)</f>
        <v>0</v>
      </c>
      <c r="N22" s="208">
        <f>ROUND(N(data2022!W68), 0)</f>
        <v>0</v>
      </c>
      <c r="O22" s="208">
        <f>ROUND(N(data2022!W69), 0)</f>
        <v>-263</v>
      </c>
      <c r="P22" s="208">
        <f>ROUND(N(data2022!W70), 0)</f>
        <v>0</v>
      </c>
      <c r="Q22" s="208">
        <f>ROUND(N(data2022!W71), 0)</f>
        <v>0</v>
      </c>
      <c r="R22" s="208">
        <f>ROUND(N(data2022!W72), 0)</f>
        <v>0</v>
      </c>
      <c r="S22" s="208">
        <f>ROUND(N(data2022!W73), 0)</f>
        <v>0</v>
      </c>
      <c r="T22" s="208">
        <f>ROUND(N(data2022!W74), 0)</f>
        <v>0</v>
      </c>
      <c r="U22" s="208">
        <f>ROUND(N(data2022!W75), 0)</f>
        <v>0</v>
      </c>
      <c r="V22" s="208">
        <f>ROUND(N(data2022!W76), 0)</f>
        <v>0</v>
      </c>
      <c r="W22" s="208">
        <f>ROUND(N(data2022!W77), 0)</f>
        <v>0</v>
      </c>
      <c r="X22" s="208">
        <f>ROUND(N(data2022!W78), 0)</f>
        <v>0</v>
      </c>
      <c r="Y22" s="208">
        <f>ROUND(N(data2022!W79), 0)</f>
        <v>0</v>
      </c>
      <c r="Z22" s="208">
        <f>ROUND(N(data2022!W80), 0)</f>
        <v>0</v>
      </c>
      <c r="AA22" s="208">
        <f>ROUND(N(data2022!W81), 0)</f>
        <v>0</v>
      </c>
      <c r="AB22" s="208">
        <f>ROUND(N(data2022!W82), 0)</f>
        <v>-263</v>
      </c>
      <c r="AC22" s="208">
        <f>ROUND(N(data2022!W83), 0)</f>
        <v>0</v>
      </c>
      <c r="AD22" s="208">
        <f>ROUND(N(data2022!W84), 0)</f>
        <v>0</v>
      </c>
      <c r="AE22" s="208">
        <f>ROUND(N(data2022!W89), 0)</f>
        <v>1826051</v>
      </c>
      <c r="AF22" s="208">
        <f>ROUND(N(data2022!W87), 0)</f>
        <v>50900</v>
      </c>
      <c r="AG22" s="208">
        <f>ROUND(N(data2022!W90), 0)</f>
        <v>0</v>
      </c>
      <c r="AH22" s="208">
        <f>ROUND(N(data2022!W91), 0)</f>
        <v>0</v>
      </c>
      <c r="AI22" s="208">
        <f>ROUND(N(data2022!W92), 0)</f>
        <v>0</v>
      </c>
      <c r="AJ22" s="208">
        <f>ROUND(N(data2022!W93), 0)</f>
        <v>0</v>
      </c>
      <c r="AK22" s="315">
        <f>ROUND(N(data2022!W94),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RIGHT(data2022!$C$97,3)</f>
        <v>021</v>
      </c>
      <c r="B23" s="210" t="str">
        <f>RIGHT(data2022!$C$96,4)</f>
        <v>2022</v>
      </c>
      <c r="C23" s="12" t="str">
        <f>data2022!X$55</f>
        <v>7130</v>
      </c>
      <c r="D23" s="12" t="s">
        <v>1153</v>
      </c>
      <c r="E23" s="208">
        <f>ROUND(N(data2022!X59), 0)</f>
        <v>23133</v>
      </c>
      <c r="F23" s="315">
        <f>ROUND(N(data2022!X60), 2)</f>
        <v>4.7</v>
      </c>
      <c r="G23" s="208">
        <f>ROUND(N(data2022!X61), 0)</f>
        <v>0</v>
      </c>
      <c r="H23" s="208">
        <f>ROUND(N(data2022!X62), 0)</f>
        <v>0</v>
      </c>
      <c r="I23" s="208">
        <f>ROUND(N(data2022!X63), 0)</f>
        <v>0</v>
      </c>
      <c r="J23" s="208">
        <f>ROUND(N(data2022!X64), 0)</f>
        <v>31968</v>
      </c>
      <c r="K23" s="208">
        <f>ROUND(N(data2022!X65), 0)</f>
        <v>0</v>
      </c>
      <c r="L23" s="208">
        <f>ROUND(N(data2022!X66), 0)</f>
        <v>91584</v>
      </c>
      <c r="M23" s="208">
        <f>ROUND(N(data2022!X67), 0)</f>
        <v>0</v>
      </c>
      <c r="N23" s="208">
        <f>ROUND(N(data2022!X68), 0)</f>
        <v>0</v>
      </c>
      <c r="O23" s="208">
        <f>ROUND(N(data2022!X69), 0)</f>
        <v>48</v>
      </c>
      <c r="P23" s="208">
        <f>ROUND(N(data2022!X70), 0)</f>
        <v>0</v>
      </c>
      <c r="Q23" s="208">
        <f>ROUND(N(data2022!X71), 0)</f>
        <v>0</v>
      </c>
      <c r="R23" s="208">
        <f>ROUND(N(data2022!X72), 0)</f>
        <v>0</v>
      </c>
      <c r="S23" s="208">
        <f>ROUND(N(data2022!X73), 0)</f>
        <v>0</v>
      </c>
      <c r="T23" s="208">
        <f>ROUND(N(data2022!X74), 0)</f>
        <v>0</v>
      </c>
      <c r="U23" s="208">
        <f>ROUND(N(data2022!X75), 0)</f>
        <v>0</v>
      </c>
      <c r="V23" s="208">
        <f>ROUND(N(data2022!X76), 0)</f>
        <v>0</v>
      </c>
      <c r="W23" s="208">
        <f>ROUND(N(data2022!X77), 0)</f>
        <v>0</v>
      </c>
      <c r="X23" s="208">
        <f>ROUND(N(data2022!X78), 0)</f>
        <v>0</v>
      </c>
      <c r="Y23" s="208">
        <f>ROUND(N(data2022!X79), 0)</f>
        <v>0</v>
      </c>
      <c r="Z23" s="208">
        <f>ROUND(N(data2022!X80), 0)</f>
        <v>0</v>
      </c>
      <c r="AA23" s="208">
        <f>ROUND(N(data2022!X81), 0)</f>
        <v>0</v>
      </c>
      <c r="AB23" s="208">
        <f>ROUND(N(data2022!X82), 0)</f>
        <v>0</v>
      </c>
      <c r="AC23" s="208">
        <f>ROUND(N(data2022!X83), 0)</f>
        <v>48</v>
      </c>
      <c r="AD23" s="208">
        <f>ROUND(N(data2022!X84), 0)</f>
        <v>0</v>
      </c>
      <c r="AE23" s="208">
        <f>ROUND(N(data2022!X89), 0)</f>
        <v>4275867</v>
      </c>
      <c r="AF23" s="208">
        <f>ROUND(N(data2022!X87), 0)</f>
        <v>174855</v>
      </c>
      <c r="AG23" s="208">
        <f>ROUND(N(data2022!X90), 0)</f>
        <v>0</v>
      </c>
      <c r="AH23" s="208">
        <f>ROUND(N(data2022!X91), 0)</f>
        <v>0</v>
      </c>
      <c r="AI23" s="208">
        <f>ROUND(N(data2022!X92), 0)</f>
        <v>0</v>
      </c>
      <c r="AJ23" s="208">
        <f>ROUND(N(data2022!X93), 0)</f>
        <v>0</v>
      </c>
      <c r="AK23" s="315">
        <f>ROUND(N(data2022!X94),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RIGHT(data2022!$C$97,3)</f>
        <v>021</v>
      </c>
      <c r="B24" s="210" t="str">
        <f>RIGHT(data2022!$C$96,4)</f>
        <v>2022</v>
      </c>
      <c r="C24" s="12" t="str">
        <f>data2022!Y$55</f>
        <v>7140</v>
      </c>
      <c r="D24" s="12" t="s">
        <v>1153</v>
      </c>
      <c r="E24" s="208">
        <f>ROUND(N(data2022!Y59), 0)</f>
        <v>14881</v>
      </c>
      <c r="F24" s="315">
        <f>ROUND(N(data2022!Y60), 2)</f>
        <v>2.93</v>
      </c>
      <c r="G24" s="208">
        <f>ROUND(N(data2022!Y61), 0)</f>
        <v>794334</v>
      </c>
      <c r="H24" s="208">
        <f>ROUND(N(data2022!Y62), 0)</f>
        <v>212790</v>
      </c>
      <c r="I24" s="208">
        <f>ROUND(N(data2022!Y63), 0)</f>
        <v>122527</v>
      </c>
      <c r="J24" s="208">
        <f>ROUND(N(data2022!Y64), 0)</f>
        <v>33961</v>
      </c>
      <c r="K24" s="208">
        <f>ROUND(N(data2022!Y65), 0)</f>
        <v>0</v>
      </c>
      <c r="L24" s="208">
        <f>ROUND(N(data2022!Y66), 0)</f>
        <v>35656</v>
      </c>
      <c r="M24" s="208">
        <f>ROUND(N(data2022!Y67), 0)</f>
        <v>173173</v>
      </c>
      <c r="N24" s="208">
        <f>ROUND(N(data2022!Y68), 0)</f>
        <v>0</v>
      </c>
      <c r="O24" s="208">
        <f>ROUND(N(data2022!Y69), 0)</f>
        <v>137017</v>
      </c>
      <c r="P24" s="208">
        <f>ROUND(N(data2022!Y70), 0)</f>
        <v>0</v>
      </c>
      <c r="Q24" s="208">
        <f>ROUND(N(data2022!Y71), 0)</f>
        <v>0</v>
      </c>
      <c r="R24" s="208">
        <f>ROUND(N(data2022!Y72), 0)</f>
        <v>58364</v>
      </c>
      <c r="S24" s="208">
        <f>ROUND(N(data2022!Y73), 0)</f>
        <v>0</v>
      </c>
      <c r="T24" s="208">
        <f>ROUND(N(data2022!Y74), 0)</f>
        <v>0</v>
      </c>
      <c r="U24" s="208">
        <f>ROUND(N(data2022!Y75), 0)</f>
        <v>0</v>
      </c>
      <c r="V24" s="208">
        <f>ROUND(N(data2022!Y76), 0)</f>
        <v>0</v>
      </c>
      <c r="W24" s="208">
        <f>ROUND(N(data2022!Y77), 0)</f>
        <v>70208</v>
      </c>
      <c r="X24" s="208">
        <f>ROUND(N(data2022!Y78), 0)</f>
        <v>0</v>
      </c>
      <c r="Y24" s="208">
        <f>ROUND(N(data2022!Y79), 0)</f>
        <v>0</v>
      </c>
      <c r="Z24" s="208">
        <f>ROUND(N(data2022!Y80), 0)</f>
        <v>2118</v>
      </c>
      <c r="AA24" s="208">
        <f>ROUND(N(data2022!Y81), 0)</f>
        <v>0</v>
      </c>
      <c r="AB24" s="208">
        <f>ROUND(N(data2022!Y82), 0)</f>
        <v>0</v>
      </c>
      <c r="AC24" s="208">
        <f>ROUND(N(data2022!Y83), 0)</f>
        <v>6328</v>
      </c>
      <c r="AD24" s="208">
        <f>ROUND(N(data2022!Y84), 0)</f>
        <v>0</v>
      </c>
      <c r="AE24" s="208">
        <f>ROUND(N(data2022!Y89), 0)</f>
        <v>2663878</v>
      </c>
      <c r="AF24" s="208">
        <f>ROUND(N(data2022!Y87), 0)</f>
        <v>64469</v>
      </c>
      <c r="AG24" s="208">
        <f>ROUND(N(data2022!Y90), 0)</f>
        <v>2705</v>
      </c>
      <c r="AH24" s="208">
        <f>ROUND(N(data2022!Y91), 0)</f>
        <v>0</v>
      </c>
      <c r="AI24" s="208">
        <f>ROUND(N(data2022!Y92), 0)</f>
        <v>603</v>
      </c>
      <c r="AJ24" s="208">
        <f>ROUND(N(data2022!Y93), 0)</f>
        <v>1830</v>
      </c>
      <c r="AK24" s="315">
        <f>ROUND(N(data2022!Y94),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RIGHT(data2022!$C$97,3)</f>
        <v>021</v>
      </c>
      <c r="B25" s="210" t="str">
        <f>RIGHT(data2022!$C$96,4)</f>
        <v>2022</v>
      </c>
      <c r="C25" s="12" t="str">
        <f>data2022!Z$55</f>
        <v>7150</v>
      </c>
      <c r="D25" s="12" t="s">
        <v>1153</v>
      </c>
      <c r="E25" s="208">
        <f>ROUND(N(data2022!Z59), 0)</f>
        <v>0</v>
      </c>
      <c r="F25" s="315">
        <f>ROUND(N(data2022!Z60), 2)</f>
        <v>0</v>
      </c>
      <c r="G25" s="208">
        <f>ROUND(N(data2022!Z61), 0)</f>
        <v>0</v>
      </c>
      <c r="H25" s="208">
        <f>ROUND(N(data2022!Z62), 0)</f>
        <v>0</v>
      </c>
      <c r="I25" s="208">
        <f>ROUND(N(data2022!Z63), 0)</f>
        <v>0</v>
      </c>
      <c r="J25" s="208">
        <f>ROUND(N(data2022!Z64), 0)</f>
        <v>0</v>
      </c>
      <c r="K25" s="208">
        <f>ROUND(N(data2022!Z65), 0)</f>
        <v>0</v>
      </c>
      <c r="L25" s="208">
        <f>ROUND(N(data2022!Z66), 0)</f>
        <v>0</v>
      </c>
      <c r="M25" s="208">
        <f>ROUND(N(data2022!Z67), 0)</f>
        <v>0</v>
      </c>
      <c r="N25" s="208">
        <f>ROUND(N(data2022!Z68), 0)</f>
        <v>0</v>
      </c>
      <c r="O25" s="208">
        <f>ROUND(N(data2022!Z69), 0)</f>
        <v>0</v>
      </c>
      <c r="P25" s="208">
        <f>ROUND(N(data2022!Z70), 0)</f>
        <v>0</v>
      </c>
      <c r="Q25" s="208">
        <f>ROUND(N(data2022!Z71), 0)</f>
        <v>0</v>
      </c>
      <c r="R25" s="208">
        <f>ROUND(N(data2022!Z72), 0)</f>
        <v>0</v>
      </c>
      <c r="S25" s="208">
        <f>ROUND(N(data2022!Z73), 0)</f>
        <v>0</v>
      </c>
      <c r="T25" s="208">
        <f>ROUND(N(data2022!Z74), 0)</f>
        <v>0</v>
      </c>
      <c r="U25" s="208">
        <f>ROUND(N(data2022!Z75), 0)</f>
        <v>0</v>
      </c>
      <c r="V25" s="208">
        <f>ROUND(N(data2022!Z76), 0)</f>
        <v>0</v>
      </c>
      <c r="W25" s="208">
        <f>ROUND(N(data2022!Z77), 0)</f>
        <v>0</v>
      </c>
      <c r="X25" s="208">
        <f>ROUND(N(data2022!Z78), 0)</f>
        <v>0</v>
      </c>
      <c r="Y25" s="208">
        <f>ROUND(N(data2022!Z79), 0)</f>
        <v>0</v>
      </c>
      <c r="Z25" s="208">
        <f>ROUND(N(data2022!Z80), 0)</f>
        <v>0</v>
      </c>
      <c r="AA25" s="208">
        <f>ROUND(N(data2022!Z81), 0)</f>
        <v>0</v>
      </c>
      <c r="AB25" s="208">
        <f>ROUND(N(data2022!Z82), 0)</f>
        <v>0</v>
      </c>
      <c r="AC25" s="208">
        <f>ROUND(N(data2022!Z83), 0)</f>
        <v>0</v>
      </c>
      <c r="AD25" s="208">
        <f>ROUND(N(data2022!Z84), 0)</f>
        <v>0</v>
      </c>
      <c r="AE25" s="208">
        <f>ROUND(N(data2022!Z89), 0)</f>
        <v>0</v>
      </c>
      <c r="AF25" s="208">
        <f>ROUND(N(data2022!Z87), 0)</f>
        <v>0</v>
      </c>
      <c r="AG25" s="208">
        <f>ROUND(N(data2022!Z90), 0)</f>
        <v>0</v>
      </c>
      <c r="AH25" s="208">
        <f>ROUND(N(data2022!Z91), 0)</f>
        <v>0</v>
      </c>
      <c r="AI25" s="208">
        <f>ROUND(N(data2022!Z92), 0)</f>
        <v>0</v>
      </c>
      <c r="AJ25" s="208">
        <f>ROUND(N(data2022!Z93), 0)</f>
        <v>0</v>
      </c>
      <c r="AK25" s="315">
        <f>ROUND(N(data2022!Z94),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RIGHT(data2022!$C$97,3)</f>
        <v>021</v>
      </c>
      <c r="B26" s="210" t="str">
        <f>RIGHT(data2022!$C$96,4)</f>
        <v>2022</v>
      </c>
      <c r="C26" s="12" t="str">
        <f>data2022!AA$55</f>
        <v>7160</v>
      </c>
      <c r="D26" s="12" t="s">
        <v>1153</v>
      </c>
      <c r="E26" s="208">
        <f>ROUND(N(data2022!AA59), 0)</f>
        <v>0</v>
      </c>
      <c r="F26" s="315">
        <f>ROUND(N(data2022!AA60), 2)</f>
        <v>0</v>
      </c>
      <c r="G26" s="208">
        <f>ROUND(N(data2022!AA61), 0)</f>
        <v>0</v>
      </c>
      <c r="H26" s="208">
        <f>ROUND(N(data2022!AA62), 0)</f>
        <v>0</v>
      </c>
      <c r="I26" s="208">
        <f>ROUND(N(data2022!AA63), 0)</f>
        <v>0</v>
      </c>
      <c r="J26" s="208">
        <f>ROUND(N(data2022!AA64), 0)</f>
        <v>0</v>
      </c>
      <c r="K26" s="208">
        <f>ROUND(N(data2022!AA65), 0)</f>
        <v>0</v>
      </c>
      <c r="L26" s="208">
        <f>ROUND(N(data2022!AA66), 0)</f>
        <v>0</v>
      </c>
      <c r="M26" s="208">
        <f>ROUND(N(data2022!AA67), 0)</f>
        <v>0</v>
      </c>
      <c r="N26" s="208">
        <f>ROUND(N(data2022!AA68), 0)</f>
        <v>0</v>
      </c>
      <c r="O26" s="208">
        <f>ROUND(N(data2022!AA69), 0)</f>
        <v>0</v>
      </c>
      <c r="P26" s="208">
        <f>ROUND(N(data2022!AA70), 0)</f>
        <v>0</v>
      </c>
      <c r="Q26" s="208">
        <f>ROUND(N(data2022!AA71), 0)</f>
        <v>0</v>
      </c>
      <c r="R26" s="208">
        <f>ROUND(N(data2022!AA72), 0)</f>
        <v>0</v>
      </c>
      <c r="S26" s="208">
        <f>ROUND(N(data2022!AA73), 0)</f>
        <v>0</v>
      </c>
      <c r="T26" s="208">
        <f>ROUND(N(data2022!AA74), 0)</f>
        <v>0</v>
      </c>
      <c r="U26" s="208">
        <f>ROUND(N(data2022!AA75), 0)</f>
        <v>0</v>
      </c>
      <c r="V26" s="208">
        <f>ROUND(N(data2022!AA76), 0)</f>
        <v>0</v>
      </c>
      <c r="W26" s="208">
        <f>ROUND(N(data2022!AA77), 0)</f>
        <v>0</v>
      </c>
      <c r="X26" s="208">
        <f>ROUND(N(data2022!AA78), 0)</f>
        <v>0</v>
      </c>
      <c r="Y26" s="208">
        <f>ROUND(N(data2022!AA79), 0)</f>
        <v>0</v>
      </c>
      <c r="Z26" s="208">
        <f>ROUND(N(data2022!AA80), 0)</f>
        <v>0</v>
      </c>
      <c r="AA26" s="208">
        <f>ROUND(N(data2022!AA81), 0)</f>
        <v>0</v>
      </c>
      <c r="AB26" s="208">
        <f>ROUND(N(data2022!AA82), 0)</f>
        <v>0</v>
      </c>
      <c r="AC26" s="208">
        <f>ROUND(N(data2022!AA83), 0)</f>
        <v>0</v>
      </c>
      <c r="AD26" s="208">
        <f>ROUND(N(data2022!AA84), 0)</f>
        <v>0</v>
      </c>
      <c r="AE26" s="208">
        <f>ROUND(N(data2022!AA89), 0)</f>
        <v>0</v>
      </c>
      <c r="AF26" s="208">
        <f>ROUND(N(data2022!AA87), 0)</f>
        <v>0</v>
      </c>
      <c r="AG26" s="208">
        <f>ROUND(N(data2022!AA90), 0)</f>
        <v>0</v>
      </c>
      <c r="AH26" s="208">
        <f>ROUND(N(data2022!AA91), 0)</f>
        <v>0</v>
      </c>
      <c r="AI26" s="208">
        <f>ROUND(N(data2022!AA92), 0)</f>
        <v>0</v>
      </c>
      <c r="AJ26" s="208">
        <f>ROUND(N(data2022!AA93), 0)</f>
        <v>0</v>
      </c>
      <c r="AK26" s="315">
        <f>ROUND(N(data2022!AA94),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RIGHT(data2022!$C$97,3)</f>
        <v>021</v>
      </c>
      <c r="B27" s="210" t="str">
        <f>RIGHT(data2022!$C$96,4)</f>
        <v>2022</v>
      </c>
      <c r="C27" s="12" t="str">
        <f>data2022!AB$55</f>
        <v>7170</v>
      </c>
      <c r="D27" s="12" t="s">
        <v>1153</v>
      </c>
      <c r="E27" s="208">
        <f>ROUND(N(data2022!AB59), 0)</f>
        <v>0</v>
      </c>
      <c r="F27" s="315">
        <f>ROUND(N(data2022!AB60), 2)</f>
        <v>2.4</v>
      </c>
      <c r="G27" s="208">
        <f>ROUND(N(data2022!AB61), 0)</f>
        <v>295600</v>
      </c>
      <c r="H27" s="208">
        <f>ROUND(N(data2022!AB62), 0)</f>
        <v>69840</v>
      </c>
      <c r="I27" s="208">
        <f>ROUND(N(data2022!AB63), 0)</f>
        <v>85237</v>
      </c>
      <c r="J27" s="208">
        <f>ROUND(N(data2022!AB64), 0)</f>
        <v>2094965</v>
      </c>
      <c r="K27" s="208">
        <f>ROUND(N(data2022!AB65), 0)</f>
        <v>0</v>
      </c>
      <c r="L27" s="208">
        <f>ROUND(N(data2022!AB66), 0)</f>
        <v>543173</v>
      </c>
      <c r="M27" s="208">
        <f>ROUND(N(data2022!AB67), 0)</f>
        <v>0</v>
      </c>
      <c r="N27" s="208">
        <f>ROUND(N(data2022!AB68), 0)</f>
        <v>96558</v>
      </c>
      <c r="O27" s="208">
        <f>ROUND(N(data2022!AB69), 0)</f>
        <v>134729</v>
      </c>
      <c r="P27" s="208">
        <f>ROUND(N(data2022!AB70), 0)</f>
        <v>0</v>
      </c>
      <c r="Q27" s="208">
        <f>ROUND(N(data2022!AB71), 0)</f>
        <v>0</v>
      </c>
      <c r="R27" s="208">
        <f>ROUND(N(data2022!AB72), 0)</f>
        <v>108027</v>
      </c>
      <c r="S27" s="208">
        <f>ROUND(N(data2022!AB73), 0)</f>
        <v>0</v>
      </c>
      <c r="T27" s="208">
        <f>ROUND(N(data2022!AB74), 0)</f>
        <v>0</v>
      </c>
      <c r="U27" s="208">
        <f>ROUND(N(data2022!AB75), 0)</f>
        <v>0</v>
      </c>
      <c r="V27" s="208">
        <f>ROUND(N(data2022!AB76), 0)</f>
        <v>0</v>
      </c>
      <c r="W27" s="208">
        <f>ROUND(N(data2022!AB77), 0)</f>
        <v>1015</v>
      </c>
      <c r="X27" s="208">
        <f>ROUND(N(data2022!AB78), 0)</f>
        <v>0</v>
      </c>
      <c r="Y27" s="208">
        <f>ROUND(N(data2022!AB79), 0)</f>
        <v>0</v>
      </c>
      <c r="Z27" s="208">
        <f>ROUND(N(data2022!AB80), 0)</f>
        <v>0</v>
      </c>
      <c r="AA27" s="208">
        <f>ROUND(N(data2022!AB81), 0)</f>
        <v>0</v>
      </c>
      <c r="AB27" s="208">
        <f>ROUND(N(data2022!AB82), 0)</f>
        <v>12446</v>
      </c>
      <c r="AC27" s="208">
        <f>ROUND(N(data2022!AB83), 0)</f>
        <v>13241</v>
      </c>
      <c r="AD27" s="208">
        <f>ROUND(N(data2022!AB84), 0)</f>
        <v>0</v>
      </c>
      <c r="AE27" s="208">
        <f>ROUND(N(data2022!AB89), 0)</f>
        <v>6666385</v>
      </c>
      <c r="AF27" s="208">
        <f>ROUND(N(data2022!AB87), 0)</f>
        <v>1033029</v>
      </c>
      <c r="AG27" s="208">
        <f>ROUND(N(data2022!AB90), 0)</f>
        <v>330</v>
      </c>
      <c r="AH27" s="208">
        <f>ROUND(N(data2022!AB91), 0)</f>
        <v>0</v>
      </c>
      <c r="AI27" s="208">
        <f>ROUND(N(data2022!AB92), 0)</f>
        <v>55</v>
      </c>
      <c r="AJ27" s="208">
        <f>ROUND(N(data2022!AB93), 0)</f>
        <v>0</v>
      </c>
      <c r="AK27" s="315">
        <f>ROUND(N(data2022!AB94), 2)</f>
        <v>0.98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RIGHT(data2022!$C$97,3)</f>
        <v>021</v>
      </c>
      <c r="B28" s="210" t="str">
        <f>RIGHT(data2022!$C$96,4)</f>
        <v>2022</v>
      </c>
      <c r="C28" s="12" t="str">
        <f>data2022!AC$55</f>
        <v>7180</v>
      </c>
      <c r="D28" s="12" t="s">
        <v>1153</v>
      </c>
      <c r="E28" s="208">
        <f>ROUND(N(data2022!AC59), 0)</f>
        <v>0</v>
      </c>
      <c r="F28" s="315">
        <f>ROUND(N(data2022!AC60), 2)</f>
        <v>0</v>
      </c>
      <c r="G28" s="208">
        <f>ROUND(N(data2022!AC61), 0)</f>
        <v>0</v>
      </c>
      <c r="H28" s="208">
        <f>ROUND(N(data2022!AC62), 0)</f>
        <v>0</v>
      </c>
      <c r="I28" s="208">
        <f>ROUND(N(data2022!AC63), 0)</f>
        <v>0</v>
      </c>
      <c r="J28" s="208">
        <f>ROUND(N(data2022!AC64), 0)</f>
        <v>0</v>
      </c>
      <c r="K28" s="208">
        <f>ROUND(N(data2022!AC65), 0)</f>
        <v>0</v>
      </c>
      <c r="L28" s="208">
        <f>ROUND(N(data2022!AC66), 0)</f>
        <v>0</v>
      </c>
      <c r="M28" s="208">
        <f>ROUND(N(data2022!AC67), 0)</f>
        <v>0</v>
      </c>
      <c r="N28" s="208">
        <f>ROUND(N(data2022!AC68), 0)</f>
        <v>0</v>
      </c>
      <c r="O28" s="208">
        <f>ROUND(N(data2022!AC69), 0)</f>
        <v>0</v>
      </c>
      <c r="P28" s="208">
        <f>ROUND(N(data2022!AC70), 0)</f>
        <v>0</v>
      </c>
      <c r="Q28" s="208">
        <f>ROUND(N(data2022!AC71), 0)</f>
        <v>0</v>
      </c>
      <c r="R28" s="208">
        <f>ROUND(N(data2022!AC72), 0)</f>
        <v>0</v>
      </c>
      <c r="S28" s="208">
        <f>ROUND(N(data2022!AC73), 0)</f>
        <v>0</v>
      </c>
      <c r="T28" s="208">
        <f>ROUND(N(data2022!AC74), 0)</f>
        <v>0</v>
      </c>
      <c r="U28" s="208">
        <f>ROUND(N(data2022!AC75), 0)</f>
        <v>0</v>
      </c>
      <c r="V28" s="208">
        <f>ROUND(N(data2022!AC76), 0)</f>
        <v>0</v>
      </c>
      <c r="W28" s="208">
        <f>ROUND(N(data2022!AC77), 0)</f>
        <v>0</v>
      </c>
      <c r="X28" s="208">
        <f>ROUND(N(data2022!AC78), 0)</f>
        <v>0</v>
      </c>
      <c r="Y28" s="208">
        <f>ROUND(N(data2022!AC79), 0)</f>
        <v>0</v>
      </c>
      <c r="Z28" s="208">
        <f>ROUND(N(data2022!AC80), 0)</f>
        <v>0</v>
      </c>
      <c r="AA28" s="208">
        <f>ROUND(N(data2022!AC81), 0)</f>
        <v>0</v>
      </c>
      <c r="AB28" s="208">
        <f>ROUND(N(data2022!AC82), 0)</f>
        <v>0</v>
      </c>
      <c r="AC28" s="208">
        <f>ROUND(N(data2022!AC83), 0)</f>
        <v>0</v>
      </c>
      <c r="AD28" s="208">
        <f>ROUND(N(data2022!AC84), 0)</f>
        <v>0</v>
      </c>
      <c r="AE28" s="208">
        <f>ROUND(N(data2022!AC89), 0)</f>
        <v>0</v>
      </c>
      <c r="AF28" s="208">
        <f>ROUND(N(data2022!AC87), 0)</f>
        <v>0</v>
      </c>
      <c r="AG28" s="208">
        <f>ROUND(N(data2022!AC90), 0)</f>
        <v>0</v>
      </c>
      <c r="AH28" s="208">
        <f>ROUND(N(data2022!AC91), 0)</f>
        <v>0</v>
      </c>
      <c r="AI28" s="208">
        <f>ROUND(N(data2022!AC92), 0)</f>
        <v>0</v>
      </c>
      <c r="AJ28" s="208">
        <f>ROUND(N(data2022!AC93), 0)</f>
        <v>0</v>
      </c>
      <c r="AK28" s="315">
        <f>ROUND(N(data2022!AC94),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RIGHT(data2022!$C$97,3)</f>
        <v>021</v>
      </c>
      <c r="B29" s="210" t="str">
        <f>RIGHT(data2022!$C$96,4)</f>
        <v>2022</v>
      </c>
      <c r="C29" s="12" t="str">
        <f>data2022!AD$55</f>
        <v>7190</v>
      </c>
      <c r="D29" s="12" t="s">
        <v>1153</v>
      </c>
      <c r="E29" s="208">
        <f>ROUND(N(data2022!AD59), 0)</f>
        <v>0</v>
      </c>
      <c r="F29" s="315">
        <f>ROUND(N(data2022!AD60), 2)</f>
        <v>0</v>
      </c>
      <c r="G29" s="208">
        <f>ROUND(N(data2022!AD61), 0)</f>
        <v>0</v>
      </c>
      <c r="H29" s="208">
        <f>ROUND(N(data2022!AD62), 0)</f>
        <v>0</v>
      </c>
      <c r="I29" s="208">
        <f>ROUND(N(data2022!AD63), 0)</f>
        <v>0</v>
      </c>
      <c r="J29" s="208">
        <f>ROUND(N(data2022!AD64), 0)</f>
        <v>0</v>
      </c>
      <c r="K29" s="208">
        <f>ROUND(N(data2022!AD65), 0)</f>
        <v>0</v>
      </c>
      <c r="L29" s="208">
        <f>ROUND(N(data2022!AD66), 0)</f>
        <v>0</v>
      </c>
      <c r="M29" s="208">
        <f>ROUND(N(data2022!AD67), 0)</f>
        <v>0</v>
      </c>
      <c r="N29" s="208">
        <f>ROUND(N(data2022!AD68), 0)</f>
        <v>0</v>
      </c>
      <c r="O29" s="208">
        <f>ROUND(N(data2022!AD69), 0)</f>
        <v>0</v>
      </c>
      <c r="P29" s="208">
        <f>ROUND(N(data2022!AD70), 0)</f>
        <v>0</v>
      </c>
      <c r="Q29" s="208">
        <f>ROUND(N(data2022!AD71), 0)</f>
        <v>0</v>
      </c>
      <c r="R29" s="208">
        <f>ROUND(N(data2022!AD72), 0)</f>
        <v>0</v>
      </c>
      <c r="S29" s="208">
        <f>ROUND(N(data2022!AD73), 0)</f>
        <v>0</v>
      </c>
      <c r="T29" s="208">
        <f>ROUND(N(data2022!AD74), 0)</f>
        <v>0</v>
      </c>
      <c r="U29" s="208">
        <f>ROUND(N(data2022!AD75), 0)</f>
        <v>0</v>
      </c>
      <c r="V29" s="208">
        <f>ROUND(N(data2022!AD76), 0)</f>
        <v>0</v>
      </c>
      <c r="W29" s="208">
        <f>ROUND(N(data2022!AD77), 0)</f>
        <v>0</v>
      </c>
      <c r="X29" s="208">
        <f>ROUND(N(data2022!AD78), 0)</f>
        <v>0</v>
      </c>
      <c r="Y29" s="208">
        <f>ROUND(N(data2022!AD79), 0)</f>
        <v>0</v>
      </c>
      <c r="Z29" s="208">
        <f>ROUND(N(data2022!AD80), 0)</f>
        <v>0</v>
      </c>
      <c r="AA29" s="208">
        <f>ROUND(N(data2022!AD81), 0)</f>
        <v>0</v>
      </c>
      <c r="AB29" s="208">
        <f>ROUND(N(data2022!AD82), 0)</f>
        <v>0</v>
      </c>
      <c r="AC29" s="208">
        <f>ROUND(N(data2022!AD83), 0)</f>
        <v>0</v>
      </c>
      <c r="AD29" s="208">
        <f>ROUND(N(data2022!AD84), 0)</f>
        <v>0</v>
      </c>
      <c r="AE29" s="208">
        <f>ROUND(N(data2022!AD89), 0)</f>
        <v>0</v>
      </c>
      <c r="AF29" s="208">
        <f>ROUND(N(data2022!AD87), 0)</f>
        <v>0</v>
      </c>
      <c r="AG29" s="208">
        <f>ROUND(N(data2022!AD90), 0)</f>
        <v>0</v>
      </c>
      <c r="AH29" s="208">
        <f>ROUND(N(data2022!AD91), 0)</f>
        <v>0</v>
      </c>
      <c r="AI29" s="208">
        <f>ROUND(N(data2022!AD92), 0)</f>
        <v>0</v>
      </c>
      <c r="AJ29" s="208">
        <f>ROUND(N(data2022!AD93), 0)</f>
        <v>0</v>
      </c>
      <c r="AK29" s="315">
        <f>ROUND(N(data2022!AD94),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RIGHT(data2022!$C$97,3)</f>
        <v>021</v>
      </c>
      <c r="B30" s="210" t="str">
        <f>RIGHT(data2022!$C$96,4)</f>
        <v>2022</v>
      </c>
      <c r="C30" s="12" t="str">
        <f>data2022!AE$55</f>
        <v>7200</v>
      </c>
      <c r="D30" s="12" t="s">
        <v>1153</v>
      </c>
      <c r="E30" s="208">
        <f>ROUND(N(data2022!AE59), 0)</f>
        <v>29092</v>
      </c>
      <c r="F30" s="315">
        <f>ROUND(N(data2022!AE60), 2)</f>
        <v>9.3699999999999992</v>
      </c>
      <c r="G30" s="208">
        <f>ROUND(N(data2022!AE61), 0)</f>
        <v>710857</v>
      </c>
      <c r="H30" s="208">
        <f>ROUND(N(data2022!AE62), 0)</f>
        <v>189602</v>
      </c>
      <c r="I30" s="208">
        <f>ROUND(N(data2022!AE63), 0)</f>
        <v>47659</v>
      </c>
      <c r="J30" s="208">
        <f>ROUND(N(data2022!AE64), 0)</f>
        <v>26700</v>
      </c>
      <c r="K30" s="208">
        <f>ROUND(N(data2022!AE65), 0)</f>
        <v>0</v>
      </c>
      <c r="L30" s="208">
        <f>ROUND(N(data2022!AE66), 0)</f>
        <v>0</v>
      </c>
      <c r="M30" s="208">
        <f>ROUND(N(data2022!AE67), 0)</f>
        <v>8359</v>
      </c>
      <c r="N30" s="208">
        <f>ROUND(N(data2022!AE68), 0)</f>
        <v>0</v>
      </c>
      <c r="O30" s="208">
        <f>ROUND(N(data2022!AE69), 0)</f>
        <v>-408</v>
      </c>
      <c r="P30" s="208">
        <f>ROUND(N(data2022!AE70), 0)</f>
        <v>0</v>
      </c>
      <c r="Q30" s="208">
        <f>ROUND(N(data2022!AE71), 0)</f>
        <v>0</v>
      </c>
      <c r="R30" s="208">
        <f>ROUND(N(data2022!AE72), 0)</f>
        <v>-9717</v>
      </c>
      <c r="S30" s="208">
        <f>ROUND(N(data2022!AE73), 0)</f>
        <v>0</v>
      </c>
      <c r="T30" s="208">
        <f>ROUND(N(data2022!AE74), 0)</f>
        <v>0</v>
      </c>
      <c r="U30" s="208">
        <f>ROUND(N(data2022!AE75), 0)</f>
        <v>0</v>
      </c>
      <c r="V30" s="208">
        <f>ROUND(N(data2022!AE76), 0)</f>
        <v>0</v>
      </c>
      <c r="W30" s="208">
        <f>ROUND(N(data2022!AE77), 0)</f>
        <v>6022</v>
      </c>
      <c r="X30" s="208">
        <f>ROUND(N(data2022!AE78), 0)</f>
        <v>0</v>
      </c>
      <c r="Y30" s="208">
        <f>ROUND(N(data2022!AE79), 0)</f>
        <v>0</v>
      </c>
      <c r="Z30" s="208">
        <f>ROUND(N(data2022!AE80), 0)</f>
        <v>3147</v>
      </c>
      <c r="AA30" s="208">
        <f>ROUND(N(data2022!AE81), 0)</f>
        <v>0</v>
      </c>
      <c r="AB30" s="208">
        <f>ROUND(N(data2022!AE82), 0)</f>
        <v>0</v>
      </c>
      <c r="AC30" s="208">
        <f>ROUND(N(data2022!AE83), 0)</f>
        <v>141</v>
      </c>
      <c r="AD30" s="208">
        <f>ROUND(N(data2022!AE84), 0)</f>
        <v>0</v>
      </c>
      <c r="AE30" s="208">
        <f>ROUND(N(data2022!AE89), 0)</f>
        <v>2672698</v>
      </c>
      <c r="AF30" s="208">
        <f>ROUND(N(data2022!AE87), 0)</f>
        <v>268947</v>
      </c>
      <c r="AG30" s="208">
        <f>ROUND(N(data2022!AE90), 0)</f>
        <v>4610</v>
      </c>
      <c r="AH30" s="208">
        <f>ROUND(N(data2022!AE91), 0)</f>
        <v>0</v>
      </c>
      <c r="AI30" s="208">
        <f>ROUND(N(data2022!AE92), 0)</f>
        <v>531</v>
      </c>
      <c r="AJ30" s="208">
        <f>ROUND(N(data2022!AE93), 0)</f>
        <v>3070</v>
      </c>
      <c r="AK30" s="315">
        <f>ROUND(N(data2022!AE94),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RIGHT(data2022!$C$97,3)</f>
        <v>021</v>
      </c>
      <c r="B31" s="210" t="str">
        <f>RIGHT(data2022!$C$96,4)</f>
        <v>2022</v>
      </c>
      <c r="C31" s="12" t="str">
        <f>data2022!AF$55</f>
        <v>7220</v>
      </c>
      <c r="D31" s="12" t="s">
        <v>1153</v>
      </c>
      <c r="E31" s="208">
        <f>ROUND(N(data2022!AF59), 0)</f>
        <v>0</v>
      </c>
      <c r="F31" s="315">
        <f>ROUND(N(data2022!AF60), 2)</f>
        <v>0</v>
      </c>
      <c r="G31" s="208">
        <f>ROUND(N(data2022!AF61), 0)</f>
        <v>0</v>
      </c>
      <c r="H31" s="208">
        <f>ROUND(N(data2022!AF62), 0)</f>
        <v>0</v>
      </c>
      <c r="I31" s="208">
        <f>ROUND(N(data2022!AF63), 0)</f>
        <v>0</v>
      </c>
      <c r="J31" s="208">
        <f>ROUND(N(data2022!AF64), 0)</f>
        <v>0</v>
      </c>
      <c r="K31" s="208">
        <f>ROUND(N(data2022!AF65), 0)</f>
        <v>0</v>
      </c>
      <c r="L31" s="208">
        <f>ROUND(N(data2022!AF66), 0)</f>
        <v>0</v>
      </c>
      <c r="M31" s="208">
        <f>ROUND(N(data2022!AF67), 0)</f>
        <v>0</v>
      </c>
      <c r="N31" s="208">
        <f>ROUND(N(data2022!AF68), 0)</f>
        <v>0</v>
      </c>
      <c r="O31" s="208">
        <f>ROUND(N(data2022!AF69), 0)</f>
        <v>0</v>
      </c>
      <c r="P31" s="208">
        <f>ROUND(N(data2022!AF70), 0)</f>
        <v>0</v>
      </c>
      <c r="Q31" s="208">
        <f>ROUND(N(data2022!AF71), 0)</f>
        <v>0</v>
      </c>
      <c r="R31" s="208">
        <f>ROUND(N(data2022!AF72), 0)</f>
        <v>0</v>
      </c>
      <c r="S31" s="208">
        <f>ROUND(N(data2022!AF73), 0)</f>
        <v>0</v>
      </c>
      <c r="T31" s="208">
        <f>ROUND(N(data2022!AF74), 0)</f>
        <v>0</v>
      </c>
      <c r="U31" s="208">
        <f>ROUND(N(data2022!AF75), 0)</f>
        <v>0</v>
      </c>
      <c r="V31" s="208">
        <f>ROUND(N(data2022!AF76), 0)</f>
        <v>0</v>
      </c>
      <c r="W31" s="208">
        <f>ROUND(N(data2022!AF77), 0)</f>
        <v>0</v>
      </c>
      <c r="X31" s="208">
        <f>ROUND(N(data2022!AF78), 0)</f>
        <v>0</v>
      </c>
      <c r="Y31" s="208">
        <f>ROUND(N(data2022!AF79), 0)</f>
        <v>0</v>
      </c>
      <c r="Z31" s="208">
        <f>ROUND(N(data2022!AF80), 0)</f>
        <v>0</v>
      </c>
      <c r="AA31" s="208">
        <f>ROUND(N(data2022!AF81), 0)</f>
        <v>0</v>
      </c>
      <c r="AB31" s="208">
        <f>ROUND(N(data2022!AF82), 0)</f>
        <v>0</v>
      </c>
      <c r="AC31" s="208">
        <f>ROUND(N(data2022!AF83), 0)</f>
        <v>0</v>
      </c>
      <c r="AD31" s="208">
        <f>ROUND(N(data2022!AF84), 0)</f>
        <v>0</v>
      </c>
      <c r="AE31" s="208">
        <f>ROUND(N(data2022!AF89), 0)</f>
        <v>0</v>
      </c>
      <c r="AF31" s="208">
        <f>ROUND(N(data2022!AF87), 0)</f>
        <v>0</v>
      </c>
      <c r="AG31" s="208">
        <f>ROUND(N(data2022!AF90), 0)</f>
        <v>0</v>
      </c>
      <c r="AH31" s="208">
        <f>ROUND(N(data2022!AF91), 0)</f>
        <v>0</v>
      </c>
      <c r="AI31" s="208">
        <f>ROUND(N(data2022!AF92), 0)</f>
        <v>0</v>
      </c>
      <c r="AJ31" s="208">
        <f>ROUND(N(data2022!AF93), 0)</f>
        <v>0</v>
      </c>
      <c r="AK31" s="315">
        <f>ROUND(N(data2022!AF94),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RIGHT(data2022!$C$97,3)</f>
        <v>021</v>
      </c>
      <c r="B32" s="210" t="str">
        <f>RIGHT(data2022!$C$96,4)</f>
        <v>2022</v>
      </c>
      <c r="C32" s="12" t="str">
        <f>data2022!AG$55</f>
        <v>7230</v>
      </c>
      <c r="D32" s="12" t="s">
        <v>1153</v>
      </c>
      <c r="E32" s="208">
        <f>ROUND(N(data2022!AG59), 0)</f>
        <v>9622</v>
      </c>
      <c r="F32" s="315">
        <f>ROUND(N(data2022!AG60), 2)</f>
        <v>22.4</v>
      </c>
      <c r="G32" s="208">
        <f>ROUND(N(data2022!AG61), 0)</f>
        <v>3410766</v>
      </c>
      <c r="H32" s="208">
        <f>ROUND(N(data2022!AG62), 0)</f>
        <v>633443</v>
      </c>
      <c r="I32" s="208">
        <f>ROUND(N(data2022!AG63), 0)</f>
        <v>150936</v>
      </c>
      <c r="J32" s="208">
        <f>ROUND(N(data2022!AG64), 0)</f>
        <v>140951</v>
      </c>
      <c r="K32" s="208">
        <f>ROUND(N(data2022!AG65), 0)</f>
        <v>0</v>
      </c>
      <c r="L32" s="208">
        <f>ROUND(N(data2022!AG66), 0)</f>
        <v>92</v>
      </c>
      <c r="M32" s="208">
        <f>ROUND(N(data2022!AG67), 0)</f>
        <v>36381</v>
      </c>
      <c r="N32" s="208">
        <f>ROUND(N(data2022!AG68), 0)</f>
        <v>0</v>
      </c>
      <c r="O32" s="208">
        <f>ROUND(N(data2022!AG69), 0)</f>
        <v>214193</v>
      </c>
      <c r="P32" s="208">
        <f>ROUND(N(data2022!AG70), 0)</f>
        <v>0</v>
      </c>
      <c r="Q32" s="208">
        <f>ROUND(N(data2022!AG71), 0)</f>
        <v>93485</v>
      </c>
      <c r="R32" s="208">
        <f>ROUND(N(data2022!AG72), 0)</f>
        <v>37979</v>
      </c>
      <c r="S32" s="208">
        <f>ROUND(N(data2022!AG73), 0)</f>
        <v>59860</v>
      </c>
      <c r="T32" s="208">
        <f>ROUND(N(data2022!AG74), 0)</f>
        <v>0</v>
      </c>
      <c r="U32" s="208">
        <f>ROUND(N(data2022!AG75), 0)</f>
        <v>0</v>
      </c>
      <c r="V32" s="208">
        <f>ROUND(N(data2022!AG76), 0)</f>
        <v>0</v>
      </c>
      <c r="W32" s="208">
        <f>ROUND(N(data2022!AG77), 0)</f>
        <v>4084</v>
      </c>
      <c r="X32" s="208">
        <f>ROUND(N(data2022!AG78), 0)</f>
        <v>0</v>
      </c>
      <c r="Y32" s="208">
        <f>ROUND(N(data2022!AG79), 0)</f>
        <v>0</v>
      </c>
      <c r="Z32" s="208">
        <f>ROUND(N(data2022!AG80), 0)</f>
        <v>10724</v>
      </c>
      <c r="AA32" s="208">
        <f>ROUND(N(data2022!AG81), 0)</f>
        <v>0</v>
      </c>
      <c r="AB32" s="208">
        <f>ROUND(N(data2022!AG82), 0)</f>
        <v>0</v>
      </c>
      <c r="AC32" s="208">
        <f>ROUND(N(data2022!AG83), 0)</f>
        <v>8060</v>
      </c>
      <c r="AD32" s="208">
        <f>ROUND(N(data2022!AG84), 0)</f>
        <v>0</v>
      </c>
      <c r="AE32" s="208">
        <f>ROUND(N(data2022!AG89), 0)</f>
        <v>12766344</v>
      </c>
      <c r="AF32" s="208">
        <f>ROUND(N(data2022!AG87), 0)</f>
        <v>189739</v>
      </c>
      <c r="AG32" s="208">
        <f>ROUND(N(data2022!AG90), 0)</f>
        <v>1675</v>
      </c>
      <c r="AH32" s="208">
        <f>ROUND(N(data2022!AG91), 0)</f>
        <v>0</v>
      </c>
      <c r="AI32" s="208">
        <f>ROUND(N(data2022!AG92), 0)</f>
        <v>1407</v>
      </c>
      <c r="AJ32" s="208">
        <f>ROUND(N(data2022!AG93), 0)</f>
        <v>5414</v>
      </c>
      <c r="AK32" s="315">
        <f>ROUND(N(data2022!AG94), 2)</f>
        <v>12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RIGHT(data2022!$C$97,3)</f>
        <v>021</v>
      </c>
      <c r="B33" s="210" t="str">
        <f>RIGHT(data2022!$C$96,4)</f>
        <v>2022</v>
      </c>
      <c r="C33" s="12" t="str">
        <f>data2022!AH$55</f>
        <v>7240</v>
      </c>
      <c r="D33" s="12" t="s">
        <v>1153</v>
      </c>
      <c r="E33" s="208">
        <f>ROUND(N(data2022!AH59), 0)</f>
        <v>0</v>
      </c>
      <c r="F33" s="315">
        <f>ROUND(N(data2022!AH60), 2)</f>
        <v>0</v>
      </c>
      <c r="G33" s="208">
        <f>ROUND(N(data2022!AH61), 0)</f>
        <v>0</v>
      </c>
      <c r="H33" s="208">
        <f>ROUND(N(data2022!AH62), 0)</f>
        <v>0</v>
      </c>
      <c r="I33" s="208">
        <f>ROUND(N(data2022!AH63), 0)</f>
        <v>0</v>
      </c>
      <c r="J33" s="208">
        <f>ROUND(N(data2022!AH64), 0)</f>
        <v>2582</v>
      </c>
      <c r="K33" s="208">
        <f>ROUND(N(data2022!AH65), 0)</f>
        <v>0</v>
      </c>
      <c r="L33" s="208">
        <f>ROUND(N(data2022!AH66), 0)</f>
        <v>188100</v>
      </c>
      <c r="M33" s="208">
        <f>ROUND(N(data2022!AH67), 0)</f>
        <v>0</v>
      </c>
      <c r="N33" s="208">
        <f>ROUND(N(data2022!AH68), 0)</f>
        <v>0</v>
      </c>
      <c r="O33" s="208">
        <f>ROUND(N(data2022!AH69), 0)</f>
        <v>0</v>
      </c>
      <c r="P33" s="208">
        <f>ROUND(N(data2022!AH70), 0)</f>
        <v>0</v>
      </c>
      <c r="Q33" s="208">
        <f>ROUND(N(data2022!AH71), 0)</f>
        <v>0</v>
      </c>
      <c r="R33" s="208">
        <f>ROUND(N(data2022!AH72), 0)</f>
        <v>0</v>
      </c>
      <c r="S33" s="208">
        <f>ROUND(N(data2022!AH73), 0)</f>
        <v>0</v>
      </c>
      <c r="T33" s="208">
        <f>ROUND(N(data2022!AH74), 0)</f>
        <v>0</v>
      </c>
      <c r="U33" s="208">
        <f>ROUND(N(data2022!AH75), 0)</f>
        <v>0</v>
      </c>
      <c r="V33" s="208">
        <f>ROUND(N(data2022!AH76), 0)</f>
        <v>0</v>
      </c>
      <c r="W33" s="208">
        <f>ROUND(N(data2022!AH77), 0)</f>
        <v>0</v>
      </c>
      <c r="X33" s="208">
        <f>ROUND(N(data2022!AH78), 0)</f>
        <v>0</v>
      </c>
      <c r="Y33" s="208">
        <f>ROUND(N(data2022!AH79), 0)</f>
        <v>0</v>
      </c>
      <c r="Z33" s="208">
        <f>ROUND(N(data2022!AH80), 0)</f>
        <v>0</v>
      </c>
      <c r="AA33" s="208">
        <f>ROUND(N(data2022!AH81), 0)</f>
        <v>0</v>
      </c>
      <c r="AB33" s="208">
        <f>ROUND(N(data2022!AH82), 0)</f>
        <v>0</v>
      </c>
      <c r="AC33" s="208">
        <f>ROUND(N(data2022!AH83), 0)</f>
        <v>0</v>
      </c>
      <c r="AD33" s="208">
        <f>ROUND(N(data2022!AH84), 0)</f>
        <v>0</v>
      </c>
      <c r="AE33" s="208">
        <f>ROUND(N(data2022!AH89), 0)</f>
        <v>0</v>
      </c>
      <c r="AF33" s="208">
        <f>ROUND(N(data2022!AH87), 0)</f>
        <v>0</v>
      </c>
      <c r="AG33" s="208">
        <f>ROUND(N(data2022!AH90), 0)</f>
        <v>0</v>
      </c>
      <c r="AH33" s="208">
        <f>ROUND(N(data2022!AH91), 0)</f>
        <v>0</v>
      </c>
      <c r="AI33" s="208">
        <f>ROUND(N(data2022!AH92), 0)</f>
        <v>0</v>
      </c>
      <c r="AJ33" s="208">
        <f>ROUND(N(data2022!AH93), 0)</f>
        <v>0</v>
      </c>
      <c r="AK33" s="315">
        <f>ROUND(N(data2022!AH94),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RIGHT(data2022!$C$97,3)</f>
        <v>021</v>
      </c>
      <c r="B34" s="210" t="str">
        <f>RIGHT(data2022!$C$96,4)</f>
        <v>2022</v>
      </c>
      <c r="C34" s="12" t="str">
        <f>data2022!AI$55</f>
        <v>7250</v>
      </c>
      <c r="D34" s="12" t="s">
        <v>1153</v>
      </c>
      <c r="E34" s="208">
        <f>ROUND(N(data2022!AI59), 0)</f>
        <v>0</v>
      </c>
      <c r="F34" s="315">
        <f>ROUND(N(data2022!AI60), 2)</f>
        <v>0</v>
      </c>
      <c r="G34" s="208">
        <f>ROUND(N(data2022!AI61), 0)</f>
        <v>0</v>
      </c>
      <c r="H34" s="208">
        <f>ROUND(N(data2022!AI62), 0)</f>
        <v>0</v>
      </c>
      <c r="I34" s="208">
        <f>ROUND(N(data2022!AI63), 0)</f>
        <v>0</v>
      </c>
      <c r="J34" s="208">
        <f>ROUND(N(data2022!AI64), 0)</f>
        <v>0</v>
      </c>
      <c r="K34" s="208">
        <f>ROUND(N(data2022!AI65), 0)</f>
        <v>0</v>
      </c>
      <c r="L34" s="208">
        <f>ROUND(N(data2022!AI66), 0)</f>
        <v>0</v>
      </c>
      <c r="M34" s="208">
        <f>ROUND(N(data2022!AI67), 0)</f>
        <v>0</v>
      </c>
      <c r="N34" s="208">
        <f>ROUND(N(data2022!AI68), 0)</f>
        <v>0</v>
      </c>
      <c r="O34" s="208">
        <f>ROUND(N(data2022!AI69), 0)</f>
        <v>0</v>
      </c>
      <c r="P34" s="208">
        <f>ROUND(N(data2022!AI70), 0)</f>
        <v>0</v>
      </c>
      <c r="Q34" s="208">
        <f>ROUND(N(data2022!AI71), 0)</f>
        <v>0</v>
      </c>
      <c r="R34" s="208">
        <f>ROUND(N(data2022!AI72), 0)</f>
        <v>0</v>
      </c>
      <c r="S34" s="208">
        <f>ROUND(N(data2022!AI73), 0)</f>
        <v>0</v>
      </c>
      <c r="T34" s="208">
        <f>ROUND(N(data2022!AI74), 0)</f>
        <v>0</v>
      </c>
      <c r="U34" s="208">
        <f>ROUND(N(data2022!AI75), 0)</f>
        <v>0</v>
      </c>
      <c r="V34" s="208">
        <f>ROUND(N(data2022!AI76), 0)</f>
        <v>0</v>
      </c>
      <c r="W34" s="208">
        <f>ROUND(N(data2022!AI77), 0)</f>
        <v>0</v>
      </c>
      <c r="X34" s="208">
        <f>ROUND(N(data2022!AI78), 0)</f>
        <v>0</v>
      </c>
      <c r="Y34" s="208">
        <f>ROUND(N(data2022!AI79), 0)</f>
        <v>0</v>
      </c>
      <c r="Z34" s="208">
        <f>ROUND(N(data2022!AI80), 0)</f>
        <v>0</v>
      </c>
      <c r="AA34" s="208">
        <f>ROUND(N(data2022!AI81), 0)</f>
        <v>0</v>
      </c>
      <c r="AB34" s="208">
        <f>ROUND(N(data2022!AI82), 0)</f>
        <v>0</v>
      </c>
      <c r="AC34" s="208">
        <f>ROUND(N(data2022!AI83), 0)</f>
        <v>0</v>
      </c>
      <c r="AD34" s="208">
        <f>ROUND(N(data2022!AI84), 0)</f>
        <v>0</v>
      </c>
      <c r="AE34" s="208">
        <f>ROUND(N(data2022!AI89), 0)</f>
        <v>711158</v>
      </c>
      <c r="AF34" s="208">
        <f>ROUND(N(data2022!AI87), 0)</f>
        <v>-479</v>
      </c>
      <c r="AG34" s="208">
        <f>ROUND(N(data2022!AI90), 0)</f>
        <v>0</v>
      </c>
      <c r="AH34" s="208">
        <f>ROUND(N(data2022!AI91), 0)</f>
        <v>0</v>
      </c>
      <c r="AI34" s="208">
        <f>ROUND(N(data2022!AI92), 0)</f>
        <v>0</v>
      </c>
      <c r="AJ34" s="208">
        <f>ROUND(N(data2022!AI93), 0)</f>
        <v>0</v>
      </c>
      <c r="AK34" s="315">
        <f>ROUND(N(data2022!AI94),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RIGHT(data2022!$C$97,3)</f>
        <v>021</v>
      </c>
      <c r="B35" s="210" t="str">
        <f>RIGHT(data2022!$C$96,4)</f>
        <v>2022</v>
      </c>
      <c r="C35" s="12" t="str">
        <f>data2022!AJ$55</f>
        <v>7260</v>
      </c>
      <c r="D35" s="12" t="s">
        <v>1153</v>
      </c>
      <c r="E35" s="208">
        <f>ROUND(N(data2022!AJ59), 0)</f>
        <v>23276</v>
      </c>
      <c r="F35" s="315">
        <f>ROUND(N(data2022!AJ60), 2)</f>
        <v>34.4</v>
      </c>
      <c r="G35" s="208">
        <f>ROUND(N(data2022!AJ61), 0)</f>
        <v>4189907</v>
      </c>
      <c r="H35" s="208">
        <f>ROUND(N(data2022!AJ62), 0)</f>
        <v>896901</v>
      </c>
      <c r="I35" s="208">
        <f>ROUND(N(data2022!AJ63), 0)</f>
        <v>814696</v>
      </c>
      <c r="J35" s="208">
        <f>ROUND(N(data2022!AJ64), 0)</f>
        <v>225985</v>
      </c>
      <c r="K35" s="208">
        <f>ROUND(N(data2022!AJ65), 0)</f>
        <v>0</v>
      </c>
      <c r="L35" s="208">
        <f>ROUND(N(data2022!AJ66), 0)</f>
        <v>65868</v>
      </c>
      <c r="M35" s="208">
        <f>ROUND(N(data2022!AJ67), 0)</f>
        <v>368785</v>
      </c>
      <c r="N35" s="208">
        <f>ROUND(N(data2022!AJ68), 0)</f>
        <v>1829</v>
      </c>
      <c r="O35" s="208">
        <f>ROUND(N(data2022!AJ69), 0)</f>
        <v>216324</v>
      </c>
      <c r="P35" s="208">
        <f>ROUND(N(data2022!AJ70), 0)</f>
        <v>0</v>
      </c>
      <c r="Q35" s="208">
        <f>ROUND(N(data2022!AJ71), 0)</f>
        <v>0</v>
      </c>
      <c r="R35" s="208">
        <f>ROUND(N(data2022!AJ72), 0)</f>
        <v>8126</v>
      </c>
      <c r="S35" s="208">
        <f>ROUND(N(data2022!AJ73), 0)</f>
        <v>97378</v>
      </c>
      <c r="T35" s="208">
        <f>ROUND(N(data2022!AJ74), 0)</f>
        <v>0</v>
      </c>
      <c r="U35" s="208">
        <f>ROUND(N(data2022!AJ75), 0)</f>
        <v>0</v>
      </c>
      <c r="V35" s="208">
        <f>ROUND(N(data2022!AJ76), 0)</f>
        <v>0</v>
      </c>
      <c r="W35" s="208">
        <f>ROUND(N(data2022!AJ77), 0)</f>
        <v>6753</v>
      </c>
      <c r="X35" s="208">
        <f>ROUND(N(data2022!AJ78), 0)</f>
        <v>0</v>
      </c>
      <c r="Y35" s="208">
        <f>ROUND(N(data2022!AJ79), 0)</f>
        <v>0</v>
      </c>
      <c r="Z35" s="208">
        <f>ROUND(N(data2022!AJ80), 0)</f>
        <v>18207</v>
      </c>
      <c r="AA35" s="208">
        <f>ROUND(N(data2022!AJ81), 0)</f>
        <v>0</v>
      </c>
      <c r="AB35" s="208">
        <f>ROUND(N(data2022!AJ82), 0)</f>
        <v>56742</v>
      </c>
      <c r="AC35" s="208">
        <f>ROUND(N(data2022!AJ83), 0)</f>
        <v>29118</v>
      </c>
      <c r="AD35" s="208">
        <f>ROUND(N(data2022!AJ84), 0)</f>
        <v>0</v>
      </c>
      <c r="AE35" s="208">
        <f>ROUND(N(data2022!AJ89), 0)</f>
        <v>8715251</v>
      </c>
      <c r="AF35" s="208">
        <f>ROUND(N(data2022!AJ87), 0)</f>
        <v>406577</v>
      </c>
      <c r="AG35" s="208">
        <f>ROUND(N(data2022!AJ90), 0)</f>
        <v>18537</v>
      </c>
      <c r="AH35" s="208">
        <f>ROUND(N(data2022!AJ91), 0)</f>
        <v>0</v>
      </c>
      <c r="AI35" s="208">
        <f>ROUND(N(data2022!AJ92), 0)</f>
        <v>2945</v>
      </c>
      <c r="AJ35" s="208">
        <f>ROUND(N(data2022!AJ93), 0)</f>
        <v>255</v>
      </c>
      <c r="AK35" s="315">
        <f>ROUND(N(data2022!AJ94), 2)</f>
        <v>3.95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RIGHT(data2022!$C$97,3)</f>
        <v>021</v>
      </c>
      <c r="B36" s="210" t="str">
        <f>RIGHT(data2022!$C$96,4)</f>
        <v>2022</v>
      </c>
      <c r="C36" s="12" t="str">
        <f>data2022!AK$55</f>
        <v>7310</v>
      </c>
      <c r="D36" s="12" t="s">
        <v>1153</v>
      </c>
      <c r="E36" s="208">
        <f>ROUND(N(data2022!AK59), 0)</f>
        <v>2342</v>
      </c>
      <c r="F36" s="315">
        <f>ROUND(N(data2022!AK60), 2)</f>
        <v>0.74</v>
      </c>
      <c r="G36" s="208">
        <f>ROUND(N(data2022!AK61), 0)</f>
        <v>54302</v>
      </c>
      <c r="H36" s="208">
        <f>ROUND(N(data2022!AK62), 0)</f>
        <v>9843</v>
      </c>
      <c r="I36" s="208">
        <f>ROUND(N(data2022!AK63), 0)</f>
        <v>0</v>
      </c>
      <c r="J36" s="208">
        <f>ROUND(N(data2022!AK64), 0)</f>
        <v>3367</v>
      </c>
      <c r="K36" s="208">
        <f>ROUND(N(data2022!AK65), 0)</f>
        <v>0</v>
      </c>
      <c r="L36" s="208">
        <f>ROUND(N(data2022!AK66), 0)</f>
        <v>0</v>
      </c>
      <c r="M36" s="208">
        <f>ROUND(N(data2022!AK67), 0)</f>
        <v>0</v>
      </c>
      <c r="N36" s="208">
        <f>ROUND(N(data2022!AK68), 0)</f>
        <v>0</v>
      </c>
      <c r="O36" s="208">
        <f>ROUND(N(data2022!AK69), 0)</f>
        <v>444</v>
      </c>
      <c r="P36" s="208">
        <f>ROUND(N(data2022!AK70), 0)</f>
        <v>0</v>
      </c>
      <c r="Q36" s="208">
        <f>ROUND(N(data2022!AK71), 0)</f>
        <v>0</v>
      </c>
      <c r="R36" s="208">
        <f>ROUND(N(data2022!AK72), 0)</f>
        <v>0</v>
      </c>
      <c r="S36" s="208">
        <f>ROUND(N(data2022!AK73), 0)</f>
        <v>0</v>
      </c>
      <c r="T36" s="208">
        <f>ROUND(N(data2022!AK74), 0)</f>
        <v>0</v>
      </c>
      <c r="U36" s="208">
        <f>ROUND(N(data2022!AK75), 0)</f>
        <v>0</v>
      </c>
      <c r="V36" s="208">
        <f>ROUND(N(data2022!AK76), 0)</f>
        <v>0</v>
      </c>
      <c r="W36" s="208">
        <f>ROUND(N(data2022!AK77), 0)</f>
        <v>0</v>
      </c>
      <c r="X36" s="208">
        <f>ROUND(N(data2022!AK78), 0)</f>
        <v>0</v>
      </c>
      <c r="Y36" s="208">
        <f>ROUND(N(data2022!AK79), 0)</f>
        <v>0</v>
      </c>
      <c r="Z36" s="208">
        <f>ROUND(N(data2022!AK80), 0)</f>
        <v>444</v>
      </c>
      <c r="AA36" s="208">
        <f>ROUND(N(data2022!AK81), 0)</f>
        <v>0</v>
      </c>
      <c r="AB36" s="208">
        <f>ROUND(N(data2022!AK82), 0)</f>
        <v>0</v>
      </c>
      <c r="AC36" s="208">
        <f>ROUND(N(data2022!AK83), 0)</f>
        <v>0</v>
      </c>
      <c r="AD36" s="208">
        <f>ROUND(N(data2022!AK84), 0)</f>
        <v>0</v>
      </c>
      <c r="AE36" s="208">
        <f>ROUND(N(data2022!AK89), 0)</f>
        <v>224455</v>
      </c>
      <c r="AF36" s="208">
        <f>ROUND(N(data2022!AK87), 0)</f>
        <v>81245</v>
      </c>
      <c r="AG36" s="208">
        <f>ROUND(N(data2022!AK90), 0)</f>
        <v>0</v>
      </c>
      <c r="AH36" s="208">
        <f>ROUND(N(data2022!AK91), 0)</f>
        <v>0</v>
      </c>
      <c r="AI36" s="208">
        <f>ROUND(N(data2022!AK92), 0)</f>
        <v>0</v>
      </c>
      <c r="AJ36" s="208">
        <f>ROUND(N(data2022!AK93), 0)</f>
        <v>0</v>
      </c>
      <c r="AK36" s="315">
        <f>ROUND(N(data2022!AK94),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RIGHT(data2022!$C$97,3)</f>
        <v>021</v>
      </c>
      <c r="B37" s="210" t="str">
        <f>RIGHT(data2022!$C$96,4)</f>
        <v>2022</v>
      </c>
      <c r="C37" s="12" t="str">
        <f>data2022!AL$55</f>
        <v>7320</v>
      </c>
      <c r="D37" s="12" t="s">
        <v>1153</v>
      </c>
      <c r="E37" s="208">
        <f>ROUND(N(data2022!AL59), 0)</f>
        <v>702</v>
      </c>
      <c r="F37" s="315">
        <f>ROUND(N(data2022!AL60), 2)</f>
        <v>0.28999999999999998</v>
      </c>
      <c r="G37" s="208">
        <f>ROUND(N(data2022!AL61), 0)</f>
        <v>9443</v>
      </c>
      <c r="H37" s="208">
        <f>ROUND(N(data2022!AL62), 0)</f>
        <v>985</v>
      </c>
      <c r="I37" s="208">
        <f>ROUND(N(data2022!AL63), 0)</f>
        <v>14375</v>
      </c>
      <c r="J37" s="208">
        <f>ROUND(N(data2022!AL64), 0)</f>
        <v>682</v>
      </c>
      <c r="K37" s="208">
        <f>ROUND(N(data2022!AL65), 0)</f>
        <v>0</v>
      </c>
      <c r="L37" s="208">
        <f>ROUND(N(data2022!AL66), 0)</f>
        <v>0</v>
      </c>
      <c r="M37" s="208">
        <f>ROUND(N(data2022!AL67), 0)</f>
        <v>0</v>
      </c>
      <c r="N37" s="208">
        <f>ROUND(N(data2022!AL68), 0)</f>
        <v>0</v>
      </c>
      <c r="O37" s="208">
        <f>ROUND(N(data2022!AL69), 0)</f>
        <v>0</v>
      </c>
      <c r="P37" s="208">
        <f>ROUND(N(data2022!AL70), 0)</f>
        <v>0</v>
      </c>
      <c r="Q37" s="208">
        <f>ROUND(N(data2022!AL71), 0)</f>
        <v>0</v>
      </c>
      <c r="R37" s="208">
        <f>ROUND(N(data2022!AL72), 0)</f>
        <v>0</v>
      </c>
      <c r="S37" s="208">
        <f>ROUND(N(data2022!AL73), 0)</f>
        <v>0</v>
      </c>
      <c r="T37" s="208">
        <f>ROUND(N(data2022!AL74), 0)</f>
        <v>0</v>
      </c>
      <c r="U37" s="208">
        <f>ROUND(N(data2022!AL75), 0)</f>
        <v>0</v>
      </c>
      <c r="V37" s="208">
        <f>ROUND(N(data2022!AL76), 0)</f>
        <v>0</v>
      </c>
      <c r="W37" s="208">
        <f>ROUND(N(data2022!AL77), 0)</f>
        <v>0</v>
      </c>
      <c r="X37" s="208">
        <f>ROUND(N(data2022!AL78), 0)</f>
        <v>0</v>
      </c>
      <c r="Y37" s="208">
        <f>ROUND(N(data2022!AL79), 0)</f>
        <v>0</v>
      </c>
      <c r="Z37" s="208">
        <f>ROUND(N(data2022!AL80), 0)</f>
        <v>0</v>
      </c>
      <c r="AA37" s="208">
        <f>ROUND(N(data2022!AL81), 0)</f>
        <v>0</v>
      </c>
      <c r="AB37" s="208">
        <f>ROUND(N(data2022!AL82), 0)</f>
        <v>0</v>
      </c>
      <c r="AC37" s="208">
        <f>ROUND(N(data2022!AL83), 0)</f>
        <v>0</v>
      </c>
      <c r="AD37" s="208">
        <f>ROUND(N(data2022!AL84), 0)</f>
        <v>0</v>
      </c>
      <c r="AE37" s="208">
        <f>ROUND(N(data2022!AL89), 0)</f>
        <v>80885</v>
      </c>
      <c r="AF37" s="208">
        <f>ROUND(N(data2022!AL87), 0)</f>
        <v>10546</v>
      </c>
      <c r="AG37" s="208">
        <f>ROUND(N(data2022!AL90), 0)</f>
        <v>0</v>
      </c>
      <c r="AH37" s="208">
        <f>ROUND(N(data2022!AL91), 0)</f>
        <v>0</v>
      </c>
      <c r="AI37" s="208">
        <f>ROUND(N(data2022!AL92), 0)</f>
        <v>0</v>
      </c>
      <c r="AJ37" s="208">
        <f>ROUND(N(data2022!AL93), 0)</f>
        <v>0</v>
      </c>
      <c r="AK37" s="315">
        <f>ROUND(N(data2022!AL94),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RIGHT(data2022!$C$97,3)</f>
        <v>021</v>
      </c>
      <c r="B38" s="210" t="str">
        <f>RIGHT(data2022!$C$96,4)</f>
        <v>2022</v>
      </c>
      <c r="C38" s="12" t="str">
        <f>data2022!AM$55</f>
        <v>7330</v>
      </c>
      <c r="D38" s="12" t="s">
        <v>1153</v>
      </c>
      <c r="E38" s="208">
        <f>ROUND(N(data2022!AM59), 0)</f>
        <v>0</v>
      </c>
      <c r="F38" s="315">
        <f>ROUND(N(data2022!AM60), 2)</f>
        <v>0</v>
      </c>
      <c r="G38" s="208">
        <f>ROUND(N(data2022!AM61), 0)</f>
        <v>0</v>
      </c>
      <c r="H38" s="208">
        <f>ROUND(N(data2022!AM62), 0)</f>
        <v>0</v>
      </c>
      <c r="I38" s="208">
        <f>ROUND(N(data2022!AM63), 0)</f>
        <v>0</v>
      </c>
      <c r="J38" s="208">
        <f>ROUND(N(data2022!AM64), 0)</f>
        <v>0</v>
      </c>
      <c r="K38" s="208">
        <f>ROUND(N(data2022!AM65), 0)</f>
        <v>0</v>
      </c>
      <c r="L38" s="208">
        <f>ROUND(N(data2022!AM66), 0)</f>
        <v>0</v>
      </c>
      <c r="M38" s="208">
        <f>ROUND(N(data2022!AM67), 0)</f>
        <v>0</v>
      </c>
      <c r="N38" s="208">
        <f>ROUND(N(data2022!AM68), 0)</f>
        <v>0</v>
      </c>
      <c r="O38" s="208">
        <f>ROUND(N(data2022!AM69), 0)</f>
        <v>0</v>
      </c>
      <c r="P38" s="208">
        <f>ROUND(N(data2022!AM70), 0)</f>
        <v>0</v>
      </c>
      <c r="Q38" s="208">
        <f>ROUND(N(data2022!AM71), 0)</f>
        <v>0</v>
      </c>
      <c r="R38" s="208">
        <f>ROUND(N(data2022!AM72), 0)</f>
        <v>0</v>
      </c>
      <c r="S38" s="208">
        <f>ROUND(N(data2022!AM73), 0)</f>
        <v>0</v>
      </c>
      <c r="T38" s="208">
        <f>ROUND(N(data2022!AM74), 0)</f>
        <v>0</v>
      </c>
      <c r="U38" s="208">
        <f>ROUND(N(data2022!AM75), 0)</f>
        <v>0</v>
      </c>
      <c r="V38" s="208">
        <f>ROUND(N(data2022!AM76), 0)</f>
        <v>0</v>
      </c>
      <c r="W38" s="208">
        <f>ROUND(N(data2022!AM77), 0)</f>
        <v>0</v>
      </c>
      <c r="X38" s="208">
        <f>ROUND(N(data2022!AM78), 0)</f>
        <v>0</v>
      </c>
      <c r="Y38" s="208">
        <f>ROUND(N(data2022!AM79), 0)</f>
        <v>0</v>
      </c>
      <c r="Z38" s="208">
        <f>ROUND(N(data2022!AM80), 0)</f>
        <v>0</v>
      </c>
      <c r="AA38" s="208">
        <f>ROUND(N(data2022!AM81), 0)</f>
        <v>0</v>
      </c>
      <c r="AB38" s="208">
        <f>ROUND(N(data2022!AM82), 0)</f>
        <v>0</v>
      </c>
      <c r="AC38" s="208">
        <f>ROUND(N(data2022!AM83), 0)</f>
        <v>0</v>
      </c>
      <c r="AD38" s="208">
        <f>ROUND(N(data2022!AM84), 0)</f>
        <v>0</v>
      </c>
      <c r="AE38" s="208">
        <f>ROUND(N(data2022!AM89), 0)</f>
        <v>0</v>
      </c>
      <c r="AF38" s="208">
        <f>ROUND(N(data2022!AM87), 0)</f>
        <v>0</v>
      </c>
      <c r="AG38" s="208">
        <f>ROUND(N(data2022!AM90), 0)</f>
        <v>0</v>
      </c>
      <c r="AH38" s="208">
        <f>ROUND(N(data2022!AM91), 0)</f>
        <v>0</v>
      </c>
      <c r="AI38" s="208">
        <f>ROUND(N(data2022!AM92), 0)</f>
        <v>0</v>
      </c>
      <c r="AJ38" s="208">
        <f>ROUND(N(data2022!AM93), 0)</f>
        <v>0</v>
      </c>
      <c r="AK38" s="315">
        <f>ROUND(N(data2022!AM94),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RIGHT(data2022!$C$97,3)</f>
        <v>021</v>
      </c>
      <c r="B39" s="210" t="str">
        <f>RIGHT(data2022!$C$96,4)</f>
        <v>2022</v>
      </c>
      <c r="C39" s="12" t="str">
        <f>data2022!AN$55</f>
        <v>7340</v>
      </c>
      <c r="D39" s="12" t="s">
        <v>1153</v>
      </c>
      <c r="E39" s="208">
        <f>ROUND(N(data2022!AN59), 0)</f>
        <v>0</v>
      </c>
      <c r="F39" s="315">
        <f>ROUND(N(data2022!AN60), 2)</f>
        <v>0</v>
      </c>
      <c r="G39" s="208">
        <f>ROUND(N(data2022!AN61), 0)</f>
        <v>0</v>
      </c>
      <c r="H39" s="208">
        <f>ROUND(N(data2022!AN62), 0)</f>
        <v>0</v>
      </c>
      <c r="I39" s="208">
        <f>ROUND(N(data2022!AN63), 0)</f>
        <v>0</v>
      </c>
      <c r="J39" s="208">
        <f>ROUND(N(data2022!AN64), 0)</f>
        <v>0</v>
      </c>
      <c r="K39" s="208">
        <f>ROUND(N(data2022!AN65), 0)</f>
        <v>0</v>
      </c>
      <c r="L39" s="208">
        <f>ROUND(N(data2022!AN66), 0)</f>
        <v>0</v>
      </c>
      <c r="M39" s="208">
        <f>ROUND(N(data2022!AN67), 0)</f>
        <v>0</v>
      </c>
      <c r="N39" s="208">
        <f>ROUND(N(data2022!AN68), 0)</f>
        <v>0</v>
      </c>
      <c r="O39" s="208">
        <f>ROUND(N(data2022!AN69), 0)</f>
        <v>0</v>
      </c>
      <c r="P39" s="208">
        <f>ROUND(N(data2022!AN70), 0)</f>
        <v>0</v>
      </c>
      <c r="Q39" s="208">
        <f>ROUND(N(data2022!AN71), 0)</f>
        <v>0</v>
      </c>
      <c r="R39" s="208">
        <f>ROUND(N(data2022!AN72), 0)</f>
        <v>0</v>
      </c>
      <c r="S39" s="208">
        <f>ROUND(N(data2022!AN73), 0)</f>
        <v>0</v>
      </c>
      <c r="T39" s="208">
        <f>ROUND(N(data2022!AN74), 0)</f>
        <v>0</v>
      </c>
      <c r="U39" s="208">
        <f>ROUND(N(data2022!AN75), 0)</f>
        <v>0</v>
      </c>
      <c r="V39" s="208">
        <f>ROUND(N(data2022!AN76), 0)</f>
        <v>0</v>
      </c>
      <c r="W39" s="208">
        <f>ROUND(N(data2022!AN77), 0)</f>
        <v>0</v>
      </c>
      <c r="X39" s="208">
        <f>ROUND(N(data2022!AN78), 0)</f>
        <v>0</v>
      </c>
      <c r="Y39" s="208">
        <f>ROUND(N(data2022!AN79), 0)</f>
        <v>0</v>
      </c>
      <c r="Z39" s="208">
        <f>ROUND(N(data2022!AN80), 0)</f>
        <v>0</v>
      </c>
      <c r="AA39" s="208">
        <f>ROUND(N(data2022!AN81), 0)</f>
        <v>0</v>
      </c>
      <c r="AB39" s="208">
        <f>ROUND(N(data2022!AN82), 0)</f>
        <v>0</v>
      </c>
      <c r="AC39" s="208">
        <f>ROUND(N(data2022!AN83), 0)</f>
        <v>0</v>
      </c>
      <c r="AD39" s="208">
        <f>ROUND(N(data2022!AN84), 0)</f>
        <v>0</v>
      </c>
      <c r="AE39" s="208">
        <f>ROUND(N(data2022!AN89), 0)</f>
        <v>0</v>
      </c>
      <c r="AF39" s="208">
        <f>ROUND(N(data2022!AN87), 0)</f>
        <v>0</v>
      </c>
      <c r="AG39" s="208">
        <f>ROUND(N(data2022!AN90), 0)</f>
        <v>0</v>
      </c>
      <c r="AH39" s="208">
        <f>ROUND(N(data2022!AN91), 0)</f>
        <v>0</v>
      </c>
      <c r="AI39" s="208">
        <f>ROUND(N(data2022!AN92), 0)</f>
        <v>0</v>
      </c>
      <c r="AJ39" s="208">
        <f>ROUND(N(data2022!AN93), 0)</f>
        <v>0</v>
      </c>
      <c r="AK39" s="315">
        <f>ROUND(N(data2022!AN94),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RIGHT(data2022!$C$97,3)</f>
        <v>021</v>
      </c>
      <c r="B40" s="210" t="str">
        <f>RIGHT(data2022!$C$96,4)</f>
        <v>2022</v>
      </c>
      <c r="C40" s="12" t="str">
        <f>data2022!AO$55</f>
        <v>7350</v>
      </c>
      <c r="D40" s="12" t="s">
        <v>1153</v>
      </c>
      <c r="E40" s="208">
        <f>ROUND(N(data2022!AO59), 0)</f>
        <v>5064</v>
      </c>
      <c r="F40" s="315">
        <f>ROUND(N(data2022!AO60), 2)</f>
        <v>2.12</v>
      </c>
      <c r="G40" s="208">
        <f>ROUND(N(data2022!AO61), 0)</f>
        <v>0</v>
      </c>
      <c r="H40" s="208">
        <f>ROUND(N(data2022!AO62), 0)</f>
        <v>0</v>
      </c>
      <c r="I40" s="208">
        <f>ROUND(N(data2022!AO63), 0)</f>
        <v>0</v>
      </c>
      <c r="J40" s="208">
        <f>ROUND(N(data2022!AO64), 0)</f>
        <v>0</v>
      </c>
      <c r="K40" s="208">
        <f>ROUND(N(data2022!AO65), 0)</f>
        <v>0</v>
      </c>
      <c r="L40" s="208">
        <f>ROUND(N(data2022!AO66), 0)</f>
        <v>0</v>
      </c>
      <c r="M40" s="208">
        <f>ROUND(N(data2022!AO67), 0)</f>
        <v>0</v>
      </c>
      <c r="N40" s="208">
        <f>ROUND(N(data2022!AO68), 0)</f>
        <v>0</v>
      </c>
      <c r="O40" s="208">
        <f>ROUND(N(data2022!AO69), 0)</f>
        <v>0</v>
      </c>
      <c r="P40" s="208">
        <f>ROUND(N(data2022!AO70), 0)</f>
        <v>0</v>
      </c>
      <c r="Q40" s="208">
        <f>ROUND(N(data2022!AO71), 0)</f>
        <v>0</v>
      </c>
      <c r="R40" s="208">
        <f>ROUND(N(data2022!AO72), 0)</f>
        <v>0</v>
      </c>
      <c r="S40" s="208">
        <f>ROUND(N(data2022!AO73), 0)</f>
        <v>0</v>
      </c>
      <c r="T40" s="208">
        <f>ROUND(N(data2022!AO74), 0)</f>
        <v>0</v>
      </c>
      <c r="U40" s="208">
        <f>ROUND(N(data2022!AO75), 0)</f>
        <v>0</v>
      </c>
      <c r="V40" s="208">
        <f>ROUND(N(data2022!AO76), 0)</f>
        <v>0</v>
      </c>
      <c r="W40" s="208">
        <f>ROUND(N(data2022!AO77), 0)</f>
        <v>0</v>
      </c>
      <c r="X40" s="208">
        <f>ROUND(N(data2022!AO78), 0)</f>
        <v>0</v>
      </c>
      <c r="Y40" s="208">
        <f>ROUND(N(data2022!AO79), 0)</f>
        <v>0</v>
      </c>
      <c r="Z40" s="208">
        <f>ROUND(N(data2022!AO80), 0)</f>
        <v>0</v>
      </c>
      <c r="AA40" s="208">
        <f>ROUND(N(data2022!AO81), 0)</f>
        <v>0</v>
      </c>
      <c r="AB40" s="208">
        <f>ROUND(N(data2022!AO82), 0)</f>
        <v>0</v>
      </c>
      <c r="AC40" s="208">
        <f>ROUND(N(data2022!AO83), 0)</f>
        <v>0</v>
      </c>
      <c r="AD40" s="208">
        <f>ROUND(N(data2022!AO84), 0)</f>
        <v>0</v>
      </c>
      <c r="AE40" s="208">
        <f>ROUND(N(data2022!AO89), 0)</f>
        <v>0</v>
      </c>
      <c r="AF40" s="208">
        <f>ROUND(N(data2022!AO87), 0)</f>
        <v>0</v>
      </c>
      <c r="AG40" s="208">
        <f>ROUND(N(data2022!AO90), 0)</f>
        <v>0</v>
      </c>
      <c r="AH40" s="208">
        <f>ROUND(N(data2022!AO91), 0)</f>
        <v>0</v>
      </c>
      <c r="AI40" s="208">
        <f>ROUND(N(data2022!AO92), 0)</f>
        <v>0</v>
      </c>
      <c r="AJ40" s="208">
        <f>ROUND(N(data2022!AO93), 0)</f>
        <v>0</v>
      </c>
      <c r="AK40" s="315">
        <f>ROUND(N(data2022!AO94), 2)</f>
        <v>2.17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RIGHT(data2022!$C$97,3)</f>
        <v>021</v>
      </c>
      <c r="B41" s="210" t="str">
        <f>RIGHT(data2022!$C$96,4)</f>
        <v>2022</v>
      </c>
      <c r="C41" s="12" t="str">
        <f>data2022!AP$55</f>
        <v>7380</v>
      </c>
      <c r="D41" s="12" t="s">
        <v>1153</v>
      </c>
      <c r="E41" s="208">
        <f>ROUND(N(data2022!AP59), 0)</f>
        <v>0</v>
      </c>
      <c r="F41" s="315">
        <f>ROUND(N(data2022!AP60), 2)</f>
        <v>0</v>
      </c>
      <c r="G41" s="208">
        <f>ROUND(N(data2022!AP61), 0)</f>
        <v>0</v>
      </c>
      <c r="H41" s="208">
        <f>ROUND(N(data2022!AP62), 0)</f>
        <v>0</v>
      </c>
      <c r="I41" s="208">
        <f>ROUND(N(data2022!AP63), 0)</f>
        <v>0</v>
      </c>
      <c r="J41" s="208">
        <f>ROUND(N(data2022!AP64), 0)</f>
        <v>0</v>
      </c>
      <c r="K41" s="208">
        <f>ROUND(N(data2022!AP65), 0)</f>
        <v>0</v>
      </c>
      <c r="L41" s="208">
        <f>ROUND(N(data2022!AP66), 0)</f>
        <v>0</v>
      </c>
      <c r="M41" s="208">
        <f>ROUND(N(data2022!AP67), 0)</f>
        <v>0</v>
      </c>
      <c r="N41" s="208">
        <f>ROUND(N(data2022!AP68), 0)</f>
        <v>0</v>
      </c>
      <c r="O41" s="208">
        <f>ROUND(N(data2022!AP69), 0)</f>
        <v>0</v>
      </c>
      <c r="P41" s="208">
        <f>ROUND(N(data2022!AP70), 0)</f>
        <v>0</v>
      </c>
      <c r="Q41" s="208">
        <f>ROUND(N(data2022!AP71), 0)</f>
        <v>0</v>
      </c>
      <c r="R41" s="208">
        <f>ROUND(N(data2022!AP72), 0)</f>
        <v>0</v>
      </c>
      <c r="S41" s="208">
        <f>ROUND(N(data2022!AP73), 0)</f>
        <v>0</v>
      </c>
      <c r="T41" s="208">
        <f>ROUND(N(data2022!AP74), 0)</f>
        <v>0</v>
      </c>
      <c r="U41" s="208">
        <f>ROUND(N(data2022!AP75), 0)</f>
        <v>0</v>
      </c>
      <c r="V41" s="208">
        <f>ROUND(N(data2022!AP76), 0)</f>
        <v>0</v>
      </c>
      <c r="W41" s="208">
        <f>ROUND(N(data2022!AP77), 0)</f>
        <v>0</v>
      </c>
      <c r="X41" s="208">
        <f>ROUND(N(data2022!AP78), 0)</f>
        <v>0</v>
      </c>
      <c r="Y41" s="208">
        <f>ROUND(N(data2022!AP79), 0)</f>
        <v>0</v>
      </c>
      <c r="Z41" s="208">
        <f>ROUND(N(data2022!AP80), 0)</f>
        <v>0</v>
      </c>
      <c r="AA41" s="208">
        <f>ROUND(N(data2022!AP81), 0)</f>
        <v>0</v>
      </c>
      <c r="AB41" s="208">
        <f>ROUND(N(data2022!AP82), 0)</f>
        <v>0</v>
      </c>
      <c r="AC41" s="208">
        <f>ROUND(N(data2022!AP83), 0)</f>
        <v>0</v>
      </c>
      <c r="AD41" s="208">
        <f>ROUND(N(data2022!AP84), 0)</f>
        <v>0</v>
      </c>
      <c r="AE41" s="208">
        <f>ROUND(N(data2022!AP89), 0)</f>
        <v>0</v>
      </c>
      <c r="AF41" s="208">
        <f>ROUND(N(data2022!AP87), 0)</f>
        <v>0</v>
      </c>
      <c r="AG41" s="208">
        <f>ROUND(N(data2022!AP90), 0)</f>
        <v>0</v>
      </c>
      <c r="AH41" s="208">
        <f>ROUND(N(data2022!AP91), 0)</f>
        <v>0</v>
      </c>
      <c r="AI41" s="208">
        <f>ROUND(N(data2022!AP92), 0)</f>
        <v>0</v>
      </c>
      <c r="AJ41" s="208">
        <f>ROUND(N(data2022!AP93), 0)</f>
        <v>0</v>
      </c>
      <c r="AK41" s="315">
        <f>ROUND(N(data2022!AP94),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RIGHT(data2022!$C$97,3)</f>
        <v>021</v>
      </c>
      <c r="B42" s="210" t="str">
        <f>RIGHT(data2022!$C$96,4)</f>
        <v>2022</v>
      </c>
      <c r="C42" s="12" t="str">
        <f>data2022!AQ$55</f>
        <v>7390</v>
      </c>
      <c r="D42" s="12" t="s">
        <v>1153</v>
      </c>
      <c r="E42" s="208">
        <f>ROUND(N(data2022!AQ59), 0)</f>
        <v>0</v>
      </c>
      <c r="F42" s="315">
        <f>ROUND(N(data2022!AQ60), 2)</f>
        <v>0</v>
      </c>
      <c r="G42" s="208">
        <f>ROUND(N(data2022!AQ61), 0)</f>
        <v>0</v>
      </c>
      <c r="H42" s="208">
        <f>ROUND(N(data2022!AQ62), 0)</f>
        <v>0</v>
      </c>
      <c r="I42" s="208">
        <f>ROUND(N(data2022!AQ63), 0)</f>
        <v>0</v>
      </c>
      <c r="J42" s="208">
        <f>ROUND(N(data2022!AQ64), 0)</f>
        <v>0</v>
      </c>
      <c r="K42" s="208">
        <f>ROUND(N(data2022!AQ65), 0)</f>
        <v>0</v>
      </c>
      <c r="L42" s="208">
        <f>ROUND(N(data2022!AQ66), 0)</f>
        <v>0</v>
      </c>
      <c r="M42" s="208">
        <f>ROUND(N(data2022!AQ67), 0)</f>
        <v>0</v>
      </c>
      <c r="N42" s="208">
        <f>ROUND(N(data2022!AQ68), 0)</f>
        <v>0</v>
      </c>
      <c r="O42" s="208">
        <f>ROUND(N(data2022!AQ69), 0)</f>
        <v>0</v>
      </c>
      <c r="P42" s="208">
        <f>ROUND(N(data2022!AQ70), 0)</f>
        <v>0</v>
      </c>
      <c r="Q42" s="208">
        <f>ROUND(N(data2022!AQ71), 0)</f>
        <v>0</v>
      </c>
      <c r="R42" s="208">
        <f>ROUND(N(data2022!AQ72), 0)</f>
        <v>0</v>
      </c>
      <c r="S42" s="208">
        <f>ROUND(N(data2022!AQ73), 0)</f>
        <v>0</v>
      </c>
      <c r="T42" s="208">
        <f>ROUND(N(data2022!AQ74), 0)</f>
        <v>0</v>
      </c>
      <c r="U42" s="208">
        <f>ROUND(N(data2022!AQ75), 0)</f>
        <v>0</v>
      </c>
      <c r="V42" s="208">
        <f>ROUND(N(data2022!AQ76), 0)</f>
        <v>0</v>
      </c>
      <c r="W42" s="208">
        <f>ROUND(N(data2022!AQ77), 0)</f>
        <v>0</v>
      </c>
      <c r="X42" s="208">
        <f>ROUND(N(data2022!AQ78), 0)</f>
        <v>0</v>
      </c>
      <c r="Y42" s="208">
        <f>ROUND(N(data2022!AQ79), 0)</f>
        <v>0</v>
      </c>
      <c r="Z42" s="208">
        <f>ROUND(N(data2022!AQ80), 0)</f>
        <v>0</v>
      </c>
      <c r="AA42" s="208">
        <f>ROUND(N(data2022!AQ81), 0)</f>
        <v>0</v>
      </c>
      <c r="AB42" s="208">
        <f>ROUND(N(data2022!AQ82), 0)</f>
        <v>0</v>
      </c>
      <c r="AC42" s="208">
        <f>ROUND(N(data2022!AQ83), 0)</f>
        <v>0</v>
      </c>
      <c r="AD42" s="208">
        <f>ROUND(N(data2022!AQ84), 0)</f>
        <v>0</v>
      </c>
      <c r="AE42" s="208">
        <f>ROUND(N(data2022!AQ89), 0)</f>
        <v>0</v>
      </c>
      <c r="AF42" s="208">
        <f>ROUND(N(data2022!AQ87), 0)</f>
        <v>0</v>
      </c>
      <c r="AG42" s="208">
        <f>ROUND(N(data2022!AQ90), 0)</f>
        <v>0</v>
      </c>
      <c r="AH42" s="208">
        <f>ROUND(N(data2022!AQ91), 0)</f>
        <v>0</v>
      </c>
      <c r="AI42" s="208">
        <f>ROUND(N(data2022!AQ92), 0)</f>
        <v>0</v>
      </c>
      <c r="AJ42" s="208">
        <f>ROUND(N(data2022!AQ93), 0)</f>
        <v>0</v>
      </c>
      <c r="AK42" s="315">
        <f>ROUND(N(data2022!AQ94),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RIGHT(data2022!$C$97,3)</f>
        <v>021</v>
      </c>
      <c r="B43" s="210" t="str">
        <f>RIGHT(data2022!$C$96,4)</f>
        <v>2022</v>
      </c>
      <c r="C43" s="12" t="str">
        <f>data2022!AR$55</f>
        <v>7400</v>
      </c>
      <c r="D43" s="12" t="s">
        <v>1153</v>
      </c>
      <c r="E43" s="208">
        <f>ROUND(N(data2022!AR59), 0)</f>
        <v>0</v>
      </c>
      <c r="F43" s="315">
        <f>ROUND(N(data2022!AR60), 2)</f>
        <v>0</v>
      </c>
      <c r="G43" s="208">
        <f>ROUND(N(data2022!AR61), 0)</f>
        <v>0</v>
      </c>
      <c r="H43" s="208">
        <f>ROUND(N(data2022!AR62), 0)</f>
        <v>0</v>
      </c>
      <c r="I43" s="208">
        <f>ROUND(N(data2022!AR63), 0)</f>
        <v>0</v>
      </c>
      <c r="J43" s="208">
        <f>ROUND(N(data2022!AR64), 0)</f>
        <v>0</v>
      </c>
      <c r="K43" s="208">
        <f>ROUND(N(data2022!AR65), 0)</f>
        <v>0</v>
      </c>
      <c r="L43" s="208">
        <f>ROUND(N(data2022!AR66), 0)</f>
        <v>0</v>
      </c>
      <c r="M43" s="208">
        <f>ROUND(N(data2022!AR67), 0)</f>
        <v>0</v>
      </c>
      <c r="N43" s="208">
        <f>ROUND(N(data2022!AR68), 0)</f>
        <v>0</v>
      </c>
      <c r="O43" s="208">
        <f>ROUND(N(data2022!AR69), 0)</f>
        <v>0</v>
      </c>
      <c r="P43" s="208">
        <f>ROUND(N(data2022!AR70), 0)</f>
        <v>0</v>
      </c>
      <c r="Q43" s="208">
        <f>ROUND(N(data2022!AR71), 0)</f>
        <v>0</v>
      </c>
      <c r="R43" s="208">
        <f>ROUND(N(data2022!AR72), 0)</f>
        <v>0</v>
      </c>
      <c r="S43" s="208">
        <f>ROUND(N(data2022!AR73), 0)</f>
        <v>0</v>
      </c>
      <c r="T43" s="208">
        <f>ROUND(N(data2022!AR74), 0)</f>
        <v>0</v>
      </c>
      <c r="U43" s="208">
        <f>ROUND(N(data2022!AR75), 0)</f>
        <v>0</v>
      </c>
      <c r="V43" s="208">
        <f>ROUND(N(data2022!AR76), 0)</f>
        <v>0</v>
      </c>
      <c r="W43" s="208">
        <f>ROUND(N(data2022!AR77), 0)</f>
        <v>0</v>
      </c>
      <c r="X43" s="208">
        <f>ROUND(N(data2022!AR78), 0)</f>
        <v>0</v>
      </c>
      <c r="Y43" s="208">
        <f>ROUND(N(data2022!AR79), 0)</f>
        <v>0</v>
      </c>
      <c r="Z43" s="208">
        <f>ROUND(N(data2022!AR80), 0)</f>
        <v>0</v>
      </c>
      <c r="AA43" s="208">
        <f>ROUND(N(data2022!AR81), 0)</f>
        <v>0</v>
      </c>
      <c r="AB43" s="208">
        <f>ROUND(N(data2022!AR82), 0)</f>
        <v>0</v>
      </c>
      <c r="AC43" s="208">
        <f>ROUND(N(data2022!AR83), 0)</f>
        <v>0</v>
      </c>
      <c r="AD43" s="208">
        <f>ROUND(N(data2022!AR84), 0)</f>
        <v>0</v>
      </c>
      <c r="AE43" s="208">
        <f>ROUND(N(data2022!AR89), 0)</f>
        <v>0</v>
      </c>
      <c r="AF43" s="208">
        <f>ROUND(N(data2022!AR87), 0)</f>
        <v>0</v>
      </c>
      <c r="AG43" s="208">
        <f>ROUND(N(data2022!AR90), 0)</f>
        <v>0</v>
      </c>
      <c r="AH43" s="208">
        <f>ROUND(N(data2022!AR91), 0)</f>
        <v>0</v>
      </c>
      <c r="AI43" s="208">
        <f>ROUND(N(data2022!AR92), 0)</f>
        <v>0</v>
      </c>
      <c r="AJ43" s="208">
        <f>ROUND(N(data2022!AR93), 0)</f>
        <v>0</v>
      </c>
      <c r="AK43" s="315">
        <f>ROUND(N(data2022!AR94),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RIGHT(data2022!$C$97,3)</f>
        <v>021</v>
      </c>
      <c r="B44" s="210" t="str">
        <f>RIGHT(data2022!$C$96,4)</f>
        <v>2022</v>
      </c>
      <c r="C44" s="12" t="str">
        <f>data2022!AS$55</f>
        <v>7410</v>
      </c>
      <c r="D44" s="12" t="s">
        <v>1153</v>
      </c>
      <c r="E44" s="208">
        <f>ROUND(N(data2022!AS59), 0)</f>
        <v>0</v>
      </c>
      <c r="F44" s="315">
        <f>ROUND(N(data2022!AS60), 2)</f>
        <v>0</v>
      </c>
      <c r="G44" s="208">
        <f>ROUND(N(data2022!AS61), 0)</f>
        <v>0</v>
      </c>
      <c r="H44" s="208">
        <f>ROUND(N(data2022!AS62), 0)</f>
        <v>0</v>
      </c>
      <c r="I44" s="208">
        <f>ROUND(N(data2022!AS63), 0)</f>
        <v>0</v>
      </c>
      <c r="J44" s="208">
        <f>ROUND(N(data2022!AS64), 0)</f>
        <v>0</v>
      </c>
      <c r="K44" s="208">
        <f>ROUND(N(data2022!AS65), 0)</f>
        <v>0</v>
      </c>
      <c r="L44" s="208">
        <f>ROUND(N(data2022!AS66), 0)</f>
        <v>0</v>
      </c>
      <c r="M44" s="208">
        <f>ROUND(N(data2022!AS67), 0)</f>
        <v>0</v>
      </c>
      <c r="N44" s="208">
        <f>ROUND(N(data2022!AS68), 0)</f>
        <v>0</v>
      </c>
      <c r="O44" s="208">
        <f>ROUND(N(data2022!AS69), 0)</f>
        <v>0</v>
      </c>
      <c r="P44" s="208">
        <f>ROUND(N(data2022!AS70), 0)</f>
        <v>0</v>
      </c>
      <c r="Q44" s="208">
        <f>ROUND(N(data2022!AS71), 0)</f>
        <v>0</v>
      </c>
      <c r="R44" s="208">
        <f>ROUND(N(data2022!AS72), 0)</f>
        <v>0</v>
      </c>
      <c r="S44" s="208">
        <f>ROUND(N(data2022!AS73), 0)</f>
        <v>0</v>
      </c>
      <c r="T44" s="208">
        <f>ROUND(N(data2022!AS74), 0)</f>
        <v>0</v>
      </c>
      <c r="U44" s="208">
        <f>ROUND(N(data2022!AS75), 0)</f>
        <v>0</v>
      </c>
      <c r="V44" s="208">
        <f>ROUND(N(data2022!AS76), 0)</f>
        <v>0</v>
      </c>
      <c r="W44" s="208">
        <f>ROUND(N(data2022!AS77), 0)</f>
        <v>0</v>
      </c>
      <c r="X44" s="208">
        <f>ROUND(N(data2022!AS78), 0)</f>
        <v>0</v>
      </c>
      <c r="Y44" s="208">
        <f>ROUND(N(data2022!AS79), 0)</f>
        <v>0</v>
      </c>
      <c r="Z44" s="208">
        <f>ROUND(N(data2022!AS80), 0)</f>
        <v>0</v>
      </c>
      <c r="AA44" s="208">
        <f>ROUND(N(data2022!AS81), 0)</f>
        <v>0</v>
      </c>
      <c r="AB44" s="208">
        <f>ROUND(N(data2022!AS82), 0)</f>
        <v>0</v>
      </c>
      <c r="AC44" s="208">
        <f>ROUND(N(data2022!AS83), 0)</f>
        <v>0</v>
      </c>
      <c r="AD44" s="208">
        <f>ROUND(N(data2022!AS84), 0)</f>
        <v>0</v>
      </c>
      <c r="AE44" s="208">
        <f>ROUND(N(data2022!AS89), 0)</f>
        <v>0</v>
      </c>
      <c r="AF44" s="208">
        <f>ROUND(N(data2022!AS87), 0)</f>
        <v>0</v>
      </c>
      <c r="AG44" s="208">
        <f>ROUND(N(data2022!AS90), 0)</f>
        <v>0</v>
      </c>
      <c r="AH44" s="208">
        <f>ROUND(N(data2022!AS91), 0)</f>
        <v>0</v>
      </c>
      <c r="AI44" s="208">
        <f>ROUND(N(data2022!AS92), 0)</f>
        <v>0</v>
      </c>
      <c r="AJ44" s="208">
        <f>ROUND(N(data2022!AS93), 0)</f>
        <v>0</v>
      </c>
      <c r="AK44" s="315">
        <f>ROUND(N(data2022!AS94),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RIGHT(data2022!$C$97,3)</f>
        <v>021</v>
      </c>
      <c r="B45" s="210" t="str">
        <f>RIGHT(data2022!$C$96,4)</f>
        <v>2022</v>
      </c>
      <c r="C45" s="12" t="str">
        <f>data2022!AT$55</f>
        <v>7420</v>
      </c>
      <c r="D45" s="12" t="s">
        <v>1153</v>
      </c>
      <c r="E45" s="208">
        <f>ROUND(N(data2022!AT59), 0)</f>
        <v>0</v>
      </c>
      <c r="F45" s="315">
        <f>ROUND(N(data2022!AT60), 2)</f>
        <v>0</v>
      </c>
      <c r="G45" s="208">
        <f>ROUND(N(data2022!AT61), 0)</f>
        <v>0</v>
      </c>
      <c r="H45" s="208">
        <f>ROUND(N(data2022!AT62), 0)</f>
        <v>0</v>
      </c>
      <c r="I45" s="208">
        <f>ROUND(N(data2022!AT63), 0)</f>
        <v>0</v>
      </c>
      <c r="J45" s="208">
        <f>ROUND(N(data2022!AT64), 0)</f>
        <v>0</v>
      </c>
      <c r="K45" s="208">
        <f>ROUND(N(data2022!AT65), 0)</f>
        <v>0</v>
      </c>
      <c r="L45" s="208">
        <f>ROUND(N(data2022!AT66), 0)</f>
        <v>0</v>
      </c>
      <c r="M45" s="208">
        <f>ROUND(N(data2022!AT67), 0)</f>
        <v>0</v>
      </c>
      <c r="N45" s="208">
        <f>ROUND(N(data2022!AT68), 0)</f>
        <v>0</v>
      </c>
      <c r="O45" s="208">
        <f>ROUND(N(data2022!AT69), 0)</f>
        <v>0</v>
      </c>
      <c r="P45" s="208">
        <f>ROUND(N(data2022!AT70), 0)</f>
        <v>0</v>
      </c>
      <c r="Q45" s="208">
        <f>ROUND(N(data2022!AT71), 0)</f>
        <v>0</v>
      </c>
      <c r="R45" s="208">
        <f>ROUND(N(data2022!AT72), 0)</f>
        <v>0</v>
      </c>
      <c r="S45" s="208">
        <f>ROUND(N(data2022!AT73), 0)</f>
        <v>0</v>
      </c>
      <c r="T45" s="208">
        <f>ROUND(N(data2022!AT74), 0)</f>
        <v>0</v>
      </c>
      <c r="U45" s="208">
        <f>ROUND(N(data2022!AT75), 0)</f>
        <v>0</v>
      </c>
      <c r="V45" s="208">
        <f>ROUND(N(data2022!AT76), 0)</f>
        <v>0</v>
      </c>
      <c r="W45" s="208">
        <f>ROUND(N(data2022!AT77), 0)</f>
        <v>0</v>
      </c>
      <c r="X45" s="208">
        <f>ROUND(N(data2022!AT78), 0)</f>
        <v>0</v>
      </c>
      <c r="Y45" s="208">
        <f>ROUND(N(data2022!AT79), 0)</f>
        <v>0</v>
      </c>
      <c r="Z45" s="208">
        <f>ROUND(N(data2022!AT80), 0)</f>
        <v>0</v>
      </c>
      <c r="AA45" s="208">
        <f>ROUND(N(data2022!AT81), 0)</f>
        <v>0</v>
      </c>
      <c r="AB45" s="208">
        <f>ROUND(N(data2022!AT82), 0)</f>
        <v>0</v>
      </c>
      <c r="AC45" s="208">
        <f>ROUND(N(data2022!AT83), 0)</f>
        <v>0</v>
      </c>
      <c r="AD45" s="208">
        <f>ROUND(N(data2022!AT84), 0)</f>
        <v>0</v>
      </c>
      <c r="AE45" s="208">
        <f>ROUND(N(data2022!AT89), 0)</f>
        <v>0</v>
      </c>
      <c r="AF45" s="208">
        <f>ROUND(N(data2022!AT87), 0)</f>
        <v>0</v>
      </c>
      <c r="AG45" s="208">
        <f>ROUND(N(data2022!AT90), 0)</f>
        <v>0</v>
      </c>
      <c r="AH45" s="208">
        <f>ROUND(N(data2022!AT91), 0)</f>
        <v>0</v>
      </c>
      <c r="AI45" s="208">
        <f>ROUND(N(data2022!AT92), 0)</f>
        <v>0</v>
      </c>
      <c r="AJ45" s="208">
        <f>ROUND(N(data2022!AT93), 0)</f>
        <v>0</v>
      </c>
      <c r="AK45" s="315">
        <f>ROUND(N(data2022!AT94),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RIGHT(data2022!$C$97,3)</f>
        <v>021</v>
      </c>
      <c r="B46" s="210" t="str">
        <f>RIGHT(data2022!$C$96,4)</f>
        <v>2022</v>
      </c>
      <c r="C46" s="12" t="str">
        <f>data2022!AU$55</f>
        <v>7430</v>
      </c>
      <c r="D46" s="12" t="s">
        <v>1153</v>
      </c>
      <c r="E46" s="208">
        <f>ROUND(N(data2022!AU59), 0)</f>
        <v>0</v>
      </c>
      <c r="F46" s="315">
        <f>ROUND(N(data2022!AU60), 2)</f>
        <v>0</v>
      </c>
      <c r="G46" s="208">
        <f>ROUND(N(data2022!AU61), 0)</f>
        <v>0</v>
      </c>
      <c r="H46" s="208">
        <f>ROUND(N(data2022!AU62), 0)</f>
        <v>0</v>
      </c>
      <c r="I46" s="208">
        <f>ROUND(N(data2022!AU63), 0)</f>
        <v>0</v>
      </c>
      <c r="J46" s="208">
        <f>ROUND(N(data2022!AU64), 0)</f>
        <v>0</v>
      </c>
      <c r="K46" s="208">
        <f>ROUND(N(data2022!AU65), 0)</f>
        <v>0</v>
      </c>
      <c r="L46" s="208">
        <f>ROUND(N(data2022!AU66), 0)</f>
        <v>0</v>
      </c>
      <c r="M46" s="208">
        <f>ROUND(N(data2022!AU67), 0)</f>
        <v>0</v>
      </c>
      <c r="N46" s="208">
        <f>ROUND(N(data2022!AU68), 0)</f>
        <v>0</v>
      </c>
      <c r="O46" s="208">
        <f>ROUND(N(data2022!AU69), 0)</f>
        <v>0</v>
      </c>
      <c r="P46" s="208">
        <f>ROUND(N(data2022!AU70), 0)</f>
        <v>0</v>
      </c>
      <c r="Q46" s="208">
        <f>ROUND(N(data2022!AU71), 0)</f>
        <v>0</v>
      </c>
      <c r="R46" s="208">
        <f>ROUND(N(data2022!AU72), 0)</f>
        <v>0</v>
      </c>
      <c r="S46" s="208">
        <f>ROUND(N(data2022!AU73), 0)</f>
        <v>0</v>
      </c>
      <c r="T46" s="208">
        <f>ROUND(N(data2022!AU74), 0)</f>
        <v>0</v>
      </c>
      <c r="U46" s="208">
        <f>ROUND(N(data2022!AU75), 0)</f>
        <v>0</v>
      </c>
      <c r="V46" s="208">
        <f>ROUND(N(data2022!AU76), 0)</f>
        <v>0</v>
      </c>
      <c r="W46" s="208">
        <f>ROUND(N(data2022!AU77), 0)</f>
        <v>0</v>
      </c>
      <c r="X46" s="208">
        <f>ROUND(N(data2022!AU78), 0)</f>
        <v>0</v>
      </c>
      <c r="Y46" s="208">
        <f>ROUND(N(data2022!AU79), 0)</f>
        <v>0</v>
      </c>
      <c r="Z46" s="208">
        <f>ROUND(N(data2022!AU80), 0)</f>
        <v>0</v>
      </c>
      <c r="AA46" s="208">
        <f>ROUND(N(data2022!AU81), 0)</f>
        <v>0</v>
      </c>
      <c r="AB46" s="208">
        <f>ROUND(N(data2022!AU82), 0)</f>
        <v>0</v>
      </c>
      <c r="AC46" s="208">
        <f>ROUND(N(data2022!AU83), 0)</f>
        <v>0</v>
      </c>
      <c r="AD46" s="208">
        <f>ROUND(N(data2022!AU84), 0)</f>
        <v>0</v>
      </c>
      <c r="AE46" s="208">
        <f>ROUND(N(data2022!AU89), 0)</f>
        <v>0</v>
      </c>
      <c r="AF46" s="208">
        <f>ROUND(N(data2022!AU87), 0)</f>
        <v>0</v>
      </c>
      <c r="AG46" s="208">
        <f>ROUND(N(data2022!AU90), 0)</f>
        <v>0</v>
      </c>
      <c r="AH46" s="208">
        <f>ROUND(N(data2022!AU91), 0)</f>
        <v>0</v>
      </c>
      <c r="AI46" s="208">
        <f>ROUND(N(data2022!AU92), 0)</f>
        <v>0</v>
      </c>
      <c r="AJ46" s="208">
        <f>ROUND(N(data2022!AU93), 0)</f>
        <v>0</v>
      </c>
      <c r="AK46" s="315">
        <f>ROUND(N(data2022!AU94),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RIGHT(data2022!$C$97,3)</f>
        <v>021</v>
      </c>
      <c r="B47" s="210" t="str">
        <f>RIGHT(data2022!$C$96,4)</f>
        <v>2022</v>
      </c>
      <c r="C47" s="12" t="str">
        <f>data2022!AV$55</f>
        <v>7490</v>
      </c>
      <c r="D47" s="12" t="s">
        <v>1153</v>
      </c>
      <c r="E47" s="208">
        <f>ROUND(N(data2022!AV59), 0)</f>
        <v>0</v>
      </c>
      <c r="F47" s="315">
        <f>ROUND(N(data2022!AV60), 2)</f>
        <v>4.5</v>
      </c>
      <c r="G47" s="208">
        <f>ROUND(N(data2022!AV61), 0)</f>
        <v>541</v>
      </c>
      <c r="H47" s="208">
        <f>ROUND(N(data2022!AV62), 0)</f>
        <v>110</v>
      </c>
      <c r="I47" s="208">
        <f>ROUND(N(data2022!AV63), 0)</f>
        <v>0</v>
      </c>
      <c r="J47" s="208">
        <f>ROUND(N(data2022!AV64), 0)</f>
        <v>53</v>
      </c>
      <c r="K47" s="208">
        <f>ROUND(N(data2022!AV65), 0)</f>
        <v>0</v>
      </c>
      <c r="L47" s="208">
        <f>ROUND(N(data2022!AV66), 0)</f>
        <v>0</v>
      </c>
      <c r="M47" s="208">
        <f>ROUND(N(data2022!AV67), 0)</f>
        <v>0</v>
      </c>
      <c r="N47" s="208">
        <f>ROUND(N(data2022!AV68), 0)</f>
        <v>0</v>
      </c>
      <c r="O47" s="208">
        <f>ROUND(N(data2022!AV69), 0)</f>
        <v>0</v>
      </c>
      <c r="P47" s="208">
        <f>ROUND(N(data2022!AV70), 0)</f>
        <v>0</v>
      </c>
      <c r="Q47" s="208">
        <f>ROUND(N(data2022!AV71), 0)</f>
        <v>0</v>
      </c>
      <c r="R47" s="208">
        <f>ROUND(N(data2022!AV72), 0)</f>
        <v>0</v>
      </c>
      <c r="S47" s="208">
        <f>ROUND(N(data2022!AV73), 0)</f>
        <v>0</v>
      </c>
      <c r="T47" s="208">
        <f>ROUND(N(data2022!AV74), 0)</f>
        <v>0</v>
      </c>
      <c r="U47" s="208">
        <f>ROUND(N(data2022!AV75), 0)</f>
        <v>0</v>
      </c>
      <c r="V47" s="208">
        <f>ROUND(N(data2022!AV76), 0)</f>
        <v>0</v>
      </c>
      <c r="W47" s="208">
        <f>ROUND(N(data2022!AV77), 0)</f>
        <v>0</v>
      </c>
      <c r="X47" s="208">
        <f>ROUND(N(data2022!AV78), 0)</f>
        <v>0</v>
      </c>
      <c r="Y47" s="208">
        <f>ROUND(N(data2022!AV79), 0)</f>
        <v>0</v>
      </c>
      <c r="Z47" s="208">
        <f>ROUND(N(data2022!AV80), 0)</f>
        <v>0</v>
      </c>
      <c r="AA47" s="208">
        <f>ROUND(N(data2022!AV81), 0)</f>
        <v>0</v>
      </c>
      <c r="AB47" s="208">
        <f>ROUND(N(data2022!AV82), 0)</f>
        <v>0</v>
      </c>
      <c r="AC47" s="208">
        <f>ROUND(N(data2022!AV83), 0)</f>
        <v>0</v>
      </c>
      <c r="AD47" s="208">
        <f>ROUND(N(data2022!AV84), 0)</f>
        <v>0</v>
      </c>
      <c r="AE47" s="208">
        <f>ROUND(N(data2022!AV89), 0)</f>
        <v>0</v>
      </c>
      <c r="AF47" s="208">
        <f>ROUND(N(data2022!AV87), 0)</f>
        <v>0</v>
      </c>
      <c r="AG47" s="208">
        <f>ROUND(N(data2022!AV90), 0)</f>
        <v>0</v>
      </c>
      <c r="AH47" s="208">
        <f>ROUND(N(data2022!AV91), 0)</f>
        <v>0</v>
      </c>
      <c r="AI47" s="208">
        <f>ROUND(N(data2022!AV92), 0)</f>
        <v>0</v>
      </c>
      <c r="AJ47" s="208">
        <f>ROUND(N(data2022!AV93), 0)</f>
        <v>0</v>
      </c>
      <c r="AK47" s="315">
        <f>ROUND(N(data2022!AV94), 2)</f>
        <v>3.33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RIGHT(data2022!$C$97,3)</f>
        <v>021</v>
      </c>
      <c r="B48" s="210" t="str">
        <f>RIGHT(data2022!$C$96,4)</f>
        <v>2022</v>
      </c>
      <c r="C48" s="12" t="str">
        <f>data2022!AW$55</f>
        <v>8200</v>
      </c>
      <c r="D48" s="12" t="s">
        <v>1153</v>
      </c>
      <c r="E48" s="208">
        <f>ROUND(N(data2022!AW59), 0)</f>
        <v>0</v>
      </c>
      <c r="F48" s="315">
        <f>ROUND(N(data2022!AW60), 2)</f>
        <v>0</v>
      </c>
      <c r="G48" s="208">
        <f>ROUND(N(data2022!AW61), 0)</f>
        <v>0</v>
      </c>
      <c r="H48" s="208">
        <f>ROUND(N(data2022!AW62), 0)</f>
        <v>0</v>
      </c>
      <c r="I48" s="208">
        <f>ROUND(N(data2022!AW63), 0)</f>
        <v>0</v>
      </c>
      <c r="J48" s="208">
        <f>ROUND(N(data2022!AW64), 0)</f>
        <v>0</v>
      </c>
      <c r="K48" s="208">
        <f>ROUND(N(data2022!AW65), 0)</f>
        <v>0</v>
      </c>
      <c r="L48" s="208">
        <f>ROUND(N(data2022!AW66), 0)</f>
        <v>0</v>
      </c>
      <c r="M48" s="208">
        <f>ROUND(N(data2022!AW67), 0)</f>
        <v>0</v>
      </c>
      <c r="N48" s="208">
        <f>ROUND(N(data2022!AW68), 0)</f>
        <v>0</v>
      </c>
      <c r="O48" s="208">
        <f>ROUND(N(data2022!AW69), 0)</f>
        <v>0</v>
      </c>
      <c r="P48" s="208">
        <f>ROUND(N(data2022!AW70), 0)</f>
        <v>0</v>
      </c>
      <c r="Q48" s="208">
        <f>ROUND(N(data2022!AW71), 0)</f>
        <v>0</v>
      </c>
      <c r="R48" s="208">
        <f>ROUND(N(data2022!AW72), 0)</f>
        <v>0</v>
      </c>
      <c r="S48" s="208">
        <f>ROUND(N(data2022!AW73), 0)</f>
        <v>0</v>
      </c>
      <c r="T48" s="208">
        <f>ROUND(N(data2022!AW74), 0)</f>
        <v>0</v>
      </c>
      <c r="U48" s="208">
        <f>ROUND(N(data2022!AW75), 0)</f>
        <v>0</v>
      </c>
      <c r="V48" s="208">
        <f>ROUND(N(data2022!AW76), 0)</f>
        <v>0</v>
      </c>
      <c r="W48" s="208">
        <f>ROUND(N(data2022!AW77), 0)</f>
        <v>0</v>
      </c>
      <c r="X48" s="208">
        <f>ROUND(N(data2022!AW78), 0)</f>
        <v>0</v>
      </c>
      <c r="Y48" s="208">
        <f>ROUND(N(data2022!AW79), 0)</f>
        <v>0</v>
      </c>
      <c r="Z48" s="208">
        <f>ROUND(N(data2022!AW80), 0)</f>
        <v>0</v>
      </c>
      <c r="AA48" s="208">
        <f>ROUND(N(data2022!AW81), 0)</f>
        <v>0</v>
      </c>
      <c r="AB48" s="208">
        <f>ROUND(N(data2022!AW82), 0)</f>
        <v>0</v>
      </c>
      <c r="AC48" s="208">
        <f>ROUND(N(data2022!AW83), 0)</f>
        <v>0</v>
      </c>
      <c r="AD48" s="208">
        <f>ROUND(N(data2022!AW84), 0)</f>
        <v>0</v>
      </c>
      <c r="AE48" s="208">
        <f>ROUND(N(data2022!AW89), 0)</f>
        <v>0</v>
      </c>
      <c r="AF48" s="208">
        <f>ROUND(N(data2022!AW87), 0)</f>
        <v>0</v>
      </c>
      <c r="AG48" s="208">
        <f>ROUND(N(data2022!AW90), 0)</f>
        <v>0</v>
      </c>
      <c r="AH48" s="208">
        <f>ROUND(N(data2022!AW91), 0)</f>
        <v>0</v>
      </c>
      <c r="AI48" s="208">
        <f>ROUND(N(data2022!AW92), 0)</f>
        <v>0</v>
      </c>
      <c r="AJ48" s="208">
        <f>ROUND(N(data2022!AW93), 0)</f>
        <v>0</v>
      </c>
      <c r="AK48" s="315">
        <f>ROUND(N(data2022!AW94),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RIGHT(data2022!$C$97,3)</f>
        <v>021</v>
      </c>
      <c r="B49" s="210" t="str">
        <f>RIGHT(data2022!$C$96,4)</f>
        <v>2022</v>
      </c>
      <c r="C49" s="12" t="str">
        <f>data2022!AX$55</f>
        <v>8310</v>
      </c>
      <c r="D49" s="12" t="s">
        <v>1153</v>
      </c>
      <c r="E49" s="208">
        <f>ROUND(N(data2022!AX59), 0)</f>
        <v>0</v>
      </c>
      <c r="F49" s="315">
        <f>ROUND(N(data2022!AX60), 2)</f>
        <v>0</v>
      </c>
      <c r="G49" s="208">
        <f>ROUND(N(data2022!AX61), 0)</f>
        <v>0</v>
      </c>
      <c r="H49" s="208">
        <f>ROUND(N(data2022!AX62), 0)</f>
        <v>0</v>
      </c>
      <c r="I49" s="208">
        <f>ROUND(N(data2022!AX63), 0)</f>
        <v>0</v>
      </c>
      <c r="J49" s="208">
        <f>ROUND(N(data2022!AX64), 0)</f>
        <v>0</v>
      </c>
      <c r="K49" s="208">
        <f>ROUND(N(data2022!AX65), 0)</f>
        <v>0</v>
      </c>
      <c r="L49" s="208">
        <f>ROUND(N(data2022!AX66), 0)</f>
        <v>0</v>
      </c>
      <c r="M49" s="208">
        <f>ROUND(N(data2022!AX67), 0)</f>
        <v>0</v>
      </c>
      <c r="N49" s="208">
        <f>ROUND(N(data2022!AX68), 0)</f>
        <v>0</v>
      </c>
      <c r="O49" s="208">
        <f>ROUND(N(data2022!AX69), 0)</f>
        <v>0</v>
      </c>
      <c r="P49" s="208">
        <f>ROUND(N(data2022!AX70), 0)</f>
        <v>0</v>
      </c>
      <c r="Q49" s="208">
        <f>ROUND(N(data2022!AX71), 0)</f>
        <v>0</v>
      </c>
      <c r="R49" s="208">
        <f>ROUND(N(data2022!AX72), 0)</f>
        <v>0</v>
      </c>
      <c r="S49" s="208">
        <f>ROUND(N(data2022!AX73), 0)</f>
        <v>0</v>
      </c>
      <c r="T49" s="208">
        <f>ROUND(N(data2022!AX74), 0)</f>
        <v>0</v>
      </c>
      <c r="U49" s="208">
        <f>ROUND(N(data2022!AX75), 0)</f>
        <v>0</v>
      </c>
      <c r="V49" s="208">
        <f>ROUND(N(data2022!AX76), 0)</f>
        <v>0</v>
      </c>
      <c r="W49" s="208">
        <f>ROUND(N(data2022!AX77), 0)</f>
        <v>0</v>
      </c>
      <c r="X49" s="208">
        <f>ROUND(N(data2022!AX78), 0)</f>
        <v>0</v>
      </c>
      <c r="Y49" s="208">
        <f>ROUND(N(data2022!AX79), 0)</f>
        <v>0</v>
      </c>
      <c r="Z49" s="208">
        <f>ROUND(N(data2022!AX80), 0)</f>
        <v>0</v>
      </c>
      <c r="AA49" s="208">
        <f>ROUND(N(data2022!AX81), 0)</f>
        <v>0</v>
      </c>
      <c r="AB49" s="208">
        <f>ROUND(N(data2022!AX82), 0)</f>
        <v>0</v>
      </c>
      <c r="AC49" s="208">
        <f>ROUND(N(data2022!AX83), 0)</f>
        <v>0</v>
      </c>
      <c r="AD49" s="208">
        <f>ROUND(N(data2022!AX84), 0)</f>
        <v>0</v>
      </c>
      <c r="AE49" s="208">
        <f>ROUND(N(data2022!AX89), 0)</f>
        <v>0</v>
      </c>
      <c r="AF49" s="208">
        <f>ROUND(N(data2022!AX87), 0)</f>
        <v>0</v>
      </c>
      <c r="AG49" s="208">
        <f>ROUND(N(data2022!AX90), 0)</f>
        <v>0</v>
      </c>
      <c r="AH49" s="208">
        <f>ROUND(N(data2022!AX91), 0)</f>
        <v>0</v>
      </c>
      <c r="AI49" s="208">
        <f>ROUND(N(data2022!AX92), 0)</f>
        <v>0</v>
      </c>
      <c r="AJ49" s="208">
        <f>ROUND(N(data2022!AX93), 0)</f>
        <v>0</v>
      </c>
      <c r="AK49" s="315">
        <f>ROUND(N(data2022!AX94),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RIGHT(data2022!$C$97,3)</f>
        <v>021</v>
      </c>
      <c r="B50" s="210" t="str">
        <f>RIGHT(data2022!$C$96,4)</f>
        <v>2022</v>
      </c>
      <c r="C50" s="12" t="str">
        <f>data2022!AY$55</f>
        <v>8320</v>
      </c>
      <c r="D50" s="12" t="s">
        <v>1153</v>
      </c>
      <c r="E50" s="208">
        <f>ROUND(N(data2022!AY59), 0)</f>
        <v>29752</v>
      </c>
      <c r="F50" s="315">
        <f>ROUND(N(data2022!AY60), 2)</f>
        <v>21.1</v>
      </c>
      <c r="G50" s="208">
        <f>ROUND(N(data2022!AY61), 0)</f>
        <v>276097</v>
      </c>
      <c r="H50" s="208">
        <f>ROUND(N(data2022!AY62), 0)</f>
        <v>108568</v>
      </c>
      <c r="I50" s="208">
        <f>ROUND(N(data2022!AY63), 0)</f>
        <v>9458</v>
      </c>
      <c r="J50" s="208">
        <f>ROUND(N(data2022!AY64), 0)</f>
        <v>199251</v>
      </c>
      <c r="K50" s="208">
        <f>ROUND(N(data2022!AY65), 0)</f>
        <v>0</v>
      </c>
      <c r="L50" s="208">
        <f>ROUND(N(data2022!AY66), 0)</f>
        <v>1708</v>
      </c>
      <c r="M50" s="208">
        <f>ROUND(N(data2022!AY67), 0)</f>
        <v>2744</v>
      </c>
      <c r="N50" s="208">
        <f>ROUND(N(data2022!AY68), 0)</f>
        <v>15</v>
      </c>
      <c r="O50" s="208">
        <f>ROUND(N(data2022!AY69), 0)</f>
        <v>10819</v>
      </c>
      <c r="P50" s="208">
        <f>ROUND(N(data2022!AY70), 0)</f>
        <v>0</v>
      </c>
      <c r="Q50" s="208">
        <f>ROUND(N(data2022!AY71), 0)</f>
        <v>0</v>
      </c>
      <c r="R50" s="208">
        <f>ROUND(N(data2022!AY72), 0)</f>
        <v>0</v>
      </c>
      <c r="S50" s="208">
        <f>ROUND(N(data2022!AY73), 0)</f>
        <v>0</v>
      </c>
      <c r="T50" s="208">
        <f>ROUND(N(data2022!AY74), 0)</f>
        <v>0</v>
      </c>
      <c r="U50" s="208">
        <f>ROUND(N(data2022!AY75), 0)</f>
        <v>0</v>
      </c>
      <c r="V50" s="208">
        <f>ROUND(N(data2022!AY76), 0)</f>
        <v>0</v>
      </c>
      <c r="W50" s="208">
        <f>ROUND(N(data2022!AY77), 0)</f>
        <v>5479</v>
      </c>
      <c r="X50" s="208">
        <f>ROUND(N(data2022!AY78), 0)</f>
        <v>0</v>
      </c>
      <c r="Y50" s="208">
        <f>ROUND(N(data2022!AY79), 0)</f>
        <v>0</v>
      </c>
      <c r="Z50" s="208">
        <f>ROUND(N(data2022!AY80), 0)</f>
        <v>160</v>
      </c>
      <c r="AA50" s="208">
        <f>ROUND(N(data2022!AY81), 0)</f>
        <v>0</v>
      </c>
      <c r="AB50" s="208">
        <f>ROUND(N(data2022!AY82), 0)</f>
        <v>3476</v>
      </c>
      <c r="AC50" s="208">
        <f>ROUND(N(data2022!AY83), 0)</f>
        <v>1704</v>
      </c>
      <c r="AD50" s="208">
        <f>ROUND(N(data2022!AY84), 0)</f>
        <v>0</v>
      </c>
      <c r="AE50" s="208">
        <f>ROUND(N(data2022!AY89), 0)</f>
        <v>0</v>
      </c>
      <c r="AF50" s="208">
        <f>ROUND(N(data2022!AY87), 0)</f>
        <v>0</v>
      </c>
      <c r="AG50" s="208">
        <f>ROUND(N(data2022!AY90), 0)</f>
        <v>2735</v>
      </c>
      <c r="AH50" s="208">
        <f>ROUND(N(data2022!AY91), 0)</f>
        <v>0</v>
      </c>
      <c r="AI50" s="208">
        <f>ROUND(N(data2022!AY92), 0)</f>
        <v>0</v>
      </c>
      <c r="AJ50" s="208">
        <f>ROUND(N(data2022!AY93), 0)</f>
        <v>0</v>
      </c>
      <c r="AK50" s="315">
        <f>ROUND(N(data2022!AY94),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RIGHT(data2022!$C$97,3)</f>
        <v>021</v>
      </c>
      <c r="B51" s="210" t="str">
        <f>RIGHT(data2022!$C$96,4)</f>
        <v>2022</v>
      </c>
      <c r="C51" s="12" t="str">
        <f>data2022!AZ$55</f>
        <v>8330</v>
      </c>
      <c r="D51" s="12" t="s">
        <v>1153</v>
      </c>
      <c r="E51" s="208">
        <f>ROUND(N(data2022!AZ59), 0)</f>
        <v>0</v>
      </c>
      <c r="F51" s="315">
        <f>ROUND(N(data2022!AZ60), 2)</f>
        <v>0</v>
      </c>
      <c r="G51" s="208">
        <f>ROUND(N(data2022!AZ61), 0)</f>
        <v>0</v>
      </c>
      <c r="H51" s="208">
        <f>ROUND(N(data2022!AZ62), 0)</f>
        <v>0</v>
      </c>
      <c r="I51" s="208">
        <f>ROUND(N(data2022!AZ63), 0)</f>
        <v>0</v>
      </c>
      <c r="J51" s="208">
        <f>ROUND(N(data2022!AZ64), 0)</f>
        <v>0</v>
      </c>
      <c r="K51" s="208">
        <f>ROUND(N(data2022!AZ65), 0)</f>
        <v>0</v>
      </c>
      <c r="L51" s="208">
        <f>ROUND(N(data2022!AZ66), 0)</f>
        <v>0</v>
      </c>
      <c r="M51" s="208">
        <f>ROUND(N(data2022!AZ67), 0)</f>
        <v>0</v>
      </c>
      <c r="N51" s="208">
        <f>ROUND(N(data2022!AZ68), 0)</f>
        <v>0</v>
      </c>
      <c r="O51" s="208">
        <f>ROUND(N(data2022!AZ69), 0)</f>
        <v>0</v>
      </c>
      <c r="P51" s="208">
        <f>ROUND(N(data2022!AZ70), 0)</f>
        <v>0</v>
      </c>
      <c r="Q51" s="208">
        <f>ROUND(N(data2022!AZ71), 0)</f>
        <v>0</v>
      </c>
      <c r="R51" s="208">
        <f>ROUND(N(data2022!AZ72), 0)</f>
        <v>0</v>
      </c>
      <c r="S51" s="208">
        <f>ROUND(N(data2022!AZ73), 0)</f>
        <v>0</v>
      </c>
      <c r="T51" s="208">
        <f>ROUND(N(data2022!AZ74), 0)</f>
        <v>0</v>
      </c>
      <c r="U51" s="208">
        <f>ROUND(N(data2022!AZ75), 0)</f>
        <v>0</v>
      </c>
      <c r="V51" s="208">
        <f>ROUND(N(data2022!AZ76), 0)</f>
        <v>0</v>
      </c>
      <c r="W51" s="208">
        <f>ROUND(N(data2022!AZ77), 0)</f>
        <v>0</v>
      </c>
      <c r="X51" s="208">
        <f>ROUND(N(data2022!AZ78), 0)</f>
        <v>0</v>
      </c>
      <c r="Y51" s="208">
        <f>ROUND(N(data2022!AZ79), 0)</f>
        <v>0</v>
      </c>
      <c r="Z51" s="208">
        <f>ROUND(N(data2022!AZ80), 0)</f>
        <v>0</v>
      </c>
      <c r="AA51" s="208">
        <f>ROUND(N(data2022!AZ81), 0)</f>
        <v>0</v>
      </c>
      <c r="AB51" s="208">
        <f>ROUND(N(data2022!AZ82), 0)</f>
        <v>0</v>
      </c>
      <c r="AC51" s="208">
        <f>ROUND(N(data2022!AZ83), 0)</f>
        <v>0</v>
      </c>
      <c r="AD51" s="208">
        <f>ROUND(N(data2022!AZ84), 0)</f>
        <v>0</v>
      </c>
      <c r="AE51" s="208">
        <f>ROUND(N(data2022!AZ89), 0)</f>
        <v>0</v>
      </c>
      <c r="AF51" s="208">
        <f>ROUND(N(data2022!AZ87), 0)</f>
        <v>0</v>
      </c>
      <c r="AG51" s="208">
        <f>ROUND(N(data2022!AZ90), 0)</f>
        <v>0</v>
      </c>
      <c r="AH51" s="208">
        <f>ROUND(N(data2022!AZ91), 0)</f>
        <v>0</v>
      </c>
      <c r="AI51" s="208">
        <f>ROUND(N(data2022!AZ92), 0)</f>
        <v>0</v>
      </c>
      <c r="AJ51" s="208">
        <f>ROUND(N(data2022!AZ93), 0)</f>
        <v>0</v>
      </c>
      <c r="AK51" s="315">
        <f>ROUND(N(data2022!AZ94),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RIGHT(data2022!$C$97,3)</f>
        <v>021</v>
      </c>
      <c r="B52" s="210" t="str">
        <f>RIGHT(data2022!$C$96,4)</f>
        <v>2022</v>
      </c>
      <c r="C52" s="12" t="str">
        <f>data2022!BA$55</f>
        <v>8350</v>
      </c>
      <c r="D52" s="12" t="s">
        <v>1153</v>
      </c>
      <c r="E52" s="208">
        <f>ROUND(N(data2022!BA59), 0)</f>
        <v>0</v>
      </c>
      <c r="F52" s="315">
        <f>ROUND(N(data2022!BA60), 2)</f>
        <v>2.5</v>
      </c>
      <c r="G52" s="208">
        <f>ROUND(N(data2022!BA61), 0)</f>
        <v>56538</v>
      </c>
      <c r="H52" s="208">
        <f>ROUND(N(data2022!BA62), 0)</f>
        <v>22896</v>
      </c>
      <c r="I52" s="208">
        <f>ROUND(N(data2022!BA63), 0)</f>
        <v>0</v>
      </c>
      <c r="J52" s="208">
        <f>ROUND(N(data2022!BA64), 0)</f>
        <v>18177</v>
      </c>
      <c r="K52" s="208">
        <f>ROUND(N(data2022!BA65), 0)</f>
        <v>0</v>
      </c>
      <c r="L52" s="208">
        <f>ROUND(N(data2022!BA66), 0)</f>
        <v>0</v>
      </c>
      <c r="M52" s="208">
        <f>ROUND(N(data2022!BA67), 0)</f>
        <v>2114</v>
      </c>
      <c r="N52" s="208">
        <f>ROUND(N(data2022!BA68), 0)</f>
        <v>0</v>
      </c>
      <c r="O52" s="208">
        <f>ROUND(N(data2022!BA69), 0)</f>
        <v>-43</v>
      </c>
      <c r="P52" s="208">
        <f>ROUND(N(data2022!BA70), 0)</f>
        <v>0</v>
      </c>
      <c r="Q52" s="208">
        <f>ROUND(N(data2022!BA71), 0)</f>
        <v>0</v>
      </c>
      <c r="R52" s="208">
        <f>ROUND(N(data2022!BA72), 0)</f>
        <v>0</v>
      </c>
      <c r="S52" s="208">
        <f>ROUND(N(data2022!BA73), 0)</f>
        <v>0</v>
      </c>
      <c r="T52" s="208">
        <f>ROUND(N(data2022!BA74), 0)</f>
        <v>0</v>
      </c>
      <c r="U52" s="208">
        <f>ROUND(N(data2022!BA75), 0)</f>
        <v>0</v>
      </c>
      <c r="V52" s="208">
        <f>ROUND(N(data2022!BA76), 0)</f>
        <v>0</v>
      </c>
      <c r="W52" s="208">
        <f>ROUND(N(data2022!BA77), 0)</f>
        <v>0</v>
      </c>
      <c r="X52" s="208">
        <f>ROUND(N(data2022!BA78), 0)</f>
        <v>0</v>
      </c>
      <c r="Y52" s="208">
        <f>ROUND(N(data2022!BA79), 0)</f>
        <v>0</v>
      </c>
      <c r="Z52" s="208">
        <f>ROUND(N(data2022!BA80), 0)</f>
        <v>0</v>
      </c>
      <c r="AA52" s="208">
        <f>ROUND(N(data2022!BA81), 0)</f>
        <v>0</v>
      </c>
      <c r="AB52" s="208">
        <f>ROUND(N(data2022!BA82), 0)</f>
        <v>0</v>
      </c>
      <c r="AC52" s="208">
        <f>ROUND(N(data2022!BA83), 0)</f>
        <v>-43</v>
      </c>
      <c r="AD52" s="208">
        <f>ROUND(N(data2022!BA84), 0)</f>
        <v>0</v>
      </c>
      <c r="AE52" s="208">
        <f>ROUND(N(data2022!BA89), 0)</f>
        <v>0</v>
      </c>
      <c r="AF52" s="208">
        <f>ROUND(N(data2022!BA87), 0)</f>
        <v>0</v>
      </c>
      <c r="AG52" s="208">
        <f>ROUND(N(data2022!BA90), 0)</f>
        <v>695</v>
      </c>
      <c r="AH52" s="208">
        <f>ROUND(N(data2022!BA91), 0)</f>
        <v>0</v>
      </c>
      <c r="AI52" s="208">
        <f>ROUND(N(data2022!BA92), 0)</f>
        <v>616</v>
      </c>
      <c r="AJ52" s="208">
        <f>ROUND(N(data2022!BA93), 0)</f>
        <v>0</v>
      </c>
      <c r="AK52" s="315">
        <f>ROUND(N(data2022!BA94),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RIGHT(data2022!$C$97,3)</f>
        <v>021</v>
      </c>
      <c r="B53" s="210" t="str">
        <f>RIGHT(data2022!$C$96,4)</f>
        <v>2022</v>
      </c>
      <c r="C53" s="12" t="str">
        <f>data2022!BB$55</f>
        <v>8360</v>
      </c>
      <c r="D53" s="12" t="s">
        <v>1153</v>
      </c>
      <c r="E53" s="208">
        <f>ROUND(N(data2022!BB59), 0)</f>
        <v>0</v>
      </c>
      <c r="F53" s="315">
        <f>ROUND(N(data2022!BB60), 2)</f>
        <v>1</v>
      </c>
      <c r="G53" s="208">
        <f>ROUND(N(data2022!BB61), 0)</f>
        <v>76956</v>
      </c>
      <c r="H53" s="208">
        <f>ROUND(N(data2022!BB62), 0)</f>
        <v>14160</v>
      </c>
      <c r="I53" s="208">
        <f>ROUND(N(data2022!BB63), 0)</f>
        <v>0</v>
      </c>
      <c r="J53" s="208">
        <f>ROUND(N(data2022!BB64), 0)</f>
        <v>171</v>
      </c>
      <c r="K53" s="208">
        <f>ROUND(N(data2022!BB65), 0)</f>
        <v>0</v>
      </c>
      <c r="L53" s="208">
        <f>ROUND(N(data2022!BB66), 0)</f>
        <v>0</v>
      </c>
      <c r="M53" s="208">
        <f>ROUND(N(data2022!BB67), 0)</f>
        <v>0</v>
      </c>
      <c r="N53" s="208">
        <f>ROUND(N(data2022!BB68), 0)</f>
        <v>0</v>
      </c>
      <c r="O53" s="208">
        <f>ROUND(N(data2022!BB69), 0)</f>
        <v>33</v>
      </c>
      <c r="P53" s="208">
        <f>ROUND(N(data2022!BB70), 0)</f>
        <v>0</v>
      </c>
      <c r="Q53" s="208">
        <f>ROUND(N(data2022!BB71), 0)</f>
        <v>0</v>
      </c>
      <c r="R53" s="208">
        <f>ROUND(N(data2022!BB72), 0)</f>
        <v>0</v>
      </c>
      <c r="S53" s="208">
        <f>ROUND(N(data2022!BB73), 0)</f>
        <v>0</v>
      </c>
      <c r="T53" s="208">
        <f>ROUND(N(data2022!BB74), 0)</f>
        <v>0</v>
      </c>
      <c r="U53" s="208">
        <f>ROUND(N(data2022!BB75), 0)</f>
        <v>0</v>
      </c>
      <c r="V53" s="208">
        <f>ROUND(N(data2022!BB76), 0)</f>
        <v>0</v>
      </c>
      <c r="W53" s="208">
        <f>ROUND(N(data2022!BB77), 0)</f>
        <v>0</v>
      </c>
      <c r="X53" s="208">
        <f>ROUND(N(data2022!BB78), 0)</f>
        <v>0</v>
      </c>
      <c r="Y53" s="208">
        <f>ROUND(N(data2022!BB79), 0)</f>
        <v>0</v>
      </c>
      <c r="Z53" s="208">
        <f>ROUND(N(data2022!BB80), 0)</f>
        <v>0</v>
      </c>
      <c r="AA53" s="208">
        <f>ROUND(N(data2022!BB81), 0)</f>
        <v>0</v>
      </c>
      <c r="AB53" s="208">
        <f>ROUND(N(data2022!BB82), 0)</f>
        <v>0</v>
      </c>
      <c r="AC53" s="208">
        <f>ROUND(N(data2022!BB83), 0)</f>
        <v>33</v>
      </c>
      <c r="AD53" s="208">
        <f>ROUND(N(data2022!BB84), 0)</f>
        <v>0</v>
      </c>
      <c r="AE53" s="208">
        <f>ROUND(N(data2022!BB89), 0)</f>
        <v>0</v>
      </c>
      <c r="AF53" s="208">
        <f>ROUND(N(data2022!BB87), 0)</f>
        <v>0</v>
      </c>
      <c r="AG53" s="208">
        <f>ROUND(N(data2022!BB90), 0)</f>
        <v>230</v>
      </c>
      <c r="AH53" s="208">
        <f>ROUND(N(data2022!BB91), 0)</f>
        <v>0</v>
      </c>
      <c r="AI53" s="208">
        <f>ROUND(N(data2022!BB92), 0)</f>
        <v>0</v>
      </c>
      <c r="AJ53" s="208">
        <f>ROUND(N(data2022!BB93), 0)</f>
        <v>0</v>
      </c>
      <c r="AK53" s="315">
        <f>ROUND(N(data2022!BB94),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RIGHT(data2022!$C$97,3)</f>
        <v>021</v>
      </c>
      <c r="B54" s="210" t="str">
        <f>RIGHT(data2022!$C$96,4)</f>
        <v>2022</v>
      </c>
      <c r="C54" s="12" t="str">
        <f>data2022!BC$55</f>
        <v>8370</v>
      </c>
      <c r="D54" s="12" t="s">
        <v>1153</v>
      </c>
      <c r="E54" s="208">
        <f>ROUND(N(data2022!BC59), 0)</f>
        <v>0</v>
      </c>
      <c r="F54" s="315">
        <f>ROUND(N(data2022!BC60), 2)</f>
        <v>0</v>
      </c>
      <c r="G54" s="208">
        <f>ROUND(N(data2022!BC61), 0)</f>
        <v>0</v>
      </c>
      <c r="H54" s="208">
        <f>ROUND(N(data2022!BC62), 0)</f>
        <v>0</v>
      </c>
      <c r="I54" s="208">
        <f>ROUND(N(data2022!BC63), 0)</f>
        <v>0</v>
      </c>
      <c r="J54" s="208">
        <f>ROUND(N(data2022!BC64), 0)</f>
        <v>0</v>
      </c>
      <c r="K54" s="208">
        <f>ROUND(N(data2022!BC65), 0)</f>
        <v>0</v>
      </c>
      <c r="L54" s="208">
        <f>ROUND(N(data2022!BC66), 0)</f>
        <v>0</v>
      </c>
      <c r="M54" s="208">
        <f>ROUND(N(data2022!BC67), 0)</f>
        <v>0</v>
      </c>
      <c r="N54" s="208">
        <f>ROUND(N(data2022!BC68), 0)</f>
        <v>0</v>
      </c>
      <c r="O54" s="208">
        <f>ROUND(N(data2022!BC69), 0)</f>
        <v>0</v>
      </c>
      <c r="P54" s="208">
        <f>ROUND(N(data2022!BC70), 0)</f>
        <v>0</v>
      </c>
      <c r="Q54" s="208">
        <f>ROUND(N(data2022!BC71), 0)</f>
        <v>0</v>
      </c>
      <c r="R54" s="208">
        <f>ROUND(N(data2022!BC72), 0)</f>
        <v>0</v>
      </c>
      <c r="S54" s="208">
        <f>ROUND(N(data2022!BC73), 0)</f>
        <v>0</v>
      </c>
      <c r="T54" s="208">
        <f>ROUND(N(data2022!BC74), 0)</f>
        <v>0</v>
      </c>
      <c r="U54" s="208">
        <f>ROUND(N(data2022!BC75), 0)</f>
        <v>0</v>
      </c>
      <c r="V54" s="208">
        <f>ROUND(N(data2022!BC76), 0)</f>
        <v>0</v>
      </c>
      <c r="W54" s="208">
        <f>ROUND(N(data2022!BC77), 0)</f>
        <v>0</v>
      </c>
      <c r="X54" s="208">
        <f>ROUND(N(data2022!BC78), 0)</f>
        <v>0</v>
      </c>
      <c r="Y54" s="208">
        <f>ROUND(N(data2022!BC79), 0)</f>
        <v>0</v>
      </c>
      <c r="Z54" s="208">
        <f>ROUND(N(data2022!BC80), 0)</f>
        <v>0</v>
      </c>
      <c r="AA54" s="208">
        <f>ROUND(N(data2022!BC81), 0)</f>
        <v>0</v>
      </c>
      <c r="AB54" s="208">
        <f>ROUND(N(data2022!BC82), 0)</f>
        <v>0</v>
      </c>
      <c r="AC54" s="208">
        <f>ROUND(N(data2022!BC83), 0)</f>
        <v>0</v>
      </c>
      <c r="AD54" s="208">
        <f>ROUND(N(data2022!BC84), 0)</f>
        <v>0</v>
      </c>
      <c r="AE54" s="208">
        <f>ROUND(N(data2022!BC89), 0)</f>
        <v>0</v>
      </c>
      <c r="AF54" s="208">
        <f>ROUND(N(data2022!BC87), 0)</f>
        <v>0</v>
      </c>
      <c r="AG54" s="208">
        <f>ROUND(N(data2022!BC90), 0)</f>
        <v>0</v>
      </c>
      <c r="AH54" s="208">
        <f>ROUND(N(data2022!BC91), 0)</f>
        <v>0</v>
      </c>
      <c r="AI54" s="208">
        <f>ROUND(N(data2022!BC92), 0)</f>
        <v>0</v>
      </c>
      <c r="AJ54" s="208">
        <f>ROUND(N(data2022!BC93), 0)</f>
        <v>0</v>
      </c>
      <c r="AK54" s="315">
        <f>ROUND(N(data2022!BC94),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RIGHT(data2022!$C$97,3)</f>
        <v>021</v>
      </c>
      <c r="B55" s="210" t="str">
        <f>RIGHT(data2022!$C$96,4)</f>
        <v>2022</v>
      </c>
      <c r="C55" s="12" t="str">
        <f>data2022!BD$55</f>
        <v>8420</v>
      </c>
      <c r="D55" s="12" t="s">
        <v>1153</v>
      </c>
      <c r="E55" s="208">
        <f>ROUND(N(data2022!BD59), 0)</f>
        <v>0</v>
      </c>
      <c r="F55" s="315">
        <f>ROUND(N(data2022!BD60), 2)</f>
        <v>3.7</v>
      </c>
      <c r="G55" s="208">
        <f>ROUND(N(data2022!BD61), 0)</f>
        <v>201243</v>
      </c>
      <c r="H55" s="208">
        <f>ROUND(N(data2022!BD62), 0)</f>
        <v>64535</v>
      </c>
      <c r="I55" s="208">
        <f>ROUND(N(data2022!BD63), 0)</f>
        <v>0</v>
      </c>
      <c r="J55" s="208">
        <f>ROUND(N(data2022!BD64), 0)</f>
        <v>3307</v>
      </c>
      <c r="K55" s="208">
        <f>ROUND(N(data2022!BD65), 0)</f>
        <v>0</v>
      </c>
      <c r="L55" s="208">
        <f>ROUND(N(data2022!BD66), 0)</f>
        <v>60</v>
      </c>
      <c r="M55" s="208">
        <f>ROUND(N(data2022!BD67), 0)</f>
        <v>0</v>
      </c>
      <c r="N55" s="208">
        <f>ROUND(N(data2022!BD68), 0)</f>
        <v>0</v>
      </c>
      <c r="O55" s="208">
        <f>ROUND(N(data2022!BD69), 0)</f>
        <v>115810</v>
      </c>
      <c r="P55" s="208">
        <f>ROUND(N(data2022!BD70), 0)</f>
        <v>0</v>
      </c>
      <c r="Q55" s="208">
        <f>ROUND(N(data2022!BD71), 0)</f>
        <v>82116</v>
      </c>
      <c r="R55" s="208">
        <f>ROUND(N(data2022!BD72), 0)</f>
        <v>33268</v>
      </c>
      <c r="S55" s="208">
        <f>ROUND(N(data2022!BD73), 0)</f>
        <v>0</v>
      </c>
      <c r="T55" s="208">
        <f>ROUND(N(data2022!BD74), 0)</f>
        <v>0</v>
      </c>
      <c r="U55" s="208">
        <f>ROUND(N(data2022!BD75), 0)</f>
        <v>0</v>
      </c>
      <c r="V55" s="208">
        <f>ROUND(N(data2022!BD76), 0)</f>
        <v>0</v>
      </c>
      <c r="W55" s="208">
        <f>ROUND(N(data2022!BD77), 0)</f>
        <v>426</v>
      </c>
      <c r="X55" s="208">
        <f>ROUND(N(data2022!BD78), 0)</f>
        <v>0</v>
      </c>
      <c r="Y55" s="208">
        <f>ROUND(N(data2022!BD79), 0)</f>
        <v>0</v>
      </c>
      <c r="Z55" s="208">
        <f>ROUND(N(data2022!BD80), 0)</f>
        <v>0</v>
      </c>
      <c r="AA55" s="208">
        <f>ROUND(N(data2022!BD81), 0)</f>
        <v>0</v>
      </c>
      <c r="AB55" s="208">
        <f>ROUND(N(data2022!BD82), 0)</f>
        <v>0</v>
      </c>
      <c r="AC55" s="208">
        <f>ROUND(N(data2022!BD83), 0)</f>
        <v>0</v>
      </c>
      <c r="AD55" s="208">
        <f>ROUND(N(data2022!BD84), 0)</f>
        <v>0</v>
      </c>
      <c r="AE55" s="208">
        <f>ROUND(N(data2022!BD89), 0)</f>
        <v>0</v>
      </c>
      <c r="AF55" s="208">
        <f>ROUND(N(data2022!BD87), 0)</f>
        <v>0</v>
      </c>
      <c r="AG55" s="208">
        <f>ROUND(N(data2022!BD90), 0)</f>
        <v>1186</v>
      </c>
      <c r="AH55" s="208">
        <f>ROUND(N(data2022!BD91), 0)</f>
        <v>0</v>
      </c>
      <c r="AI55" s="208">
        <f>ROUND(N(data2022!BD92), 0)</f>
        <v>0</v>
      </c>
      <c r="AJ55" s="208">
        <f>ROUND(N(data2022!BD93), 0)</f>
        <v>0</v>
      </c>
      <c r="AK55" s="315">
        <f>ROUND(N(data2022!BD94),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RIGHT(data2022!$C$97,3)</f>
        <v>021</v>
      </c>
      <c r="B56" s="210" t="str">
        <f>RIGHT(data2022!$C$96,4)</f>
        <v>2022</v>
      </c>
      <c r="C56" s="12" t="str">
        <f>data2022!BE$55</f>
        <v>8430</v>
      </c>
      <c r="D56" s="12" t="s">
        <v>1153</v>
      </c>
      <c r="E56" s="208">
        <f>ROUND(N(data2022!BE59), 0)</f>
        <v>87446</v>
      </c>
      <c r="F56" s="315">
        <f>ROUND(N(data2022!BE60), 2)</f>
        <v>6.6</v>
      </c>
      <c r="G56" s="208">
        <f>ROUND(N(data2022!BE61), 0)</f>
        <v>391597</v>
      </c>
      <c r="H56" s="208">
        <f>ROUND(N(data2022!BE62), 0)</f>
        <v>106092</v>
      </c>
      <c r="I56" s="208">
        <f>ROUND(N(data2022!BE63), 0)</f>
        <v>0</v>
      </c>
      <c r="J56" s="208">
        <f>ROUND(N(data2022!BE64), 0)</f>
        <v>10799</v>
      </c>
      <c r="K56" s="208">
        <f>ROUND(N(data2022!BE65), 0)</f>
        <v>0</v>
      </c>
      <c r="L56" s="208">
        <f>ROUND(N(data2022!BE66), 0)</f>
        <v>388</v>
      </c>
      <c r="M56" s="208">
        <f>ROUND(N(data2022!BE67), 0)</f>
        <v>169935</v>
      </c>
      <c r="N56" s="208">
        <f>ROUND(N(data2022!BE68), 0)</f>
        <v>13480</v>
      </c>
      <c r="O56" s="208">
        <f>ROUND(N(data2022!BE69), 0)</f>
        <v>642486</v>
      </c>
      <c r="P56" s="208">
        <f>ROUND(N(data2022!BE70), 0)</f>
        <v>0</v>
      </c>
      <c r="Q56" s="208">
        <f>ROUND(N(data2022!BE71), 0)</f>
        <v>0</v>
      </c>
      <c r="R56" s="208">
        <f>ROUND(N(data2022!BE72), 0)</f>
        <v>3268</v>
      </c>
      <c r="S56" s="208">
        <f>ROUND(N(data2022!BE73), 0)</f>
        <v>3986</v>
      </c>
      <c r="T56" s="208">
        <f>ROUND(N(data2022!BE74), 0)</f>
        <v>0</v>
      </c>
      <c r="U56" s="208">
        <f>ROUND(N(data2022!BE75), 0)</f>
        <v>0</v>
      </c>
      <c r="V56" s="208">
        <f>ROUND(N(data2022!BE76), 0)</f>
        <v>0</v>
      </c>
      <c r="W56" s="208">
        <f>ROUND(N(data2022!BE77), 0)</f>
        <v>196710</v>
      </c>
      <c r="X56" s="208">
        <f>ROUND(N(data2022!BE78), 0)</f>
        <v>0</v>
      </c>
      <c r="Y56" s="208">
        <f>ROUND(N(data2022!BE79), 0)</f>
        <v>0</v>
      </c>
      <c r="Z56" s="208">
        <f>ROUND(N(data2022!BE80), 0)</f>
        <v>0</v>
      </c>
      <c r="AA56" s="208">
        <f>ROUND(N(data2022!BE81), 0)</f>
        <v>0</v>
      </c>
      <c r="AB56" s="208">
        <f>ROUND(N(data2022!BE82), 0)</f>
        <v>437555</v>
      </c>
      <c r="AC56" s="208">
        <f>ROUND(N(data2022!BE83), 0)</f>
        <v>967</v>
      </c>
      <c r="AD56" s="208">
        <f>ROUND(N(data2022!BE84), 0)</f>
        <v>0</v>
      </c>
      <c r="AE56" s="208">
        <f>ROUND(N(data2022!BE89), 0)</f>
        <v>0</v>
      </c>
      <c r="AF56" s="208">
        <f>ROUND(N(data2022!BE87), 0)</f>
        <v>0</v>
      </c>
      <c r="AG56" s="208">
        <f>ROUND(N(data2022!BE90), 0)</f>
        <v>17657</v>
      </c>
      <c r="AH56" s="208">
        <f>ROUND(N(data2022!BE91), 0)</f>
        <v>0</v>
      </c>
      <c r="AI56" s="208">
        <f>ROUND(N(data2022!BE92), 0)</f>
        <v>0</v>
      </c>
      <c r="AJ56" s="208">
        <f>ROUND(N(data2022!BE93), 0)</f>
        <v>0</v>
      </c>
      <c r="AK56" s="315">
        <f>ROUND(N(data2022!BE94),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RIGHT(data2022!$C$97,3)</f>
        <v>021</v>
      </c>
      <c r="B57" s="210" t="str">
        <f>RIGHT(data2022!$C$96,4)</f>
        <v>2022</v>
      </c>
      <c r="C57" s="12" t="str">
        <f>data2022!BF$55</f>
        <v>8460</v>
      </c>
      <c r="D57" s="12" t="s">
        <v>1153</v>
      </c>
      <c r="E57" s="208">
        <f>ROUND(N(data2022!BF59), 0)</f>
        <v>0</v>
      </c>
      <c r="F57" s="315">
        <f>ROUND(N(data2022!BF60), 2)</f>
        <v>15.1</v>
      </c>
      <c r="G57" s="208">
        <f>ROUND(N(data2022!BF61), 0)</f>
        <v>513350</v>
      </c>
      <c r="H57" s="208">
        <f>ROUND(N(data2022!BF62), 0)</f>
        <v>172713</v>
      </c>
      <c r="I57" s="208">
        <f>ROUND(N(data2022!BF63), 0)</f>
        <v>0</v>
      </c>
      <c r="J57" s="208">
        <f>ROUND(N(data2022!BF64), 0)</f>
        <v>40516</v>
      </c>
      <c r="K57" s="208">
        <f>ROUND(N(data2022!BF65), 0)</f>
        <v>0</v>
      </c>
      <c r="L57" s="208">
        <f>ROUND(N(data2022!BF66), 0)</f>
        <v>0</v>
      </c>
      <c r="M57" s="208">
        <f>ROUND(N(data2022!BF67), 0)</f>
        <v>1147</v>
      </c>
      <c r="N57" s="208">
        <f>ROUND(N(data2022!BF68), 0)</f>
        <v>0</v>
      </c>
      <c r="O57" s="208">
        <f>ROUND(N(data2022!BF69), 0)</f>
        <v>5427</v>
      </c>
      <c r="P57" s="208">
        <f>ROUND(N(data2022!BF70), 0)</f>
        <v>0</v>
      </c>
      <c r="Q57" s="208">
        <f>ROUND(N(data2022!BF71), 0)</f>
        <v>0</v>
      </c>
      <c r="R57" s="208">
        <f>ROUND(N(data2022!BF72), 0)</f>
        <v>0</v>
      </c>
      <c r="S57" s="208">
        <f>ROUND(N(data2022!BF73), 0)</f>
        <v>0</v>
      </c>
      <c r="T57" s="208">
        <f>ROUND(N(data2022!BF74), 0)</f>
        <v>0</v>
      </c>
      <c r="U57" s="208">
        <f>ROUND(N(data2022!BF75), 0)</f>
        <v>0</v>
      </c>
      <c r="V57" s="208">
        <f>ROUND(N(data2022!BF76), 0)</f>
        <v>0</v>
      </c>
      <c r="W57" s="208">
        <f>ROUND(N(data2022!BF77), 0)</f>
        <v>87</v>
      </c>
      <c r="X57" s="208">
        <f>ROUND(N(data2022!BF78), 0)</f>
        <v>0</v>
      </c>
      <c r="Y57" s="208">
        <f>ROUND(N(data2022!BF79), 0)</f>
        <v>0</v>
      </c>
      <c r="Z57" s="208">
        <f>ROUND(N(data2022!BF80), 0)</f>
        <v>390</v>
      </c>
      <c r="AA57" s="208">
        <f>ROUND(N(data2022!BF81), 0)</f>
        <v>0</v>
      </c>
      <c r="AB57" s="208">
        <f>ROUND(N(data2022!BF82), 0)</f>
        <v>4916</v>
      </c>
      <c r="AC57" s="208">
        <f>ROUND(N(data2022!BF83), 0)</f>
        <v>33</v>
      </c>
      <c r="AD57" s="208">
        <f>ROUND(N(data2022!BF84), 0)</f>
        <v>0</v>
      </c>
      <c r="AE57" s="208">
        <f>ROUND(N(data2022!BF89), 0)</f>
        <v>0</v>
      </c>
      <c r="AF57" s="208">
        <f>ROUND(N(data2022!BF87), 0)</f>
        <v>0</v>
      </c>
      <c r="AG57" s="208">
        <f>ROUND(N(data2022!BF90), 0)</f>
        <v>1114</v>
      </c>
      <c r="AH57" s="208">
        <f>ROUND(N(data2022!BF91), 0)</f>
        <v>0</v>
      </c>
      <c r="AI57" s="208">
        <f>ROUND(N(data2022!BF92), 0)</f>
        <v>0</v>
      </c>
      <c r="AJ57" s="208">
        <f>ROUND(N(data2022!BF93), 0)</f>
        <v>0</v>
      </c>
      <c r="AK57" s="315">
        <f>ROUND(N(data2022!BF94),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RIGHT(data2022!$C$97,3)</f>
        <v>021</v>
      </c>
      <c r="B58" s="210" t="str">
        <f>RIGHT(data2022!$C$96,4)</f>
        <v>2022</v>
      </c>
      <c r="C58" s="12" t="str">
        <f>data2022!BG$55</f>
        <v>8470</v>
      </c>
      <c r="D58" s="12" t="s">
        <v>1153</v>
      </c>
      <c r="E58" s="208">
        <f>ROUND(N(data2022!BG59), 0)</f>
        <v>0</v>
      </c>
      <c r="F58" s="315">
        <f>ROUND(N(data2022!BG60), 2)</f>
        <v>3.8</v>
      </c>
      <c r="G58" s="208">
        <f>ROUND(N(data2022!BG61), 0)</f>
        <v>360432</v>
      </c>
      <c r="H58" s="208">
        <f>ROUND(N(data2022!BG62), 0)</f>
        <v>93528</v>
      </c>
      <c r="I58" s="208">
        <f>ROUND(N(data2022!BG63), 0)</f>
        <v>0</v>
      </c>
      <c r="J58" s="208">
        <f>ROUND(N(data2022!BG64), 0)</f>
        <v>37879</v>
      </c>
      <c r="K58" s="208">
        <f>ROUND(N(data2022!BG65), 0)</f>
        <v>0</v>
      </c>
      <c r="L58" s="208">
        <f>ROUND(N(data2022!BG66), 0)</f>
        <v>12159</v>
      </c>
      <c r="M58" s="208">
        <f>ROUND(N(data2022!BG67), 0)</f>
        <v>56767</v>
      </c>
      <c r="N58" s="208">
        <f>ROUND(N(data2022!BG68), 0)</f>
        <v>0</v>
      </c>
      <c r="O58" s="208">
        <f>ROUND(N(data2022!BG69), 0)</f>
        <v>363560</v>
      </c>
      <c r="P58" s="208">
        <f>ROUND(N(data2022!BG70), 0)</f>
        <v>0</v>
      </c>
      <c r="Q58" s="208">
        <f>ROUND(N(data2022!BG71), 0)</f>
        <v>0</v>
      </c>
      <c r="R58" s="208">
        <f>ROUND(N(data2022!BG72), 0)</f>
        <v>303825</v>
      </c>
      <c r="S58" s="208">
        <f>ROUND(N(data2022!BG73), 0)</f>
        <v>0</v>
      </c>
      <c r="T58" s="208">
        <f>ROUND(N(data2022!BG74), 0)</f>
        <v>0</v>
      </c>
      <c r="U58" s="208">
        <f>ROUND(N(data2022!BG75), 0)</f>
        <v>0</v>
      </c>
      <c r="V58" s="208">
        <f>ROUND(N(data2022!BG76), 0)</f>
        <v>0</v>
      </c>
      <c r="W58" s="208">
        <f>ROUND(N(data2022!BG77), 0)</f>
        <v>1172</v>
      </c>
      <c r="X58" s="208">
        <f>ROUND(N(data2022!BG78), 0)</f>
        <v>0</v>
      </c>
      <c r="Y58" s="208">
        <f>ROUND(N(data2022!BG79), 0)</f>
        <v>0</v>
      </c>
      <c r="Z58" s="208">
        <f>ROUND(N(data2022!BG80), 0)</f>
        <v>0</v>
      </c>
      <c r="AA58" s="208">
        <f>ROUND(N(data2022!BG81), 0)</f>
        <v>0</v>
      </c>
      <c r="AB58" s="208">
        <f>ROUND(N(data2022!BG82), 0)</f>
        <v>58563</v>
      </c>
      <c r="AC58" s="208">
        <f>ROUND(N(data2022!BG83), 0)</f>
        <v>0</v>
      </c>
      <c r="AD58" s="208">
        <f>ROUND(N(data2022!BG84), 0)</f>
        <v>0</v>
      </c>
      <c r="AE58" s="208">
        <f>ROUND(N(data2022!BG89), 0)</f>
        <v>0</v>
      </c>
      <c r="AF58" s="208">
        <f>ROUND(N(data2022!BG87), 0)</f>
        <v>0</v>
      </c>
      <c r="AG58" s="208">
        <f>ROUND(N(data2022!BG90), 0)</f>
        <v>0</v>
      </c>
      <c r="AH58" s="208">
        <f>ROUND(N(data2022!BG91), 0)</f>
        <v>0</v>
      </c>
      <c r="AI58" s="208">
        <f>ROUND(N(data2022!BG92), 0)</f>
        <v>0</v>
      </c>
      <c r="AJ58" s="208">
        <f>ROUND(N(data2022!BG93), 0)</f>
        <v>0</v>
      </c>
      <c r="AK58" s="315">
        <f>ROUND(N(data2022!BG94),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RIGHT(data2022!$C$97,3)</f>
        <v>021</v>
      </c>
      <c r="B59" s="210" t="str">
        <f>RIGHT(data2022!$C$96,4)</f>
        <v>2022</v>
      </c>
      <c r="C59" s="12" t="str">
        <f>data2022!BH$55</f>
        <v>8480</v>
      </c>
      <c r="D59" s="12" t="s">
        <v>1153</v>
      </c>
      <c r="E59" s="208">
        <f>ROUND(N(data2022!BH59), 0)</f>
        <v>0</v>
      </c>
      <c r="F59" s="315">
        <f>ROUND(N(data2022!BH60), 2)</f>
        <v>1.1000000000000001</v>
      </c>
      <c r="G59" s="208">
        <f>ROUND(N(data2022!BH61), 0)</f>
        <v>81673</v>
      </c>
      <c r="H59" s="208">
        <f>ROUND(N(data2022!BH62), 0)</f>
        <v>27381</v>
      </c>
      <c r="I59" s="208">
        <f>ROUND(N(data2022!BH63), 0)</f>
        <v>0</v>
      </c>
      <c r="J59" s="208">
        <f>ROUND(N(data2022!BH64), 0)</f>
        <v>135</v>
      </c>
      <c r="K59" s="208">
        <f>ROUND(N(data2022!BH65), 0)</f>
        <v>0</v>
      </c>
      <c r="L59" s="208">
        <f>ROUND(N(data2022!BH66), 0)</f>
        <v>0</v>
      </c>
      <c r="M59" s="208">
        <f>ROUND(N(data2022!BH67), 0)</f>
        <v>0</v>
      </c>
      <c r="N59" s="208">
        <f>ROUND(N(data2022!BH68), 0)</f>
        <v>0</v>
      </c>
      <c r="O59" s="208">
        <f>ROUND(N(data2022!BH69), 0)</f>
        <v>1718</v>
      </c>
      <c r="P59" s="208">
        <f>ROUND(N(data2022!BH70), 0)</f>
        <v>0</v>
      </c>
      <c r="Q59" s="208">
        <f>ROUND(N(data2022!BH71), 0)</f>
        <v>0</v>
      </c>
      <c r="R59" s="208">
        <f>ROUND(N(data2022!BH72), 0)</f>
        <v>0</v>
      </c>
      <c r="S59" s="208">
        <f>ROUND(N(data2022!BH73), 0)</f>
        <v>0</v>
      </c>
      <c r="T59" s="208">
        <f>ROUND(N(data2022!BH74), 0)</f>
        <v>0</v>
      </c>
      <c r="U59" s="208">
        <f>ROUND(N(data2022!BH75), 0)</f>
        <v>0</v>
      </c>
      <c r="V59" s="208">
        <f>ROUND(N(data2022!BH76), 0)</f>
        <v>0</v>
      </c>
      <c r="W59" s="208">
        <f>ROUND(N(data2022!BH77), 0)</f>
        <v>0</v>
      </c>
      <c r="X59" s="208">
        <f>ROUND(N(data2022!BH78), 0)</f>
        <v>0</v>
      </c>
      <c r="Y59" s="208">
        <f>ROUND(N(data2022!BH79), 0)</f>
        <v>0</v>
      </c>
      <c r="Z59" s="208">
        <f>ROUND(N(data2022!BH80), 0)</f>
        <v>1718</v>
      </c>
      <c r="AA59" s="208">
        <f>ROUND(N(data2022!BH81), 0)</f>
        <v>0</v>
      </c>
      <c r="AB59" s="208">
        <f>ROUND(N(data2022!BH82), 0)</f>
        <v>0</v>
      </c>
      <c r="AC59" s="208">
        <f>ROUND(N(data2022!BH83), 0)</f>
        <v>0</v>
      </c>
      <c r="AD59" s="208">
        <f>ROUND(N(data2022!BH84), 0)</f>
        <v>0</v>
      </c>
      <c r="AE59" s="208">
        <f>ROUND(N(data2022!BH89), 0)</f>
        <v>0</v>
      </c>
      <c r="AF59" s="208">
        <f>ROUND(N(data2022!BH87), 0)</f>
        <v>0</v>
      </c>
      <c r="AG59" s="208">
        <f>ROUND(N(data2022!BH90), 0)</f>
        <v>1961</v>
      </c>
      <c r="AH59" s="208">
        <f>ROUND(N(data2022!BH91), 0)</f>
        <v>0</v>
      </c>
      <c r="AI59" s="208">
        <f>ROUND(N(data2022!BH92), 0)</f>
        <v>53</v>
      </c>
      <c r="AJ59" s="208">
        <f>ROUND(N(data2022!BH93), 0)</f>
        <v>0</v>
      </c>
      <c r="AK59" s="315">
        <f>ROUND(N(data2022!BH94),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RIGHT(data2022!$C$97,3)</f>
        <v>021</v>
      </c>
      <c r="B60" s="210" t="str">
        <f>RIGHT(data2022!$C$96,4)</f>
        <v>2022</v>
      </c>
      <c r="C60" s="12" t="str">
        <f>data2022!BI$55</f>
        <v>8490</v>
      </c>
      <c r="D60" s="12" t="s">
        <v>1153</v>
      </c>
      <c r="E60" s="208">
        <f>ROUND(N(data2022!BI59), 0)</f>
        <v>0</v>
      </c>
      <c r="F60" s="315">
        <f>ROUND(N(data2022!BI60), 2)</f>
        <v>0</v>
      </c>
      <c r="G60" s="208">
        <f>ROUND(N(data2022!BI61), 0)</f>
        <v>0</v>
      </c>
      <c r="H60" s="208">
        <f>ROUND(N(data2022!BI62), 0)</f>
        <v>0</v>
      </c>
      <c r="I60" s="208">
        <f>ROUND(N(data2022!BI63), 0)</f>
        <v>0</v>
      </c>
      <c r="J60" s="208">
        <f>ROUND(N(data2022!BI64), 0)</f>
        <v>0</v>
      </c>
      <c r="K60" s="208">
        <f>ROUND(N(data2022!BI65), 0)</f>
        <v>0</v>
      </c>
      <c r="L60" s="208">
        <f>ROUND(N(data2022!BI66), 0)</f>
        <v>0</v>
      </c>
      <c r="M60" s="208">
        <f>ROUND(N(data2022!BI67), 0)</f>
        <v>0</v>
      </c>
      <c r="N60" s="208">
        <f>ROUND(N(data2022!BI68), 0)</f>
        <v>0</v>
      </c>
      <c r="O60" s="208">
        <f>ROUND(N(data2022!BI69), 0)</f>
        <v>0</v>
      </c>
      <c r="P60" s="208">
        <f>ROUND(N(data2022!BI70), 0)</f>
        <v>0</v>
      </c>
      <c r="Q60" s="208">
        <f>ROUND(N(data2022!BI71), 0)</f>
        <v>0</v>
      </c>
      <c r="R60" s="208">
        <f>ROUND(N(data2022!BI72), 0)</f>
        <v>0</v>
      </c>
      <c r="S60" s="208">
        <f>ROUND(N(data2022!BI73), 0)</f>
        <v>0</v>
      </c>
      <c r="T60" s="208">
        <f>ROUND(N(data2022!BI74), 0)</f>
        <v>0</v>
      </c>
      <c r="U60" s="208">
        <f>ROUND(N(data2022!BI75), 0)</f>
        <v>0</v>
      </c>
      <c r="V60" s="208">
        <f>ROUND(N(data2022!BI76), 0)</f>
        <v>0</v>
      </c>
      <c r="W60" s="208">
        <f>ROUND(N(data2022!BI77), 0)</f>
        <v>0</v>
      </c>
      <c r="X60" s="208">
        <f>ROUND(N(data2022!BI78), 0)</f>
        <v>0</v>
      </c>
      <c r="Y60" s="208">
        <f>ROUND(N(data2022!BI79), 0)</f>
        <v>0</v>
      </c>
      <c r="Z60" s="208">
        <f>ROUND(N(data2022!BI80), 0)</f>
        <v>0</v>
      </c>
      <c r="AA60" s="208">
        <f>ROUND(N(data2022!BI81), 0)</f>
        <v>0</v>
      </c>
      <c r="AB60" s="208">
        <f>ROUND(N(data2022!BI82), 0)</f>
        <v>0</v>
      </c>
      <c r="AC60" s="208">
        <f>ROUND(N(data2022!BI83), 0)</f>
        <v>0</v>
      </c>
      <c r="AD60" s="208">
        <f>ROUND(N(data2022!BI84), 0)</f>
        <v>0</v>
      </c>
      <c r="AE60" s="208">
        <f>ROUND(N(data2022!BI89), 0)</f>
        <v>0</v>
      </c>
      <c r="AF60" s="208">
        <f>ROUND(N(data2022!BI87), 0)</f>
        <v>0</v>
      </c>
      <c r="AG60" s="208">
        <f>ROUND(N(data2022!BI90), 0)</f>
        <v>0</v>
      </c>
      <c r="AH60" s="208">
        <f>ROUND(N(data2022!BI91), 0)</f>
        <v>0</v>
      </c>
      <c r="AI60" s="208">
        <f>ROUND(N(data2022!BI92), 0)</f>
        <v>4087</v>
      </c>
      <c r="AJ60" s="208">
        <f>ROUND(N(data2022!BI93), 0)</f>
        <v>0</v>
      </c>
      <c r="AK60" s="315">
        <f>ROUND(N(data2022!BI94),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RIGHT(data2022!$C$97,3)</f>
        <v>021</v>
      </c>
      <c r="B61" s="210" t="str">
        <f>RIGHT(data2022!$C$96,4)</f>
        <v>2022</v>
      </c>
      <c r="C61" s="12" t="str">
        <f>data2022!BJ$55</f>
        <v>8510</v>
      </c>
      <c r="D61" s="12" t="s">
        <v>1153</v>
      </c>
      <c r="E61" s="208">
        <f>ROUND(N(data2022!BJ59), 0)</f>
        <v>0</v>
      </c>
      <c r="F61" s="315">
        <f>ROUND(N(data2022!BJ60), 2)</f>
        <v>7.7</v>
      </c>
      <c r="G61" s="208">
        <f>ROUND(N(data2022!BJ61), 0)</f>
        <v>804345</v>
      </c>
      <c r="H61" s="208">
        <f>ROUND(N(data2022!BJ62), 0)</f>
        <v>199298</v>
      </c>
      <c r="I61" s="208">
        <f>ROUND(N(data2022!BJ63), 0)</f>
        <v>80536</v>
      </c>
      <c r="J61" s="208">
        <f>ROUND(N(data2022!BJ64), 0)</f>
        <v>7125</v>
      </c>
      <c r="K61" s="208">
        <f>ROUND(N(data2022!BJ65), 0)</f>
        <v>0</v>
      </c>
      <c r="L61" s="208">
        <f>ROUND(N(data2022!BJ66), 0)</f>
        <v>0</v>
      </c>
      <c r="M61" s="208">
        <f>ROUND(N(data2022!BJ67), 0)</f>
        <v>0</v>
      </c>
      <c r="N61" s="208">
        <f>ROUND(N(data2022!BJ68), 0)</f>
        <v>0</v>
      </c>
      <c r="O61" s="208">
        <f>ROUND(N(data2022!BJ69), 0)</f>
        <v>133827</v>
      </c>
      <c r="P61" s="208">
        <f>ROUND(N(data2022!BJ70), 0)</f>
        <v>0</v>
      </c>
      <c r="Q61" s="208">
        <f>ROUND(N(data2022!BJ71), 0)</f>
        <v>2967</v>
      </c>
      <c r="R61" s="208">
        <f>ROUND(N(data2022!BJ72), 0)</f>
        <v>117199</v>
      </c>
      <c r="S61" s="208">
        <f>ROUND(N(data2022!BJ73), 0)</f>
        <v>0</v>
      </c>
      <c r="T61" s="208">
        <f>ROUND(N(data2022!BJ74), 0)</f>
        <v>0</v>
      </c>
      <c r="U61" s="208">
        <f>ROUND(N(data2022!BJ75), 0)</f>
        <v>0</v>
      </c>
      <c r="V61" s="208">
        <f>ROUND(N(data2022!BJ76), 0)</f>
        <v>0</v>
      </c>
      <c r="W61" s="208">
        <f>ROUND(N(data2022!BJ77), 0)</f>
        <v>0</v>
      </c>
      <c r="X61" s="208">
        <f>ROUND(N(data2022!BJ78), 0)</f>
        <v>0</v>
      </c>
      <c r="Y61" s="208">
        <f>ROUND(N(data2022!BJ79), 0)</f>
        <v>0</v>
      </c>
      <c r="Z61" s="208">
        <f>ROUND(N(data2022!BJ80), 0)</f>
        <v>6987</v>
      </c>
      <c r="AA61" s="208">
        <f>ROUND(N(data2022!BJ81), 0)</f>
        <v>0</v>
      </c>
      <c r="AB61" s="208">
        <f>ROUND(N(data2022!BJ82), 0)</f>
        <v>0</v>
      </c>
      <c r="AC61" s="208">
        <f>ROUND(N(data2022!BJ83), 0)</f>
        <v>6674</v>
      </c>
      <c r="AD61" s="208">
        <f>ROUND(N(data2022!BJ84), 0)</f>
        <v>0</v>
      </c>
      <c r="AE61" s="208">
        <f>ROUND(N(data2022!BJ89), 0)</f>
        <v>0</v>
      </c>
      <c r="AF61" s="208">
        <f>ROUND(N(data2022!BJ87), 0)</f>
        <v>0</v>
      </c>
      <c r="AG61" s="208">
        <f>ROUND(N(data2022!BJ90), 0)</f>
        <v>1845</v>
      </c>
      <c r="AH61" s="208">
        <f>ROUND(N(data2022!BJ91), 0)</f>
        <v>0</v>
      </c>
      <c r="AI61" s="208">
        <f>ROUND(N(data2022!BJ92), 0)</f>
        <v>0</v>
      </c>
      <c r="AJ61" s="208">
        <f>ROUND(N(data2022!BJ93), 0)</f>
        <v>0</v>
      </c>
      <c r="AK61" s="315">
        <f>ROUND(N(data2022!BJ94),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RIGHT(data2022!$C$97,3)</f>
        <v>021</v>
      </c>
      <c r="B62" s="210" t="str">
        <f>RIGHT(data2022!$C$96,4)</f>
        <v>2022</v>
      </c>
      <c r="C62" s="12" t="str">
        <f>data2022!BK$55</f>
        <v>8530</v>
      </c>
      <c r="D62" s="12" t="s">
        <v>1153</v>
      </c>
      <c r="E62" s="208">
        <f>ROUND(N(data2022!BK59), 0)</f>
        <v>0</v>
      </c>
      <c r="F62" s="315">
        <f>ROUND(N(data2022!BK60), 2)</f>
        <v>12</v>
      </c>
      <c r="G62" s="208">
        <f>ROUND(N(data2022!BK61), 0)</f>
        <v>661063</v>
      </c>
      <c r="H62" s="208">
        <f>ROUND(N(data2022!BK62), 0)</f>
        <v>208257</v>
      </c>
      <c r="I62" s="208">
        <f>ROUND(N(data2022!BK63), 0)</f>
        <v>0</v>
      </c>
      <c r="J62" s="208">
        <f>ROUND(N(data2022!BK64), 0)</f>
        <v>10871</v>
      </c>
      <c r="K62" s="208">
        <f>ROUND(N(data2022!BK65), 0)</f>
        <v>0</v>
      </c>
      <c r="L62" s="208">
        <f>ROUND(N(data2022!BK66), 0)</f>
        <v>64823</v>
      </c>
      <c r="M62" s="208">
        <f>ROUND(N(data2022!BK67), 0)</f>
        <v>4748</v>
      </c>
      <c r="N62" s="208">
        <f>ROUND(N(data2022!BK68), 0)</f>
        <v>1597</v>
      </c>
      <c r="O62" s="208">
        <f>ROUND(N(data2022!BK69), 0)</f>
        <v>349696</v>
      </c>
      <c r="P62" s="208">
        <f>ROUND(N(data2022!BK70), 0)</f>
        <v>0</v>
      </c>
      <c r="Q62" s="208">
        <f>ROUND(N(data2022!BK71), 0)</f>
        <v>165021</v>
      </c>
      <c r="R62" s="208">
        <f>ROUND(N(data2022!BK72), 0)</f>
        <v>119347</v>
      </c>
      <c r="S62" s="208">
        <f>ROUND(N(data2022!BK73), 0)</f>
        <v>0</v>
      </c>
      <c r="T62" s="208">
        <f>ROUND(N(data2022!BK74), 0)</f>
        <v>0</v>
      </c>
      <c r="U62" s="208">
        <f>ROUND(N(data2022!BK75), 0)</f>
        <v>0</v>
      </c>
      <c r="V62" s="208">
        <f>ROUND(N(data2022!BK76), 0)</f>
        <v>0</v>
      </c>
      <c r="W62" s="208">
        <f>ROUND(N(data2022!BK77), 0)</f>
        <v>0</v>
      </c>
      <c r="X62" s="208">
        <f>ROUND(N(data2022!BK78), 0)</f>
        <v>0</v>
      </c>
      <c r="Y62" s="208">
        <f>ROUND(N(data2022!BK79), 0)</f>
        <v>0</v>
      </c>
      <c r="Z62" s="208">
        <f>ROUND(N(data2022!BK80), 0)</f>
        <v>2428</v>
      </c>
      <c r="AA62" s="208">
        <f>ROUND(N(data2022!BK81), 0)</f>
        <v>0</v>
      </c>
      <c r="AB62" s="208">
        <f>ROUND(N(data2022!BK82), 0)</f>
        <v>15053</v>
      </c>
      <c r="AC62" s="208">
        <f>ROUND(N(data2022!BK83), 0)</f>
        <v>47846</v>
      </c>
      <c r="AD62" s="208">
        <f>ROUND(N(data2022!BK84), 0)</f>
        <v>0</v>
      </c>
      <c r="AE62" s="208">
        <f>ROUND(N(data2022!BK89), 0)</f>
        <v>0</v>
      </c>
      <c r="AF62" s="208">
        <f>ROUND(N(data2022!BK87), 0)</f>
        <v>0</v>
      </c>
      <c r="AG62" s="208">
        <f>ROUND(N(data2022!BK90), 0)</f>
        <v>3733</v>
      </c>
      <c r="AH62" s="208">
        <f>ROUND(N(data2022!BK91), 0)</f>
        <v>0</v>
      </c>
      <c r="AI62" s="208">
        <f>ROUND(N(data2022!BK92), 0)</f>
        <v>148</v>
      </c>
      <c r="AJ62" s="208">
        <f>ROUND(N(data2022!BK93), 0)</f>
        <v>0</v>
      </c>
      <c r="AK62" s="315">
        <f>ROUND(N(data2022!BK94),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RIGHT(data2022!$C$97,3)</f>
        <v>021</v>
      </c>
      <c r="B63" s="210" t="str">
        <f>RIGHT(data2022!$C$96,4)</f>
        <v>2022</v>
      </c>
      <c r="C63" s="12" t="str">
        <f>data2022!BL$55</f>
        <v>8560</v>
      </c>
      <c r="D63" s="12" t="s">
        <v>1153</v>
      </c>
      <c r="E63" s="208">
        <f>ROUND(N(data2022!BL59), 0)</f>
        <v>0</v>
      </c>
      <c r="F63" s="315">
        <f>ROUND(N(data2022!BL60), 2)</f>
        <v>7.4</v>
      </c>
      <c r="G63" s="208">
        <f>ROUND(N(data2022!BL61), 0)</f>
        <v>373952</v>
      </c>
      <c r="H63" s="208">
        <f>ROUND(N(data2022!BL62), 0)</f>
        <v>115097</v>
      </c>
      <c r="I63" s="208">
        <f>ROUND(N(data2022!BL63), 0)</f>
        <v>0</v>
      </c>
      <c r="J63" s="208">
        <f>ROUND(N(data2022!BL64), 0)</f>
        <v>12353</v>
      </c>
      <c r="K63" s="208">
        <f>ROUND(N(data2022!BL65), 0)</f>
        <v>0</v>
      </c>
      <c r="L63" s="208">
        <f>ROUND(N(data2022!BL66), 0)</f>
        <v>0</v>
      </c>
      <c r="M63" s="208">
        <f>ROUND(N(data2022!BL67), 0)</f>
        <v>776</v>
      </c>
      <c r="N63" s="208">
        <f>ROUND(N(data2022!BL68), 0)</f>
        <v>0</v>
      </c>
      <c r="O63" s="208">
        <f>ROUND(N(data2022!BL69), 0)</f>
        <v>2420</v>
      </c>
      <c r="P63" s="208">
        <f>ROUND(N(data2022!BL70), 0)</f>
        <v>0</v>
      </c>
      <c r="Q63" s="208">
        <f>ROUND(N(data2022!BL71), 0)</f>
        <v>0</v>
      </c>
      <c r="R63" s="208">
        <f>ROUND(N(data2022!BL72), 0)</f>
        <v>2390</v>
      </c>
      <c r="S63" s="208">
        <f>ROUND(N(data2022!BL73), 0)</f>
        <v>0</v>
      </c>
      <c r="T63" s="208">
        <f>ROUND(N(data2022!BL74), 0)</f>
        <v>0</v>
      </c>
      <c r="U63" s="208">
        <f>ROUND(N(data2022!BL75), 0)</f>
        <v>0</v>
      </c>
      <c r="V63" s="208">
        <f>ROUND(N(data2022!BL76), 0)</f>
        <v>0</v>
      </c>
      <c r="W63" s="208">
        <f>ROUND(N(data2022!BL77), 0)</f>
        <v>0</v>
      </c>
      <c r="X63" s="208">
        <f>ROUND(N(data2022!BL78), 0)</f>
        <v>0</v>
      </c>
      <c r="Y63" s="208">
        <f>ROUND(N(data2022!BL79), 0)</f>
        <v>0</v>
      </c>
      <c r="Z63" s="208">
        <f>ROUND(N(data2022!BL80), 0)</f>
        <v>0</v>
      </c>
      <c r="AA63" s="208">
        <f>ROUND(N(data2022!BL81), 0)</f>
        <v>0</v>
      </c>
      <c r="AB63" s="208">
        <f>ROUND(N(data2022!BL82), 0)</f>
        <v>0</v>
      </c>
      <c r="AC63" s="208">
        <f>ROUND(N(data2022!BL83), 0)</f>
        <v>30</v>
      </c>
      <c r="AD63" s="208">
        <f>ROUND(N(data2022!BL84), 0)</f>
        <v>0</v>
      </c>
      <c r="AE63" s="208">
        <f>ROUND(N(data2022!BL89), 0)</f>
        <v>0</v>
      </c>
      <c r="AF63" s="208">
        <f>ROUND(N(data2022!BL87), 0)</f>
        <v>0</v>
      </c>
      <c r="AG63" s="208">
        <f>ROUND(N(data2022!BL90), 0)</f>
        <v>1586</v>
      </c>
      <c r="AH63" s="208">
        <f>ROUND(N(data2022!BL91), 0)</f>
        <v>0</v>
      </c>
      <c r="AI63" s="208">
        <f>ROUND(N(data2022!BL92), 0)</f>
        <v>292</v>
      </c>
      <c r="AJ63" s="208">
        <f>ROUND(N(data2022!BL93), 0)</f>
        <v>0</v>
      </c>
      <c r="AK63" s="315">
        <f>ROUND(N(data2022!BL94),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RIGHT(data2022!$C$97,3)</f>
        <v>021</v>
      </c>
      <c r="B64" s="210" t="str">
        <f>RIGHT(data2022!$C$96,4)</f>
        <v>2022</v>
      </c>
      <c r="C64" s="12" t="str">
        <f>data2022!BM$55</f>
        <v>8590</v>
      </c>
      <c r="D64" s="12" t="s">
        <v>1153</v>
      </c>
      <c r="E64" s="208">
        <f>ROUND(N(data2022!BM59), 0)</f>
        <v>0</v>
      </c>
      <c r="F64" s="315">
        <f>ROUND(N(data2022!BM60), 2)</f>
        <v>0</v>
      </c>
      <c r="G64" s="208">
        <f>ROUND(N(data2022!BM61), 0)</f>
        <v>0</v>
      </c>
      <c r="H64" s="208">
        <f>ROUND(N(data2022!BM62), 0)</f>
        <v>0</v>
      </c>
      <c r="I64" s="208">
        <f>ROUND(N(data2022!BM63), 0)</f>
        <v>0</v>
      </c>
      <c r="J64" s="208">
        <f>ROUND(N(data2022!BM64), 0)</f>
        <v>0</v>
      </c>
      <c r="K64" s="208">
        <f>ROUND(N(data2022!BM65), 0)</f>
        <v>0</v>
      </c>
      <c r="L64" s="208">
        <f>ROUND(N(data2022!BM66), 0)</f>
        <v>0</v>
      </c>
      <c r="M64" s="208">
        <f>ROUND(N(data2022!BM67), 0)</f>
        <v>0</v>
      </c>
      <c r="N64" s="208">
        <f>ROUND(N(data2022!BM68), 0)</f>
        <v>0</v>
      </c>
      <c r="O64" s="208">
        <f>ROUND(N(data2022!BM69), 0)</f>
        <v>0</v>
      </c>
      <c r="P64" s="208">
        <f>ROUND(N(data2022!BM70), 0)</f>
        <v>0</v>
      </c>
      <c r="Q64" s="208">
        <f>ROUND(N(data2022!BM71), 0)</f>
        <v>0</v>
      </c>
      <c r="R64" s="208">
        <f>ROUND(N(data2022!BM72), 0)</f>
        <v>0</v>
      </c>
      <c r="S64" s="208">
        <f>ROUND(N(data2022!BM73), 0)</f>
        <v>0</v>
      </c>
      <c r="T64" s="208">
        <f>ROUND(N(data2022!BM74), 0)</f>
        <v>0</v>
      </c>
      <c r="U64" s="208">
        <f>ROUND(N(data2022!BM75), 0)</f>
        <v>0</v>
      </c>
      <c r="V64" s="208">
        <f>ROUND(N(data2022!BM76), 0)</f>
        <v>0</v>
      </c>
      <c r="W64" s="208">
        <f>ROUND(N(data2022!BM77), 0)</f>
        <v>0</v>
      </c>
      <c r="X64" s="208">
        <f>ROUND(N(data2022!BM78), 0)</f>
        <v>0</v>
      </c>
      <c r="Y64" s="208">
        <f>ROUND(N(data2022!BM79), 0)</f>
        <v>0</v>
      </c>
      <c r="Z64" s="208">
        <f>ROUND(N(data2022!BM80), 0)</f>
        <v>0</v>
      </c>
      <c r="AA64" s="208">
        <f>ROUND(N(data2022!BM81), 0)</f>
        <v>0</v>
      </c>
      <c r="AB64" s="208">
        <f>ROUND(N(data2022!BM82), 0)</f>
        <v>0</v>
      </c>
      <c r="AC64" s="208">
        <f>ROUND(N(data2022!BM83), 0)</f>
        <v>0</v>
      </c>
      <c r="AD64" s="208">
        <f>ROUND(N(data2022!BM84), 0)</f>
        <v>0</v>
      </c>
      <c r="AE64" s="208">
        <f>ROUND(N(data2022!BM89), 0)</f>
        <v>0</v>
      </c>
      <c r="AF64" s="208">
        <f>ROUND(N(data2022!BM87), 0)</f>
        <v>0</v>
      </c>
      <c r="AG64" s="208">
        <f>ROUND(N(data2022!BM90), 0)</f>
        <v>0</v>
      </c>
      <c r="AH64" s="208">
        <f>ROUND(N(data2022!BM91), 0)</f>
        <v>0</v>
      </c>
      <c r="AI64" s="208">
        <f>ROUND(N(data2022!BM92), 0)</f>
        <v>70</v>
      </c>
      <c r="AJ64" s="208">
        <f>ROUND(N(data2022!BM93), 0)</f>
        <v>0</v>
      </c>
      <c r="AK64" s="315">
        <f>ROUND(N(data2022!BM94),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RIGHT(data2022!$C$97,3)</f>
        <v>021</v>
      </c>
      <c r="B65" s="210" t="str">
        <f>RIGHT(data2022!$C$96,4)</f>
        <v>2022</v>
      </c>
      <c r="C65" s="12" t="str">
        <f>data2022!BN$55</f>
        <v>8610</v>
      </c>
      <c r="D65" s="12" t="s">
        <v>1153</v>
      </c>
      <c r="E65" s="208">
        <f>ROUND(N(data2022!BN59), 0)</f>
        <v>0</v>
      </c>
      <c r="F65" s="315">
        <f>ROUND(N(data2022!BN60), 2)</f>
        <v>5.5</v>
      </c>
      <c r="G65" s="208">
        <f>ROUND(N(data2022!BN61), 0)</f>
        <v>657343</v>
      </c>
      <c r="H65" s="208">
        <f>ROUND(N(data2022!BN62), 0)</f>
        <v>156943</v>
      </c>
      <c r="I65" s="208">
        <f>ROUND(N(data2022!BN63), 0)</f>
        <v>83076</v>
      </c>
      <c r="J65" s="208">
        <f>ROUND(N(data2022!BN64), 0)</f>
        <v>12985</v>
      </c>
      <c r="K65" s="208">
        <f>ROUND(N(data2022!BN65), 0)</f>
        <v>0</v>
      </c>
      <c r="L65" s="208">
        <f>ROUND(N(data2022!BN66), 0)</f>
        <v>2771</v>
      </c>
      <c r="M65" s="208">
        <f>ROUND(N(data2022!BN67), 0)</f>
        <v>0</v>
      </c>
      <c r="N65" s="208">
        <f>ROUND(N(data2022!BN68), 0)</f>
        <v>3344</v>
      </c>
      <c r="O65" s="208">
        <f>ROUND(N(data2022!BN69), 0)</f>
        <v>176563</v>
      </c>
      <c r="P65" s="208">
        <f>ROUND(N(data2022!BN70), 0)</f>
        <v>0</v>
      </c>
      <c r="Q65" s="208">
        <f>ROUND(N(data2022!BN71), 0)</f>
        <v>0</v>
      </c>
      <c r="R65" s="208">
        <f>ROUND(N(data2022!BN72), 0)</f>
        <v>15253</v>
      </c>
      <c r="S65" s="208">
        <f>ROUND(N(data2022!BN73), 0)</f>
        <v>0</v>
      </c>
      <c r="T65" s="208">
        <f>ROUND(N(data2022!BN74), 0)</f>
        <v>0</v>
      </c>
      <c r="U65" s="208">
        <f>ROUND(N(data2022!BN75), 0)</f>
        <v>0</v>
      </c>
      <c r="V65" s="208">
        <f>ROUND(N(data2022!BN76), 0)</f>
        <v>0</v>
      </c>
      <c r="W65" s="208">
        <f>ROUND(N(data2022!BN77), 0)</f>
        <v>0</v>
      </c>
      <c r="X65" s="208">
        <f>ROUND(N(data2022!BN78), 0)</f>
        <v>0</v>
      </c>
      <c r="Y65" s="208">
        <f>ROUND(N(data2022!BN79), 0)</f>
        <v>0</v>
      </c>
      <c r="Z65" s="208">
        <f>ROUND(N(data2022!BN80), 0)</f>
        <v>3913</v>
      </c>
      <c r="AA65" s="208">
        <f>ROUND(N(data2022!BN81), 0)</f>
        <v>0</v>
      </c>
      <c r="AB65" s="208">
        <f>ROUND(N(data2022!BN82), 0)</f>
        <v>0</v>
      </c>
      <c r="AC65" s="208">
        <f>ROUND(N(data2022!BN83), 0)</f>
        <v>157398</v>
      </c>
      <c r="AD65" s="208">
        <f>ROUND(N(data2022!BN84), 0)</f>
        <v>0</v>
      </c>
      <c r="AE65" s="208">
        <f>ROUND(N(data2022!BN89), 0)</f>
        <v>0</v>
      </c>
      <c r="AF65" s="208">
        <f>ROUND(N(data2022!BN87), 0)</f>
        <v>0</v>
      </c>
      <c r="AG65" s="208">
        <f>ROUND(N(data2022!BN90), 0)</f>
        <v>2878</v>
      </c>
      <c r="AH65" s="208">
        <f>ROUND(N(data2022!BN91), 0)</f>
        <v>0</v>
      </c>
      <c r="AI65" s="208">
        <f>ROUND(N(data2022!BN92), 0)</f>
        <v>0</v>
      </c>
      <c r="AJ65" s="208">
        <f>ROUND(N(data2022!BN93), 0)</f>
        <v>0</v>
      </c>
      <c r="AK65" s="315">
        <f>ROUND(N(data2022!BN94),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RIGHT(data2022!$C$97,3)</f>
        <v>021</v>
      </c>
      <c r="B66" s="210" t="str">
        <f>RIGHT(data2022!$C$96,4)</f>
        <v>2022</v>
      </c>
      <c r="C66" s="12" t="str">
        <f>data2022!BO$55</f>
        <v>8620</v>
      </c>
      <c r="D66" s="12" t="s">
        <v>1153</v>
      </c>
      <c r="E66" s="208">
        <f>ROUND(N(data2022!BO59), 0)</f>
        <v>0</v>
      </c>
      <c r="F66" s="315">
        <f>ROUND(N(data2022!BO60), 2)</f>
        <v>0</v>
      </c>
      <c r="G66" s="208">
        <f>ROUND(N(data2022!BO61), 0)</f>
        <v>0</v>
      </c>
      <c r="H66" s="208">
        <f>ROUND(N(data2022!BO62), 0)</f>
        <v>0</v>
      </c>
      <c r="I66" s="208">
        <f>ROUND(N(data2022!BO63), 0)</f>
        <v>0</v>
      </c>
      <c r="J66" s="208">
        <f>ROUND(N(data2022!BO64), 0)</f>
        <v>0</v>
      </c>
      <c r="K66" s="208">
        <f>ROUND(N(data2022!BO65), 0)</f>
        <v>0</v>
      </c>
      <c r="L66" s="208">
        <f>ROUND(N(data2022!BO66), 0)</f>
        <v>0</v>
      </c>
      <c r="M66" s="208">
        <f>ROUND(N(data2022!BO67), 0)</f>
        <v>0</v>
      </c>
      <c r="N66" s="208">
        <f>ROUND(N(data2022!BO68), 0)</f>
        <v>0</v>
      </c>
      <c r="O66" s="208">
        <f>ROUND(N(data2022!BO69), 0)</f>
        <v>0</v>
      </c>
      <c r="P66" s="208">
        <f>ROUND(N(data2022!BO70), 0)</f>
        <v>0</v>
      </c>
      <c r="Q66" s="208">
        <f>ROUND(N(data2022!BO71), 0)</f>
        <v>0</v>
      </c>
      <c r="R66" s="208">
        <f>ROUND(N(data2022!BO72), 0)</f>
        <v>0</v>
      </c>
      <c r="S66" s="208">
        <f>ROUND(N(data2022!BO73), 0)</f>
        <v>0</v>
      </c>
      <c r="T66" s="208">
        <f>ROUND(N(data2022!BO74), 0)</f>
        <v>0</v>
      </c>
      <c r="U66" s="208">
        <f>ROUND(N(data2022!BO75), 0)</f>
        <v>0</v>
      </c>
      <c r="V66" s="208">
        <f>ROUND(N(data2022!BO76), 0)</f>
        <v>0</v>
      </c>
      <c r="W66" s="208">
        <f>ROUND(N(data2022!BO77), 0)</f>
        <v>0</v>
      </c>
      <c r="X66" s="208">
        <f>ROUND(N(data2022!BO78), 0)</f>
        <v>0</v>
      </c>
      <c r="Y66" s="208">
        <f>ROUND(N(data2022!BO79), 0)</f>
        <v>0</v>
      </c>
      <c r="Z66" s="208">
        <f>ROUND(N(data2022!BO80), 0)</f>
        <v>0</v>
      </c>
      <c r="AA66" s="208">
        <f>ROUND(N(data2022!BO81), 0)</f>
        <v>0</v>
      </c>
      <c r="AB66" s="208">
        <f>ROUND(N(data2022!BO82), 0)</f>
        <v>0</v>
      </c>
      <c r="AC66" s="208">
        <f>ROUND(N(data2022!BO83), 0)</f>
        <v>0</v>
      </c>
      <c r="AD66" s="208">
        <f>ROUND(N(data2022!BO84), 0)</f>
        <v>0</v>
      </c>
      <c r="AE66" s="208">
        <f>ROUND(N(data2022!BO89), 0)</f>
        <v>0</v>
      </c>
      <c r="AF66" s="208">
        <f>ROUND(N(data2022!BO87), 0)</f>
        <v>0</v>
      </c>
      <c r="AG66" s="208">
        <f>ROUND(N(data2022!BO90), 0)</f>
        <v>0</v>
      </c>
      <c r="AH66" s="208">
        <f>ROUND(N(data2022!BO91), 0)</f>
        <v>0</v>
      </c>
      <c r="AI66" s="208">
        <f>ROUND(N(data2022!BO92), 0)</f>
        <v>0</v>
      </c>
      <c r="AJ66" s="208">
        <f>ROUND(N(data2022!BO93), 0)</f>
        <v>0</v>
      </c>
      <c r="AK66" s="315">
        <f>ROUND(N(data2022!BO94),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RIGHT(data2022!$C$97,3)</f>
        <v>021</v>
      </c>
      <c r="B67" s="210" t="str">
        <f>RIGHT(data2022!$C$96,4)</f>
        <v>2022</v>
      </c>
      <c r="C67" s="12" t="str">
        <f>data2022!BP$55</f>
        <v>8630</v>
      </c>
      <c r="D67" s="12" t="s">
        <v>1153</v>
      </c>
      <c r="E67" s="208">
        <f>ROUND(N(data2022!BP59), 0)</f>
        <v>0</v>
      </c>
      <c r="F67" s="315">
        <f>ROUND(N(data2022!BP60), 2)</f>
        <v>0</v>
      </c>
      <c r="G67" s="208">
        <f>ROUND(N(data2022!BP61), 0)</f>
        <v>0</v>
      </c>
      <c r="H67" s="208">
        <f>ROUND(N(data2022!BP62), 0)</f>
        <v>0</v>
      </c>
      <c r="I67" s="208">
        <f>ROUND(N(data2022!BP63), 0)</f>
        <v>0</v>
      </c>
      <c r="J67" s="208">
        <f>ROUND(N(data2022!BP64), 0)</f>
        <v>0</v>
      </c>
      <c r="K67" s="208">
        <f>ROUND(N(data2022!BP65), 0)</f>
        <v>0</v>
      </c>
      <c r="L67" s="208">
        <f>ROUND(N(data2022!BP66), 0)</f>
        <v>0</v>
      </c>
      <c r="M67" s="208">
        <f>ROUND(N(data2022!BP67), 0)</f>
        <v>0</v>
      </c>
      <c r="N67" s="208">
        <f>ROUND(N(data2022!BP68), 0)</f>
        <v>0</v>
      </c>
      <c r="O67" s="208">
        <f>ROUND(N(data2022!BP69), 0)</f>
        <v>0</v>
      </c>
      <c r="P67" s="208">
        <f>ROUND(N(data2022!BP70), 0)</f>
        <v>0</v>
      </c>
      <c r="Q67" s="208">
        <f>ROUND(N(data2022!BP71), 0)</f>
        <v>0</v>
      </c>
      <c r="R67" s="208">
        <f>ROUND(N(data2022!BP72), 0)</f>
        <v>0</v>
      </c>
      <c r="S67" s="208">
        <f>ROUND(N(data2022!BP73), 0)</f>
        <v>0</v>
      </c>
      <c r="T67" s="208">
        <f>ROUND(N(data2022!BP74), 0)</f>
        <v>0</v>
      </c>
      <c r="U67" s="208">
        <f>ROUND(N(data2022!BP75), 0)</f>
        <v>0</v>
      </c>
      <c r="V67" s="208">
        <f>ROUND(N(data2022!BP76), 0)</f>
        <v>0</v>
      </c>
      <c r="W67" s="208">
        <f>ROUND(N(data2022!BP77), 0)</f>
        <v>0</v>
      </c>
      <c r="X67" s="208">
        <f>ROUND(N(data2022!BP78), 0)</f>
        <v>0</v>
      </c>
      <c r="Y67" s="208">
        <f>ROUND(N(data2022!BP79), 0)</f>
        <v>0</v>
      </c>
      <c r="Z67" s="208">
        <f>ROUND(N(data2022!BP80), 0)</f>
        <v>0</v>
      </c>
      <c r="AA67" s="208">
        <f>ROUND(N(data2022!BP81), 0)</f>
        <v>0</v>
      </c>
      <c r="AB67" s="208">
        <f>ROUND(N(data2022!BP82), 0)</f>
        <v>0</v>
      </c>
      <c r="AC67" s="208">
        <f>ROUND(N(data2022!BP83), 0)</f>
        <v>0</v>
      </c>
      <c r="AD67" s="208">
        <f>ROUND(N(data2022!BP84), 0)</f>
        <v>0</v>
      </c>
      <c r="AE67" s="208">
        <f>ROUND(N(data2022!BP89), 0)</f>
        <v>0</v>
      </c>
      <c r="AF67" s="208">
        <f>ROUND(N(data2022!BP87), 0)</f>
        <v>0</v>
      </c>
      <c r="AG67" s="208">
        <f>ROUND(N(data2022!BP90), 0)</f>
        <v>0</v>
      </c>
      <c r="AH67" s="208">
        <f>ROUND(N(data2022!BP91), 0)</f>
        <v>0</v>
      </c>
      <c r="AI67" s="208">
        <f>ROUND(N(data2022!BP92), 0)</f>
        <v>0</v>
      </c>
      <c r="AJ67" s="208">
        <f>ROUND(N(data2022!BP93), 0)</f>
        <v>0</v>
      </c>
      <c r="AK67" s="315">
        <f>ROUND(N(data2022!BP94),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RIGHT(data2022!$C$97,3)</f>
        <v>021</v>
      </c>
      <c r="B68" s="210" t="str">
        <f>RIGHT(data2022!$C$96,4)</f>
        <v>2022</v>
      </c>
      <c r="C68" s="12" t="str">
        <f>data2022!BQ$55</f>
        <v>8640</v>
      </c>
      <c r="D68" s="12" t="s">
        <v>1153</v>
      </c>
      <c r="E68" s="208">
        <f>ROUND(N(data2022!BQ59), 0)</f>
        <v>0</v>
      </c>
      <c r="F68" s="315">
        <f>ROUND(N(data2022!BQ60), 2)</f>
        <v>0</v>
      </c>
      <c r="G68" s="208">
        <f>ROUND(N(data2022!BQ61), 0)</f>
        <v>0</v>
      </c>
      <c r="H68" s="208">
        <f>ROUND(N(data2022!BQ62), 0)</f>
        <v>0</v>
      </c>
      <c r="I68" s="208">
        <f>ROUND(N(data2022!BQ63), 0)</f>
        <v>0</v>
      </c>
      <c r="J68" s="208">
        <f>ROUND(N(data2022!BQ64), 0)</f>
        <v>0</v>
      </c>
      <c r="K68" s="208">
        <f>ROUND(N(data2022!BQ65), 0)</f>
        <v>0</v>
      </c>
      <c r="L68" s="208">
        <f>ROUND(N(data2022!BQ66), 0)</f>
        <v>0</v>
      </c>
      <c r="M68" s="208">
        <f>ROUND(N(data2022!BQ67), 0)</f>
        <v>0</v>
      </c>
      <c r="N68" s="208">
        <f>ROUND(N(data2022!BQ68), 0)</f>
        <v>0</v>
      </c>
      <c r="O68" s="208">
        <f>ROUND(N(data2022!BQ69), 0)</f>
        <v>0</v>
      </c>
      <c r="P68" s="208">
        <f>ROUND(N(data2022!BQ70), 0)</f>
        <v>0</v>
      </c>
      <c r="Q68" s="208">
        <f>ROUND(N(data2022!BQ71), 0)</f>
        <v>0</v>
      </c>
      <c r="R68" s="208">
        <f>ROUND(N(data2022!BQ72), 0)</f>
        <v>0</v>
      </c>
      <c r="S68" s="208">
        <f>ROUND(N(data2022!BQ73), 0)</f>
        <v>0</v>
      </c>
      <c r="T68" s="208">
        <f>ROUND(N(data2022!BQ74), 0)</f>
        <v>0</v>
      </c>
      <c r="U68" s="208">
        <f>ROUND(N(data2022!BQ75), 0)</f>
        <v>0</v>
      </c>
      <c r="V68" s="208">
        <f>ROUND(N(data2022!BQ76), 0)</f>
        <v>0</v>
      </c>
      <c r="W68" s="208">
        <f>ROUND(N(data2022!BQ77), 0)</f>
        <v>0</v>
      </c>
      <c r="X68" s="208">
        <f>ROUND(N(data2022!BQ78), 0)</f>
        <v>0</v>
      </c>
      <c r="Y68" s="208">
        <f>ROUND(N(data2022!BQ79), 0)</f>
        <v>0</v>
      </c>
      <c r="Z68" s="208">
        <f>ROUND(N(data2022!BQ80), 0)</f>
        <v>0</v>
      </c>
      <c r="AA68" s="208">
        <f>ROUND(N(data2022!BQ81), 0)</f>
        <v>0</v>
      </c>
      <c r="AB68" s="208">
        <f>ROUND(N(data2022!BQ82), 0)</f>
        <v>0</v>
      </c>
      <c r="AC68" s="208">
        <f>ROUND(N(data2022!BQ83), 0)</f>
        <v>0</v>
      </c>
      <c r="AD68" s="208">
        <f>ROUND(N(data2022!BQ84), 0)</f>
        <v>0</v>
      </c>
      <c r="AE68" s="208">
        <f>ROUND(N(data2022!BQ89), 0)</f>
        <v>0</v>
      </c>
      <c r="AF68" s="208">
        <f>ROUND(N(data2022!BQ87), 0)</f>
        <v>0</v>
      </c>
      <c r="AG68" s="208">
        <f>ROUND(N(data2022!BQ90), 0)</f>
        <v>0</v>
      </c>
      <c r="AH68" s="208">
        <f>ROUND(N(data2022!BQ91), 0)</f>
        <v>0</v>
      </c>
      <c r="AI68" s="208">
        <f>ROUND(N(data2022!BQ92), 0)</f>
        <v>0</v>
      </c>
      <c r="AJ68" s="208">
        <f>ROUND(N(data2022!BQ93), 0)</f>
        <v>0</v>
      </c>
      <c r="AK68" s="315">
        <f>ROUND(N(data2022!BQ94),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RIGHT(data2022!$C$97,3)</f>
        <v>021</v>
      </c>
      <c r="B69" s="210" t="str">
        <f>RIGHT(data2022!$C$96,4)</f>
        <v>2022</v>
      </c>
      <c r="C69" s="12" t="str">
        <f>data2022!BR$55</f>
        <v>8650</v>
      </c>
      <c r="D69" s="12" t="s">
        <v>1153</v>
      </c>
      <c r="E69" s="208">
        <f>ROUND(N(data2022!BR59), 0)</f>
        <v>0</v>
      </c>
      <c r="F69" s="315">
        <f>ROUND(N(data2022!BR60), 2)</f>
        <v>6</v>
      </c>
      <c r="G69" s="208">
        <f>ROUND(N(data2022!BR61), 0)</f>
        <v>516187</v>
      </c>
      <c r="H69" s="208">
        <f>ROUND(N(data2022!BR62), 0)</f>
        <v>138963</v>
      </c>
      <c r="I69" s="208">
        <f>ROUND(N(data2022!BR63), 0)</f>
        <v>0</v>
      </c>
      <c r="J69" s="208">
        <f>ROUND(N(data2022!BR64), 0)</f>
        <v>19173</v>
      </c>
      <c r="K69" s="208">
        <f>ROUND(N(data2022!BR65), 0)</f>
        <v>0</v>
      </c>
      <c r="L69" s="208">
        <f>ROUND(N(data2022!BR66), 0)</f>
        <v>21421</v>
      </c>
      <c r="M69" s="208">
        <f>ROUND(N(data2022!BR67), 0)</f>
        <v>2954</v>
      </c>
      <c r="N69" s="208">
        <f>ROUND(N(data2022!BR68), 0)</f>
        <v>0</v>
      </c>
      <c r="O69" s="208">
        <f>ROUND(N(data2022!BR69), 0)</f>
        <v>346891</v>
      </c>
      <c r="P69" s="208">
        <f>ROUND(N(data2022!BR70), 0)</f>
        <v>0</v>
      </c>
      <c r="Q69" s="208">
        <f>ROUND(N(data2022!BR71), 0)</f>
        <v>0</v>
      </c>
      <c r="R69" s="208">
        <f>ROUND(N(data2022!BR72), 0)</f>
        <v>166283</v>
      </c>
      <c r="S69" s="208">
        <f>ROUND(N(data2022!BR73), 0)</f>
        <v>0</v>
      </c>
      <c r="T69" s="208">
        <f>ROUND(N(data2022!BR74), 0)</f>
        <v>0</v>
      </c>
      <c r="U69" s="208">
        <f>ROUND(N(data2022!BR75), 0)</f>
        <v>0</v>
      </c>
      <c r="V69" s="208">
        <f>ROUND(N(data2022!BR76), 0)</f>
        <v>0</v>
      </c>
      <c r="W69" s="208">
        <f>ROUND(N(data2022!BR77), 0)</f>
        <v>522</v>
      </c>
      <c r="X69" s="208">
        <f>ROUND(N(data2022!BR78), 0)</f>
        <v>0</v>
      </c>
      <c r="Y69" s="208">
        <f>ROUND(N(data2022!BR79), 0)</f>
        <v>165169</v>
      </c>
      <c r="Z69" s="208">
        <f>ROUND(N(data2022!BR80), 0)</f>
        <v>9693</v>
      </c>
      <c r="AA69" s="208">
        <f>ROUND(N(data2022!BR81), 0)</f>
        <v>0</v>
      </c>
      <c r="AB69" s="208">
        <f>ROUND(N(data2022!BR82), 0)</f>
        <v>0</v>
      </c>
      <c r="AC69" s="208">
        <f>ROUND(N(data2022!BR83), 0)</f>
        <v>5224</v>
      </c>
      <c r="AD69" s="208">
        <f>ROUND(N(data2022!BR84), 0)</f>
        <v>0</v>
      </c>
      <c r="AE69" s="208">
        <f>ROUND(N(data2022!BR89), 0)</f>
        <v>0</v>
      </c>
      <c r="AF69" s="208">
        <f>ROUND(N(data2022!BR87), 0)</f>
        <v>0</v>
      </c>
      <c r="AG69" s="208">
        <f>ROUND(N(data2022!BR90), 0)</f>
        <v>4312</v>
      </c>
      <c r="AH69" s="208">
        <f>ROUND(N(data2022!BR91), 0)</f>
        <v>0</v>
      </c>
      <c r="AI69" s="208">
        <f>ROUND(N(data2022!BR92), 0)</f>
        <v>0</v>
      </c>
      <c r="AJ69" s="208">
        <f>ROUND(N(data2022!BR93), 0)</f>
        <v>0</v>
      </c>
      <c r="AK69" s="315">
        <f>ROUND(N(data2022!BR94),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RIGHT(data2022!$C$97,3)</f>
        <v>021</v>
      </c>
      <c r="B70" s="210" t="str">
        <f>RIGHT(data2022!$C$96,4)</f>
        <v>2022</v>
      </c>
      <c r="C70" s="12" t="str">
        <f>data2022!BS$55</f>
        <v>8660</v>
      </c>
      <c r="D70" s="12" t="s">
        <v>1153</v>
      </c>
      <c r="E70" s="208">
        <f>ROUND(N(data2022!BS59), 0)</f>
        <v>0</v>
      </c>
      <c r="F70" s="315">
        <f>ROUND(N(data2022!BS60), 2)</f>
        <v>0</v>
      </c>
      <c r="G70" s="208">
        <f>ROUND(N(data2022!BS61), 0)</f>
        <v>0</v>
      </c>
      <c r="H70" s="208">
        <f>ROUND(N(data2022!BS62), 0)</f>
        <v>0</v>
      </c>
      <c r="I70" s="208">
        <f>ROUND(N(data2022!BS63), 0)</f>
        <v>0</v>
      </c>
      <c r="J70" s="208">
        <f>ROUND(N(data2022!BS64), 0)</f>
        <v>0</v>
      </c>
      <c r="K70" s="208">
        <f>ROUND(N(data2022!BS65), 0)</f>
        <v>0</v>
      </c>
      <c r="L70" s="208">
        <f>ROUND(N(data2022!BS66), 0)</f>
        <v>0</v>
      </c>
      <c r="M70" s="208">
        <f>ROUND(N(data2022!BS67), 0)</f>
        <v>0</v>
      </c>
      <c r="N70" s="208">
        <f>ROUND(N(data2022!BS68), 0)</f>
        <v>0</v>
      </c>
      <c r="O70" s="208">
        <f>ROUND(N(data2022!BS69), 0)</f>
        <v>0</v>
      </c>
      <c r="P70" s="208">
        <f>ROUND(N(data2022!BS70), 0)</f>
        <v>0</v>
      </c>
      <c r="Q70" s="208">
        <f>ROUND(N(data2022!BS71), 0)</f>
        <v>0</v>
      </c>
      <c r="R70" s="208">
        <f>ROUND(N(data2022!BS72), 0)</f>
        <v>0</v>
      </c>
      <c r="S70" s="208">
        <f>ROUND(N(data2022!BS73), 0)</f>
        <v>0</v>
      </c>
      <c r="T70" s="208">
        <f>ROUND(N(data2022!BS74), 0)</f>
        <v>0</v>
      </c>
      <c r="U70" s="208">
        <f>ROUND(N(data2022!BS75), 0)</f>
        <v>0</v>
      </c>
      <c r="V70" s="208">
        <f>ROUND(N(data2022!BS76), 0)</f>
        <v>0</v>
      </c>
      <c r="W70" s="208">
        <f>ROUND(N(data2022!BS77), 0)</f>
        <v>0</v>
      </c>
      <c r="X70" s="208">
        <f>ROUND(N(data2022!BS78), 0)</f>
        <v>0</v>
      </c>
      <c r="Y70" s="208">
        <f>ROUND(N(data2022!BS79), 0)</f>
        <v>0</v>
      </c>
      <c r="Z70" s="208">
        <f>ROUND(N(data2022!BS80), 0)</f>
        <v>0</v>
      </c>
      <c r="AA70" s="208">
        <f>ROUND(N(data2022!BS81), 0)</f>
        <v>0</v>
      </c>
      <c r="AB70" s="208">
        <f>ROUND(N(data2022!BS82), 0)</f>
        <v>0</v>
      </c>
      <c r="AC70" s="208">
        <f>ROUND(N(data2022!BS83), 0)</f>
        <v>0</v>
      </c>
      <c r="AD70" s="208">
        <f>ROUND(N(data2022!BS84), 0)</f>
        <v>0</v>
      </c>
      <c r="AE70" s="208">
        <f>ROUND(N(data2022!BS89), 0)</f>
        <v>0</v>
      </c>
      <c r="AF70" s="208">
        <f>ROUND(N(data2022!BS87), 0)</f>
        <v>0</v>
      </c>
      <c r="AG70" s="208">
        <f>ROUND(N(data2022!BS90), 0)</f>
        <v>0</v>
      </c>
      <c r="AH70" s="208">
        <f>ROUND(N(data2022!BS91), 0)</f>
        <v>0</v>
      </c>
      <c r="AI70" s="208">
        <f>ROUND(N(data2022!BS92), 0)</f>
        <v>0</v>
      </c>
      <c r="AJ70" s="208">
        <f>ROUND(N(data2022!BS93), 0)</f>
        <v>0</v>
      </c>
      <c r="AK70" s="315">
        <f>ROUND(N(data2022!BS94),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RIGHT(data2022!$C$97,3)</f>
        <v>021</v>
      </c>
      <c r="B71" s="210" t="str">
        <f>RIGHT(data2022!$C$96,4)</f>
        <v>2022</v>
      </c>
      <c r="C71" s="12" t="str">
        <f>data2022!BT$55</f>
        <v>8670</v>
      </c>
      <c r="D71" s="12" t="s">
        <v>1153</v>
      </c>
      <c r="E71" s="208">
        <f>ROUND(N(data2022!BT59), 0)</f>
        <v>0</v>
      </c>
      <c r="F71" s="315">
        <f>ROUND(N(data2022!BT60), 2)</f>
        <v>0</v>
      </c>
      <c r="G71" s="208">
        <f>ROUND(N(data2022!BT61), 0)</f>
        <v>0</v>
      </c>
      <c r="H71" s="208">
        <f>ROUND(N(data2022!BT62), 0)</f>
        <v>0</v>
      </c>
      <c r="I71" s="208">
        <f>ROUND(N(data2022!BT63), 0)</f>
        <v>0</v>
      </c>
      <c r="J71" s="208">
        <f>ROUND(N(data2022!BT64), 0)</f>
        <v>0</v>
      </c>
      <c r="K71" s="208">
        <f>ROUND(N(data2022!BT65), 0)</f>
        <v>0</v>
      </c>
      <c r="L71" s="208">
        <f>ROUND(N(data2022!BT66), 0)</f>
        <v>0</v>
      </c>
      <c r="M71" s="208">
        <f>ROUND(N(data2022!BT67), 0)</f>
        <v>0</v>
      </c>
      <c r="N71" s="208">
        <f>ROUND(N(data2022!BT68), 0)</f>
        <v>0</v>
      </c>
      <c r="O71" s="208">
        <f>ROUND(N(data2022!BT69), 0)</f>
        <v>0</v>
      </c>
      <c r="P71" s="208">
        <f>ROUND(N(data2022!BT70), 0)</f>
        <v>0</v>
      </c>
      <c r="Q71" s="208">
        <f>ROUND(N(data2022!BT71), 0)</f>
        <v>0</v>
      </c>
      <c r="R71" s="208">
        <f>ROUND(N(data2022!BT72), 0)</f>
        <v>0</v>
      </c>
      <c r="S71" s="208">
        <f>ROUND(N(data2022!BT73), 0)</f>
        <v>0</v>
      </c>
      <c r="T71" s="208">
        <f>ROUND(N(data2022!BT74), 0)</f>
        <v>0</v>
      </c>
      <c r="U71" s="208">
        <f>ROUND(N(data2022!BT75), 0)</f>
        <v>0</v>
      </c>
      <c r="V71" s="208">
        <f>ROUND(N(data2022!BT76), 0)</f>
        <v>0</v>
      </c>
      <c r="W71" s="208">
        <f>ROUND(N(data2022!BT77), 0)</f>
        <v>0</v>
      </c>
      <c r="X71" s="208">
        <f>ROUND(N(data2022!BT78), 0)</f>
        <v>0</v>
      </c>
      <c r="Y71" s="208">
        <f>ROUND(N(data2022!BT79), 0)</f>
        <v>0</v>
      </c>
      <c r="Z71" s="208">
        <f>ROUND(N(data2022!BT80), 0)</f>
        <v>0</v>
      </c>
      <c r="AA71" s="208">
        <f>ROUND(N(data2022!BT81), 0)</f>
        <v>0</v>
      </c>
      <c r="AB71" s="208">
        <f>ROUND(N(data2022!BT82), 0)</f>
        <v>0</v>
      </c>
      <c r="AC71" s="208">
        <f>ROUND(N(data2022!BT83), 0)</f>
        <v>0</v>
      </c>
      <c r="AD71" s="208">
        <f>ROUND(N(data2022!BT84), 0)</f>
        <v>0</v>
      </c>
      <c r="AE71" s="208">
        <f>ROUND(N(data2022!BT89), 0)</f>
        <v>0</v>
      </c>
      <c r="AF71" s="208">
        <f>ROUND(N(data2022!BT87), 0)</f>
        <v>0</v>
      </c>
      <c r="AG71" s="208">
        <f>ROUND(N(data2022!BT90), 0)</f>
        <v>0</v>
      </c>
      <c r="AH71" s="208">
        <f>ROUND(N(data2022!BT91), 0)</f>
        <v>0</v>
      </c>
      <c r="AI71" s="208">
        <f>ROUND(N(data2022!BT92), 0)</f>
        <v>0</v>
      </c>
      <c r="AJ71" s="208">
        <f>ROUND(N(data2022!BT93), 0)</f>
        <v>0</v>
      </c>
      <c r="AK71" s="315">
        <f>ROUND(N(data2022!BT94),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RIGHT(data2022!$C$97,3)</f>
        <v>021</v>
      </c>
      <c r="B72" s="210" t="str">
        <f>RIGHT(data2022!$C$96,4)</f>
        <v>2022</v>
      </c>
      <c r="C72" s="12" t="str">
        <f>data2022!BU$55</f>
        <v>8680</v>
      </c>
      <c r="D72" s="12" t="s">
        <v>1153</v>
      </c>
      <c r="E72" s="208">
        <f>ROUND(N(data2022!BU59), 0)</f>
        <v>0</v>
      </c>
      <c r="F72" s="315">
        <f>ROUND(N(data2022!BU60), 2)</f>
        <v>0</v>
      </c>
      <c r="G72" s="208">
        <f>ROUND(N(data2022!BU61), 0)</f>
        <v>0</v>
      </c>
      <c r="H72" s="208">
        <f>ROUND(N(data2022!BU62), 0)</f>
        <v>0</v>
      </c>
      <c r="I72" s="208">
        <f>ROUND(N(data2022!BU63), 0)</f>
        <v>0</v>
      </c>
      <c r="J72" s="208">
        <f>ROUND(N(data2022!BU64), 0)</f>
        <v>0</v>
      </c>
      <c r="K72" s="208">
        <f>ROUND(N(data2022!BU65), 0)</f>
        <v>0</v>
      </c>
      <c r="L72" s="208">
        <f>ROUND(N(data2022!BU66), 0)</f>
        <v>0</v>
      </c>
      <c r="M72" s="208">
        <f>ROUND(N(data2022!BU67), 0)</f>
        <v>0</v>
      </c>
      <c r="N72" s="208">
        <f>ROUND(N(data2022!BU68), 0)</f>
        <v>0</v>
      </c>
      <c r="O72" s="208">
        <f>ROUND(N(data2022!BU69), 0)</f>
        <v>0</v>
      </c>
      <c r="P72" s="208">
        <f>ROUND(N(data2022!BU70), 0)</f>
        <v>0</v>
      </c>
      <c r="Q72" s="208">
        <f>ROUND(N(data2022!BU71), 0)</f>
        <v>0</v>
      </c>
      <c r="R72" s="208">
        <f>ROUND(N(data2022!BU72), 0)</f>
        <v>0</v>
      </c>
      <c r="S72" s="208">
        <f>ROUND(N(data2022!BU73), 0)</f>
        <v>0</v>
      </c>
      <c r="T72" s="208">
        <f>ROUND(N(data2022!BU74), 0)</f>
        <v>0</v>
      </c>
      <c r="U72" s="208">
        <f>ROUND(N(data2022!BU75), 0)</f>
        <v>0</v>
      </c>
      <c r="V72" s="208">
        <f>ROUND(N(data2022!BU76), 0)</f>
        <v>0</v>
      </c>
      <c r="W72" s="208">
        <f>ROUND(N(data2022!BU77), 0)</f>
        <v>0</v>
      </c>
      <c r="X72" s="208">
        <f>ROUND(N(data2022!BU78), 0)</f>
        <v>0</v>
      </c>
      <c r="Y72" s="208">
        <f>ROUND(N(data2022!BU79), 0)</f>
        <v>0</v>
      </c>
      <c r="Z72" s="208">
        <f>ROUND(N(data2022!BU80), 0)</f>
        <v>0</v>
      </c>
      <c r="AA72" s="208">
        <f>ROUND(N(data2022!BU81), 0)</f>
        <v>0</v>
      </c>
      <c r="AB72" s="208">
        <f>ROUND(N(data2022!BU82), 0)</f>
        <v>0</v>
      </c>
      <c r="AC72" s="208">
        <f>ROUND(N(data2022!BU83), 0)</f>
        <v>0</v>
      </c>
      <c r="AD72" s="208">
        <f>ROUND(N(data2022!BU84), 0)</f>
        <v>0</v>
      </c>
      <c r="AE72" s="208">
        <f>ROUND(N(data2022!BU89), 0)</f>
        <v>0</v>
      </c>
      <c r="AF72" s="208">
        <f>ROUND(N(data2022!BU87), 0)</f>
        <v>0</v>
      </c>
      <c r="AG72" s="208">
        <f>ROUND(N(data2022!BU90), 0)</f>
        <v>0</v>
      </c>
      <c r="AH72" s="208">
        <f>ROUND(N(data2022!BU91), 0)</f>
        <v>0</v>
      </c>
      <c r="AI72" s="208">
        <f>ROUND(N(data2022!BU92), 0)</f>
        <v>0</v>
      </c>
      <c r="AJ72" s="208">
        <f>ROUND(N(data2022!BU93), 0)</f>
        <v>0</v>
      </c>
      <c r="AK72" s="315">
        <f>ROUND(N(data2022!BU94),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RIGHT(data2022!$C$97,3)</f>
        <v>021</v>
      </c>
      <c r="B73" s="210" t="str">
        <f>RIGHT(data2022!$C$96,4)</f>
        <v>2022</v>
      </c>
      <c r="C73" s="12" t="str">
        <f>data2022!BV$55</f>
        <v>8690</v>
      </c>
      <c r="D73" s="12" t="s">
        <v>1153</v>
      </c>
      <c r="E73" s="208">
        <f>ROUND(N(data2022!BV59), 0)</f>
        <v>0</v>
      </c>
      <c r="F73" s="315">
        <f>ROUND(N(data2022!BV60), 2)</f>
        <v>4</v>
      </c>
      <c r="G73" s="208">
        <f>ROUND(N(data2022!BV61), 0)</f>
        <v>197126</v>
      </c>
      <c r="H73" s="208">
        <f>ROUND(N(data2022!BV62), 0)</f>
        <v>71951</v>
      </c>
      <c r="I73" s="208">
        <f>ROUND(N(data2022!BV63), 0)</f>
        <v>0</v>
      </c>
      <c r="J73" s="208">
        <f>ROUND(N(data2022!BV64), 0)</f>
        <v>8045</v>
      </c>
      <c r="K73" s="208">
        <f>ROUND(N(data2022!BV65), 0)</f>
        <v>0</v>
      </c>
      <c r="L73" s="208">
        <f>ROUND(N(data2022!BV66), 0)</f>
        <v>3979</v>
      </c>
      <c r="M73" s="208">
        <f>ROUND(N(data2022!BV67), 0)</f>
        <v>0</v>
      </c>
      <c r="N73" s="208">
        <f>ROUND(N(data2022!BV68), 0)</f>
        <v>0</v>
      </c>
      <c r="O73" s="208">
        <f>ROUND(N(data2022!BV69), 0)</f>
        <v>462076</v>
      </c>
      <c r="P73" s="208">
        <f>ROUND(N(data2022!BV70), 0)</f>
        <v>0</v>
      </c>
      <c r="Q73" s="208">
        <f>ROUND(N(data2022!BV71), 0)</f>
        <v>0</v>
      </c>
      <c r="R73" s="208">
        <f>ROUND(N(data2022!BV72), 0)</f>
        <v>454441</v>
      </c>
      <c r="S73" s="208">
        <f>ROUND(N(data2022!BV73), 0)</f>
        <v>0</v>
      </c>
      <c r="T73" s="208">
        <f>ROUND(N(data2022!BV74), 0)</f>
        <v>0</v>
      </c>
      <c r="U73" s="208">
        <f>ROUND(N(data2022!BV75), 0)</f>
        <v>0</v>
      </c>
      <c r="V73" s="208">
        <f>ROUND(N(data2022!BV76), 0)</f>
        <v>0</v>
      </c>
      <c r="W73" s="208">
        <f>ROUND(N(data2022!BV77), 0)</f>
        <v>0</v>
      </c>
      <c r="X73" s="208">
        <f>ROUND(N(data2022!BV78), 0)</f>
        <v>0</v>
      </c>
      <c r="Y73" s="208">
        <f>ROUND(N(data2022!BV79), 0)</f>
        <v>0</v>
      </c>
      <c r="Z73" s="208">
        <f>ROUND(N(data2022!BV80), 0)</f>
        <v>1635</v>
      </c>
      <c r="AA73" s="208">
        <f>ROUND(N(data2022!BV81), 0)</f>
        <v>0</v>
      </c>
      <c r="AB73" s="208">
        <f>ROUND(N(data2022!BV82), 0)</f>
        <v>0</v>
      </c>
      <c r="AC73" s="208">
        <f>ROUND(N(data2022!BV83), 0)</f>
        <v>6000</v>
      </c>
      <c r="AD73" s="208">
        <f>ROUND(N(data2022!BV84), 0)</f>
        <v>0</v>
      </c>
      <c r="AE73" s="208">
        <f>ROUND(N(data2022!BV89), 0)</f>
        <v>0</v>
      </c>
      <c r="AF73" s="208">
        <f>ROUND(N(data2022!BV87), 0)</f>
        <v>0</v>
      </c>
      <c r="AG73" s="208">
        <f>ROUND(N(data2022!BV90), 0)</f>
        <v>0</v>
      </c>
      <c r="AH73" s="208">
        <f>ROUND(N(data2022!BV91), 0)</f>
        <v>0</v>
      </c>
      <c r="AI73" s="208">
        <f>ROUND(N(data2022!BV92), 0)</f>
        <v>45</v>
      </c>
      <c r="AJ73" s="208">
        <f>ROUND(N(data2022!BV93), 0)</f>
        <v>0</v>
      </c>
      <c r="AK73" s="315">
        <f>ROUND(N(data2022!BV94),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RIGHT(data2022!$C$97,3)</f>
        <v>021</v>
      </c>
      <c r="B74" s="210" t="str">
        <f>RIGHT(data2022!$C$96,4)</f>
        <v>2022</v>
      </c>
      <c r="C74" s="12" t="str">
        <f>data2022!BW$55</f>
        <v>8700</v>
      </c>
      <c r="D74" s="12" t="s">
        <v>1153</v>
      </c>
      <c r="E74" s="208">
        <f>ROUND(N(data2022!BW59), 0)</f>
        <v>0</v>
      </c>
      <c r="F74" s="315">
        <f>ROUND(N(data2022!BW60), 2)</f>
        <v>0</v>
      </c>
      <c r="G74" s="208">
        <f>ROUND(N(data2022!BW61), 0)</f>
        <v>0</v>
      </c>
      <c r="H74" s="208">
        <f>ROUND(N(data2022!BW62), 0)</f>
        <v>0</v>
      </c>
      <c r="I74" s="208">
        <f>ROUND(N(data2022!BW63), 0)</f>
        <v>0</v>
      </c>
      <c r="J74" s="208">
        <f>ROUND(N(data2022!BW64), 0)</f>
        <v>0</v>
      </c>
      <c r="K74" s="208">
        <f>ROUND(N(data2022!BW65), 0)</f>
        <v>0</v>
      </c>
      <c r="L74" s="208">
        <f>ROUND(N(data2022!BW66), 0)</f>
        <v>0</v>
      </c>
      <c r="M74" s="208">
        <f>ROUND(N(data2022!BW67), 0)</f>
        <v>0</v>
      </c>
      <c r="N74" s="208">
        <f>ROUND(N(data2022!BW68), 0)</f>
        <v>0</v>
      </c>
      <c r="O74" s="208">
        <f>ROUND(N(data2022!BW69), 0)</f>
        <v>0</v>
      </c>
      <c r="P74" s="208">
        <f>ROUND(N(data2022!BW70), 0)</f>
        <v>0</v>
      </c>
      <c r="Q74" s="208">
        <f>ROUND(N(data2022!BW71), 0)</f>
        <v>0</v>
      </c>
      <c r="R74" s="208">
        <f>ROUND(N(data2022!BW72), 0)</f>
        <v>0</v>
      </c>
      <c r="S74" s="208">
        <f>ROUND(N(data2022!BW73), 0)</f>
        <v>0</v>
      </c>
      <c r="T74" s="208">
        <f>ROUND(N(data2022!BW74), 0)</f>
        <v>0</v>
      </c>
      <c r="U74" s="208">
        <f>ROUND(N(data2022!BW75), 0)</f>
        <v>0</v>
      </c>
      <c r="V74" s="208">
        <f>ROUND(N(data2022!BW76), 0)</f>
        <v>0</v>
      </c>
      <c r="W74" s="208">
        <f>ROUND(N(data2022!BW77), 0)</f>
        <v>0</v>
      </c>
      <c r="X74" s="208">
        <f>ROUND(N(data2022!BW78), 0)</f>
        <v>0</v>
      </c>
      <c r="Y74" s="208">
        <f>ROUND(N(data2022!BW79), 0)</f>
        <v>0</v>
      </c>
      <c r="Z74" s="208">
        <f>ROUND(N(data2022!BW80), 0)</f>
        <v>0</v>
      </c>
      <c r="AA74" s="208">
        <f>ROUND(N(data2022!BW81), 0)</f>
        <v>0</v>
      </c>
      <c r="AB74" s="208">
        <f>ROUND(N(data2022!BW82), 0)</f>
        <v>0</v>
      </c>
      <c r="AC74" s="208">
        <f>ROUND(N(data2022!BW83), 0)</f>
        <v>0</v>
      </c>
      <c r="AD74" s="208">
        <f>ROUND(N(data2022!BW84), 0)</f>
        <v>0</v>
      </c>
      <c r="AE74" s="208">
        <f>ROUND(N(data2022!BW89), 0)</f>
        <v>0</v>
      </c>
      <c r="AF74" s="208">
        <f>ROUND(N(data2022!BW87), 0)</f>
        <v>0</v>
      </c>
      <c r="AG74" s="208">
        <f>ROUND(N(data2022!BW90), 0)</f>
        <v>0</v>
      </c>
      <c r="AH74" s="208">
        <f>ROUND(N(data2022!BW91), 0)</f>
        <v>0</v>
      </c>
      <c r="AI74" s="208">
        <f>ROUND(N(data2022!BW92), 0)</f>
        <v>0</v>
      </c>
      <c r="AJ74" s="208">
        <f>ROUND(N(data2022!BW93), 0)</f>
        <v>246</v>
      </c>
      <c r="AK74" s="315">
        <f>ROUND(N(data2022!BW94),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RIGHT(data2022!$C$97,3)</f>
        <v>021</v>
      </c>
      <c r="B75" s="210" t="str">
        <f>RIGHT(data2022!$C$96,4)</f>
        <v>2022</v>
      </c>
      <c r="C75" s="12" t="str">
        <f>data2022!BX$55</f>
        <v>8710</v>
      </c>
      <c r="D75" s="12" t="s">
        <v>1153</v>
      </c>
      <c r="E75" s="208">
        <f>ROUND(N(data2022!BX59), 0)</f>
        <v>0</v>
      </c>
      <c r="F75" s="315">
        <f>ROUND(N(data2022!BX60), 2)</f>
        <v>4.5</v>
      </c>
      <c r="G75" s="208">
        <f>ROUND(N(data2022!BX61), 0)</f>
        <v>359998</v>
      </c>
      <c r="H75" s="208">
        <f>ROUND(N(data2022!BX62), 0)</f>
        <v>79771</v>
      </c>
      <c r="I75" s="208">
        <f>ROUND(N(data2022!BX63), 0)</f>
        <v>4856</v>
      </c>
      <c r="J75" s="208">
        <f>ROUND(N(data2022!BX64), 0)</f>
        <v>3080</v>
      </c>
      <c r="K75" s="208">
        <f>ROUND(N(data2022!BX65), 0)</f>
        <v>0</v>
      </c>
      <c r="L75" s="208">
        <f>ROUND(N(data2022!BX66), 0)</f>
        <v>63303</v>
      </c>
      <c r="M75" s="208">
        <f>ROUND(N(data2022!BX67), 0)</f>
        <v>2968</v>
      </c>
      <c r="N75" s="208">
        <f>ROUND(N(data2022!BX68), 0)</f>
        <v>0</v>
      </c>
      <c r="O75" s="208">
        <f>ROUND(N(data2022!BX69), 0)</f>
        <v>125077</v>
      </c>
      <c r="P75" s="208">
        <f>ROUND(N(data2022!BX70), 0)</f>
        <v>0</v>
      </c>
      <c r="Q75" s="208">
        <f>ROUND(N(data2022!BX71), 0)</f>
        <v>0</v>
      </c>
      <c r="R75" s="208">
        <f>ROUND(N(data2022!BX72), 0)</f>
        <v>1030</v>
      </c>
      <c r="S75" s="208">
        <f>ROUND(N(data2022!BX73), 0)</f>
        <v>0</v>
      </c>
      <c r="T75" s="208">
        <f>ROUND(N(data2022!BX74), 0)</f>
        <v>0</v>
      </c>
      <c r="U75" s="208">
        <f>ROUND(N(data2022!BX75), 0)</f>
        <v>0</v>
      </c>
      <c r="V75" s="208">
        <f>ROUND(N(data2022!BX76), 0)</f>
        <v>0</v>
      </c>
      <c r="W75" s="208">
        <f>ROUND(N(data2022!BX77), 0)</f>
        <v>0</v>
      </c>
      <c r="X75" s="208">
        <f>ROUND(N(data2022!BX78), 0)</f>
        <v>0</v>
      </c>
      <c r="Y75" s="208">
        <f>ROUND(N(data2022!BX79), 0)</f>
        <v>0</v>
      </c>
      <c r="Z75" s="208">
        <f>ROUND(N(data2022!BX80), 0)</f>
        <v>6835</v>
      </c>
      <c r="AA75" s="208">
        <f>ROUND(N(data2022!BX81), 0)</f>
        <v>0</v>
      </c>
      <c r="AB75" s="208">
        <f>ROUND(N(data2022!BX82), 0)</f>
        <v>0</v>
      </c>
      <c r="AC75" s="208">
        <f>ROUND(N(data2022!BX83), 0)</f>
        <v>117212</v>
      </c>
      <c r="AD75" s="208">
        <f>ROUND(N(data2022!BX84), 0)</f>
        <v>0</v>
      </c>
      <c r="AE75" s="208">
        <f>ROUND(N(data2022!BX89), 0)</f>
        <v>0</v>
      </c>
      <c r="AF75" s="208">
        <f>ROUND(N(data2022!BX87), 0)</f>
        <v>0</v>
      </c>
      <c r="AG75" s="208">
        <f>ROUND(N(data2022!BX90), 0)</f>
        <v>1949</v>
      </c>
      <c r="AH75" s="208">
        <f>ROUND(N(data2022!BX91), 0)</f>
        <v>0</v>
      </c>
      <c r="AI75" s="208">
        <f>ROUND(N(data2022!BX92), 0)</f>
        <v>2</v>
      </c>
      <c r="AJ75" s="208">
        <f>ROUND(N(data2022!BX93), 0)</f>
        <v>0</v>
      </c>
      <c r="AK75" s="315">
        <f>ROUND(N(data2022!BX94),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RIGHT(data2022!$C$97,3)</f>
        <v>021</v>
      </c>
      <c r="B76" s="210" t="str">
        <f>RIGHT(data2022!$C$96,4)</f>
        <v>2022</v>
      </c>
      <c r="C76" s="12" t="str">
        <f>data2022!BY$55</f>
        <v>8720</v>
      </c>
      <c r="D76" s="12" t="s">
        <v>1153</v>
      </c>
      <c r="E76" s="208">
        <f>ROUND(N(data2022!BY59), 0)</f>
        <v>0</v>
      </c>
      <c r="F76" s="315">
        <f>ROUND(N(data2022!BY60), 2)</f>
        <v>6.4</v>
      </c>
      <c r="G76" s="208">
        <f>ROUND(N(data2022!BY61), 0)</f>
        <v>768587</v>
      </c>
      <c r="H76" s="208">
        <f>ROUND(N(data2022!BY62), 0)</f>
        <v>202024</v>
      </c>
      <c r="I76" s="208">
        <f>ROUND(N(data2022!BY63), 0)</f>
        <v>25250</v>
      </c>
      <c r="J76" s="208">
        <f>ROUND(N(data2022!BY64), 0)</f>
        <v>2537</v>
      </c>
      <c r="K76" s="208">
        <f>ROUND(N(data2022!BY65), 0)</f>
        <v>0</v>
      </c>
      <c r="L76" s="208">
        <f>ROUND(N(data2022!BY66), 0)</f>
        <v>0</v>
      </c>
      <c r="M76" s="208">
        <f>ROUND(N(data2022!BY67), 0)</f>
        <v>0</v>
      </c>
      <c r="N76" s="208">
        <f>ROUND(N(data2022!BY68), 0)</f>
        <v>0</v>
      </c>
      <c r="O76" s="208">
        <f>ROUND(N(data2022!BY69), 0)</f>
        <v>12705</v>
      </c>
      <c r="P76" s="208">
        <f>ROUND(N(data2022!BY70), 0)</f>
        <v>0</v>
      </c>
      <c r="Q76" s="208">
        <f>ROUND(N(data2022!BY71), 0)</f>
        <v>0</v>
      </c>
      <c r="R76" s="208">
        <f>ROUND(N(data2022!BY72), 0)</f>
        <v>0</v>
      </c>
      <c r="S76" s="208">
        <f>ROUND(N(data2022!BY73), 0)</f>
        <v>0</v>
      </c>
      <c r="T76" s="208">
        <f>ROUND(N(data2022!BY74), 0)</f>
        <v>0</v>
      </c>
      <c r="U76" s="208">
        <f>ROUND(N(data2022!BY75), 0)</f>
        <v>0</v>
      </c>
      <c r="V76" s="208">
        <f>ROUND(N(data2022!BY76), 0)</f>
        <v>0</v>
      </c>
      <c r="W76" s="208">
        <f>ROUND(N(data2022!BY77), 0)</f>
        <v>0</v>
      </c>
      <c r="X76" s="208">
        <f>ROUND(N(data2022!BY78), 0)</f>
        <v>0</v>
      </c>
      <c r="Y76" s="208">
        <f>ROUND(N(data2022!BY79), 0)</f>
        <v>0</v>
      </c>
      <c r="Z76" s="208">
        <f>ROUND(N(data2022!BY80), 0)</f>
        <v>2082</v>
      </c>
      <c r="AA76" s="208">
        <f>ROUND(N(data2022!BY81), 0)</f>
        <v>0</v>
      </c>
      <c r="AB76" s="208">
        <f>ROUND(N(data2022!BY82), 0)</f>
        <v>0</v>
      </c>
      <c r="AC76" s="208">
        <f>ROUND(N(data2022!BY83), 0)</f>
        <v>10623</v>
      </c>
      <c r="AD76" s="208">
        <f>ROUND(N(data2022!BY84), 0)</f>
        <v>0</v>
      </c>
      <c r="AE76" s="208">
        <f>ROUND(N(data2022!BY89), 0)</f>
        <v>0</v>
      </c>
      <c r="AF76" s="208">
        <f>ROUND(N(data2022!BY87), 0)</f>
        <v>0</v>
      </c>
      <c r="AG76" s="208">
        <f>ROUND(N(data2022!BY90), 0)</f>
        <v>403</v>
      </c>
      <c r="AH76" s="208">
        <f>ROUND(N(data2022!BY91), 0)</f>
        <v>0</v>
      </c>
      <c r="AI76" s="208">
        <f>ROUND(N(data2022!BY92), 0)</f>
        <v>0</v>
      </c>
      <c r="AJ76" s="208">
        <f>ROUND(N(data2022!BY93), 0)</f>
        <v>0</v>
      </c>
      <c r="AK76" s="315">
        <f>ROUND(N(data2022!BY94),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RIGHT(data2022!$C$97,3)</f>
        <v>021</v>
      </c>
      <c r="B77" s="210" t="str">
        <f>RIGHT(data2022!$C$96,4)</f>
        <v>2022</v>
      </c>
      <c r="C77" s="12" t="str">
        <f>data2022!BZ$55</f>
        <v>8730</v>
      </c>
      <c r="D77" s="12" t="s">
        <v>1153</v>
      </c>
      <c r="E77" s="208">
        <f>ROUND(N(data2022!BZ59), 0)</f>
        <v>0</v>
      </c>
      <c r="F77" s="315">
        <f>ROUND(N(data2022!BZ60), 2)</f>
        <v>0</v>
      </c>
      <c r="G77" s="208">
        <f>ROUND(N(data2022!BZ61), 0)</f>
        <v>0</v>
      </c>
      <c r="H77" s="208">
        <f>ROUND(N(data2022!BZ62), 0)</f>
        <v>0</v>
      </c>
      <c r="I77" s="208">
        <f>ROUND(N(data2022!BZ63), 0)</f>
        <v>0</v>
      </c>
      <c r="J77" s="208">
        <f>ROUND(N(data2022!BZ64), 0)</f>
        <v>0</v>
      </c>
      <c r="K77" s="208">
        <f>ROUND(N(data2022!BZ65), 0)</f>
        <v>0</v>
      </c>
      <c r="L77" s="208">
        <f>ROUND(N(data2022!BZ66), 0)</f>
        <v>0</v>
      </c>
      <c r="M77" s="208">
        <f>ROUND(N(data2022!BZ67), 0)</f>
        <v>0</v>
      </c>
      <c r="N77" s="208">
        <f>ROUND(N(data2022!BZ68), 0)</f>
        <v>0</v>
      </c>
      <c r="O77" s="208">
        <f>ROUND(N(data2022!BZ69), 0)</f>
        <v>0</v>
      </c>
      <c r="P77" s="208">
        <f>ROUND(N(data2022!BZ70), 0)</f>
        <v>0</v>
      </c>
      <c r="Q77" s="208">
        <f>ROUND(N(data2022!BZ71), 0)</f>
        <v>0</v>
      </c>
      <c r="R77" s="208">
        <f>ROUND(N(data2022!BZ72), 0)</f>
        <v>0</v>
      </c>
      <c r="S77" s="208">
        <f>ROUND(N(data2022!BZ73), 0)</f>
        <v>0</v>
      </c>
      <c r="T77" s="208">
        <f>ROUND(N(data2022!BZ74), 0)</f>
        <v>0</v>
      </c>
      <c r="U77" s="208">
        <f>ROUND(N(data2022!BZ75), 0)</f>
        <v>0</v>
      </c>
      <c r="V77" s="208">
        <f>ROUND(N(data2022!BZ76), 0)</f>
        <v>0</v>
      </c>
      <c r="W77" s="208">
        <f>ROUND(N(data2022!BZ77), 0)</f>
        <v>0</v>
      </c>
      <c r="X77" s="208">
        <f>ROUND(N(data2022!BZ78), 0)</f>
        <v>0</v>
      </c>
      <c r="Y77" s="208">
        <f>ROUND(N(data2022!BZ79), 0)</f>
        <v>0</v>
      </c>
      <c r="Z77" s="208">
        <f>ROUND(N(data2022!BZ80), 0)</f>
        <v>0</v>
      </c>
      <c r="AA77" s="208">
        <f>ROUND(N(data2022!BZ81), 0)</f>
        <v>0</v>
      </c>
      <c r="AB77" s="208">
        <f>ROUND(N(data2022!BZ82), 0)</f>
        <v>0</v>
      </c>
      <c r="AC77" s="208">
        <f>ROUND(N(data2022!BZ83), 0)</f>
        <v>0</v>
      </c>
      <c r="AD77" s="208">
        <f>ROUND(N(data2022!BZ84), 0)</f>
        <v>0</v>
      </c>
      <c r="AE77" s="208">
        <f>ROUND(N(data2022!BZ89), 0)</f>
        <v>0</v>
      </c>
      <c r="AF77" s="208">
        <f>ROUND(N(data2022!BZ87), 0)</f>
        <v>0</v>
      </c>
      <c r="AG77" s="208">
        <f>ROUND(N(data2022!BZ90), 0)</f>
        <v>0</v>
      </c>
      <c r="AH77" s="208">
        <f>ROUND(N(data2022!BZ91), 0)</f>
        <v>0</v>
      </c>
      <c r="AI77" s="208">
        <f>ROUND(N(data2022!BZ92), 0)</f>
        <v>0</v>
      </c>
      <c r="AJ77" s="208">
        <f>ROUND(N(data2022!BZ93), 0)</f>
        <v>0</v>
      </c>
      <c r="AK77" s="315">
        <f>ROUND(N(data2022!BZ94),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RIGHT(data2022!$C$97,3)</f>
        <v>021</v>
      </c>
      <c r="B78" s="210" t="str">
        <f>RIGHT(data2022!$C$96,4)</f>
        <v>2022</v>
      </c>
      <c r="C78" s="12" t="str">
        <f>data2022!CA$55</f>
        <v>8740</v>
      </c>
      <c r="D78" s="12" t="s">
        <v>1153</v>
      </c>
      <c r="E78" s="208">
        <f>ROUND(N(data2022!CA59), 0)</f>
        <v>0</v>
      </c>
      <c r="F78" s="315">
        <f>ROUND(N(data2022!CA60), 2)</f>
        <v>1</v>
      </c>
      <c r="G78" s="208">
        <f>ROUND(N(data2022!CA61), 0)</f>
        <v>143196</v>
      </c>
      <c r="H78" s="208">
        <f>ROUND(N(data2022!CA62), 0)</f>
        <v>28580</v>
      </c>
      <c r="I78" s="208">
        <f>ROUND(N(data2022!CA63), 0)</f>
        <v>0</v>
      </c>
      <c r="J78" s="208">
        <f>ROUND(N(data2022!CA64), 0)</f>
        <v>16793</v>
      </c>
      <c r="K78" s="208">
        <f>ROUND(N(data2022!CA65), 0)</f>
        <v>0</v>
      </c>
      <c r="L78" s="208">
        <f>ROUND(N(data2022!CA66), 0)</f>
        <v>15821</v>
      </c>
      <c r="M78" s="208">
        <f>ROUND(N(data2022!CA67), 0)</f>
        <v>0</v>
      </c>
      <c r="N78" s="208">
        <f>ROUND(N(data2022!CA68), 0)</f>
        <v>0</v>
      </c>
      <c r="O78" s="208">
        <f>ROUND(N(data2022!CA69), 0)</f>
        <v>80876</v>
      </c>
      <c r="P78" s="208">
        <f>ROUND(N(data2022!CA70), 0)</f>
        <v>0</v>
      </c>
      <c r="Q78" s="208">
        <f>ROUND(N(data2022!CA71), 0)</f>
        <v>0</v>
      </c>
      <c r="R78" s="208">
        <f>ROUND(N(data2022!CA72), 0)</f>
        <v>0</v>
      </c>
      <c r="S78" s="208">
        <f>ROUND(N(data2022!CA73), 0)</f>
        <v>0</v>
      </c>
      <c r="T78" s="208">
        <f>ROUND(N(data2022!CA74), 0)</f>
        <v>0</v>
      </c>
      <c r="U78" s="208">
        <f>ROUND(N(data2022!CA75), 0)</f>
        <v>0</v>
      </c>
      <c r="V78" s="208">
        <f>ROUND(N(data2022!CA76), 0)</f>
        <v>0</v>
      </c>
      <c r="W78" s="208">
        <f>ROUND(N(data2022!CA77), 0)</f>
        <v>0</v>
      </c>
      <c r="X78" s="208">
        <f>ROUND(N(data2022!CA78), 0)</f>
        <v>0</v>
      </c>
      <c r="Y78" s="208">
        <f>ROUND(N(data2022!CA79), 0)</f>
        <v>0</v>
      </c>
      <c r="Z78" s="208">
        <f>ROUND(N(data2022!CA80), 0)</f>
        <v>35638</v>
      </c>
      <c r="AA78" s="208">
        <f>ROUND(N(data2022!CA81), 0)</f>
        <v>0</v>
      </c>
      <c r="AB78" s="208">
        <f>ROUND(N(data2022!CA82), 0)</f>
        <v>0</v>
      </c>
      <c r="AC78" s="208">
        <f>ROUND(N(data2022!CA83), 0)</f>
        <v>45239</v>
      </c>
      <c r="AD78" s="208">
        <f>ROUND(N(data2022!CA84), 0)</f>
        <v>0</v>
      </c>
      <c r="AE78" s="208">
        <f>ROUND(N(data2022!CA89), 0)</f>
        <v>0</v>
      </c>
      <c r="AF78" s="208">
        <f>ROUND(N(data2022!CA87), 0)</f>
        <v>0</v>
      </c>
      <c r="AG78" s="208">
        <f>ROUND(N(data2022!CA90), 0)</f>
        <v>0</v>
      </c>
      <c r="AH78" s="208">
        <f>ROUND(N(data2022!CA91), 0)</f>
        <v>0</v>
      </c>
      <c r="AI78" s="208">
        <f>ROUND(N(data2022!CA92), 0)</f>
        <v>0</v>
      </c>
      <c r="AJ78" s="208">
        <f>ROUND(N(data2022!CA93), 0)</f>
        <v>0</v>
      </c>
      <c r="AK78" s="315">
        <f>ROUND(N(data2022!CA94),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RIGHT(data2022!$C$97,3)</f>
        <v>021</v>
      </c>
      <c r="B79" s="210" t="str">
        <f>RIGHT(data2022!$C$96,4)</f>
        <v>2022</v>
      </c>
      <c r="C79" s="12" t="str">
        <f>data2022!CB$55</f>
        <v>8770</v>
      </c>
      <c r="D79" s="12" t="s">
        <v>1153</v>
      </c>
      <c r="E79" s="208">
        <f>ROUND(N(data2022!CB59), 0)</f>
        <v>0</v>
      </c>
      <c r="F79" s="315">
        <f>ROUND(N(data2022!CB60), 2)</f>
        <v>0</v>
      </c>
      <c r="G79" s="208">
        <f>ROUND(N(data2022!CB61), 0)</f>
        <v>0</v>
      </c>
      <c r="H79" s="208">
        <f>ROUND(N(data2022!CB62), 0)</f>
        <v>0</v>
      </c>
      <c r="I79" s="208">
        <f>ROUND(N(data2022!CB63), 0)</f>
        <v>0</v>
      </c>
      <c r="J79" s="208">
        <f>ROUND(N(data2022!CB64), 0)</f>
        <v>0</v>
      </c>
      <c r="K79" s="208">
        <f>ROUND(N(data2022!CB65), 0)</f>
        <v>0</v>
      </c>
      <c r="L79" s="208">
        <f>ROUND(N(data2022!CB66), 0)</f>
        <v>0</v>
      </c>
      <c r="M79" s="208">
        <f>ROUND(N(data2022!CB67), 0)</f>
        <v>0</v>
      </c>
      <c r="N79" s="208">
        <f>ROUND(N(data2022!CB68), 0)</f>
        <v>0</v>
      </c>
      <c r="O79" s="208">
        <f>ROUND(N(data2022!CB69), 0)</f>
        <v>0</v>
      </c>
      <c r="P79" s="208">
        <f>ROUND(N(data2022!CB70), 0)</f>
        <v>0</v>
      </c>
      <c r="Q79" s="208">
        <f>ROUND(N(data2022!CB71), 0)</f>
        <v>0</v>
      </c>
      <c r="R79" s="208">
        <f>ROUND(N(data2022!CB72), 0)</f>
        <v>0</v>
      </c>
      <c r="S79" s="208">
        <f>ROUND(N(data2022!CB73), 0)</f>
        <v>0</v>
      </c>
      <c r="T79" s="208">
        <f>ROUND(N(data2022!CB74), 0)</f>
        <v>0</v>
      </c>
      <c r="U79" s="208">
        <f>ROUND(N(data2022!CB75), 0)</f>
        <v>0</v>
      </c>
      <c r="V79" s="208">
        <f>ROUND(N(data2022!CB76), 0)</f>
        <v>0</v>
      </c>
      <c r="W79" s="208">
        <f>ROUND(N(data2022!CB77), 0)</f>
        <v>0</v>
      </c>
      <c r="X79" s="208">
        <f>ROUND(N(data2022!CB78), 0)</f>
        <v>0</v>
      </c>
      <c r="Y79" s="208">
        <f>ROUND(N(data2022!CB79), 0)</f>
        <v>0</v>
      </c>
      <c r="Z79" s="208">
        <f>ROUND(N(data2022!CB80), 0)</f>
        <v>0</v>
      </c>
      <c r="AA79" s="208">
        <f>ROUND(N(data2022!CB81), 0)</f>
        <v>0</v>
      </c>
      <c r="AB79" s="208">
        <f>ROUND(N(data2022!CB82), 0)</f>
        <v>0</v>
      </c>
      <c r="AC79" s="208">
        <f>ROUND(N(data2022!CB83), 0)</f>
        <v>0</v>
      </c>
      <c r="AD79" s="208">
        <f>ROUND(N(data2022!CB84), 0)</f>
        <v>0</v>
      </c>
      <c r="AE79" s="208">
        <f>ROUND(N(data2022!CB89), 0)</f>
        <v>0</v>
      </c>
      <c r="AF79" s="208">
        <f>ROUND(N(data2022!CB87), 0)</f>
        <v>0</v>
      </c>
      <c r="AG79" s="208">
        <f>ROUND(N(data2022!CB90), 0)</f>
        <v>0</v>
      </c>
      <c r="AH79" s="208">
        <f>ROUND(N(data2022!CB91), 0)</f>
        <v>0</v>
      </c>
      <c r="AI79" s="208">
        <f>ROUND(N(data2022!CB92), 0)</f>
        <v>0</v>
      </c>
      <c r="AJ79" s="208">
        <f>ROUND(N(data2022!CB93), 0)</f>
        <v>0</v>
      </c>
      <c r="AK79" s="315">
        <f>ROUND(N(data2022!CB94),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RIGHT(data2022!$C$97,3)</f>
        <v>021</v>
      </c>
      <c r="B80" s="210" t="str">
        <f>RIGHT(data2022!$C$96,4)</f>
        <v>2022</v>
      </c>
      <c r="C80" s="12" t="str">
        <f>data2022!CC$55</f>
        <v>8790</v>
      </c>
      <c r="D80" s="12" t="s">
        <v>1153</v>
      </c>
      <c r="E80" s="208">
        <f>ROUND(N(data2022!CC59), 0)</f>
        <v>0</v>
      </c>
      <c r="F80" s="315">
        <f>ROUND(N(data2022!CC60), 2)</f>
        <v>0</v>
      </c>
      <c r="G80" s="208">
        <f>ROUND(N(data2022!CC61), 0)</f>
        <v>13904</v>
      </c>
      <c r="H80" s="208">
        <f>ROUND(N(data2022!CC62), 0)</f>
        <v>1325</v>
      </c>
      <c r="I80" s="208">
        <f>ROUND(N(data2022!CC63), 0)</f>
        <v>0</v>
      </c>
      <c r="J80" s="208">
        <f>ROUND(N(data2022!CC64), 0)</f>
        <v>2977</v>
      </c>
      <c r="K80" s="208">
        <f>ROUND(N(data2022!CC65), 0)</f>
        <v>0</v>
      </c>
      <c r="L80" s="208">
        <f>ROUND(N(data2022!CC66), 0)</f>
        <v>0</v>
      </c>
      <c r="M80" s="208">
        <f>ROUND(N(data2022!CC67), 0)</f>
        <v>0</v>
      </c>
      <c r="N80" s="208">
        <f>ROUND(N(data2022!CC68), 0)</f>
        <v>6300</v>
      </c>
      <c r="O80" s="208">
        <f>ROUND(N(data2022!CC69), 0)</f>
        <v>250</v>
      </c>
      <c r="P80" s="208">
        <f>ROUND(N(data2022!CC70), 0)</f>
        <v>0</v>
      </c>
      <c r="Q80" s="208">
        <f>ROUND(N(data2022!CC71), 0)</f>
        <v>0</v>
      </c>
      <c r="R80" s="208">
        <f>ROUND(N(data2022!CC72), 0)</f>
        <v>0</v>
      </c>
      <c r="S80" s="208">
        <f>ROUND(N(data2022!CC73), 0)</f>
        <v>0</v>
      </c>
      <c r="T80" s="208">
        <f>ROUND(N(data2022!CC74), 0)</f>
        <v>0</v>
      </c>
      <c r="U80" s="208">
        <f>ROUND(N(data2022!CC75), 0)</f>
        <v>0</v>
      </c>
      <c r="V80" s="208">
        <f>ROUND(N(data2022!CC76), 0)</f>
        <v>0</v>
      </c>
      <c r="W80" s="208">
        <f>ROUND(N(data2022!CC77), 0)</f>
        <v>0</v>
      </c>
      <c r="X80" s="208">
        <f>ROUND(N(data2022!CC78), 0)</f>
        <v>0</v>
      </c>
      <c r="Y80" s="208">
        <f>ROUND(N(data2022!CC79), 0)</f>
        <v>0</v>
      </c>
      <c r="Z80" s="208">
        <f>ROUND(N(data2022!CC80), 0)</f>
        <v>0</v>
      </c>
      <c r="AA80" s="208">
        <f>ROUND(N(data2022!CC81), 0)</f>
        <v>0</v>
      </c>
      <c r="AB80" s="208">
        <f>ROUND(N(data2022!CC82), 0)</f>
        <v>0</v>
      </c>
      <c r="AC80" s="208">
        <f>ROUND(N(data2022!CC83), 0)</f>
        <v>250</v>
      </c>
      <c r="AD80" s="208">
        <f>ROUND(N(data2022!CC84), 0)</f>
        <v>0</v>
      </c>
      <c r="AE80" s="208">
        <f>ROUND(N(data2022!CC89), 0)</f>
        <v>0</v>
      </c>
      <c r="AF80" s="208">
        <f>ROUND(N(data2022!CC87), 0)</f>
        <v>0</v>
      </c>
      <c r="AG80" s="208">
        <f>ROUND(N(data2022!CC90), 0)</f>
        <v>0</v>
      </c>
      <c r="AH80" s="208">
        <f>ROUND(N(data2022!CC91), 0)</f>
        <v>0</v>
      </c>
      <c r="AI80" s="208">
        <f>ROUND(N(data2022!CC92), 0)</f>
        <v>0</v>
      </c>
      <c r="AJ80" s="208">
        <f>ROUND(N(data2022!CC93), 0)</f>
        <v>0</v>
      </c>
      <c r="AK80" s="315">
        <f>ROUND(N(data2022!CC94),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1FB7-CAD8-47CE-834F-530069CE24C6}">
  <sheetPr codeName="Sheet2">
    <tabColor rgb="FF92D050"/>
    <pageSetUpPr fitToPage="1"/>
  </sheetPr>
  <dimension ref="B1:J42"/>
  <sheetViews>
    <sheetView workbookViewId="0">
      <selection activeCell="C36" sqref="C36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697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698</v>
      </c>
      <c r="G3" s="10"/>
      <c r="J3" s="108"/>
    </row>
    <row r="4" spans="2:10" x14ac:dyDescent="0.35">
      <c r="B4" s="107"/>
      <c r="F4" s="10" t="s">
        <v>699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700</v>
      </c>
      <c r="G8" s="10"/>
      <c r="J8" s="108"/>
    </row>
    <row r="9" spans="2:10" x14ac:dyDescent="0.3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35">
      <c r="B10" s="107"/>
      <c r="F10" s="10" t="s">
        <v>702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703</v>
      </c>
      <c r="G12" s="10"/>
      <c r="J12" s="108"/>
    </row>
    <row r="13" spans="2:10" x14ac:dyDescent="0.35">
      <c r="B13" s="107"/>
      <c r="F13" s="10" t="s">
        <v>704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705</v>
      </c>
      <c r="J16" s="108"/>
    </row>
    <row r="17" spans="2:10" x14ac:dyDescent="0.35">
      <c r="B17" s="104"/>
      <c r="C17" s="113" t="s">
        <v>706</v>
      </c>
      <c r="D17" s="113"/>
      <c r="E17" s="105" t="str">
        <f>+data2022!C98</f>
        <v>Newport Hospital &amp; Health Services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707</v>
      </c>
      <c r="D18" s="62"/>
      <c r="E18" s="11" t="str">
        <f>+"H-"&amp;data2022!C97</f>
        <v>H-021</v>
      </c>
      <c r="F18" s="10"/>
      <c r="G18" s="10"/>
      <c r="J18" s="108"/>
    </row>
    <row r="19" spans="2:10" x14ac:dyDescent="0.35">
      <c r="B19" s="107"/>
      <c r="C19" s="62" t="s">
        <v>708</v>
      </c>
      <c r="D19" s="62"/>
      <c r="E19" s="11" t="str">
        <f>+data2022!C99</f>
        <v>714 W Pine Street</v>
      </c>
      <c r="F19" s="10"/>
      <c r="G19" s="10"/>
      <c r="J19" s="108"/>
    </row>
    <row r="20" spans="2:10" x14ac:dyDescent="0.35">
      <c r="B20" s="107"/>
      <c r="C20" s="62" t="s">
        <v>709</v>
      </c>
      <c r="D20" s="62"/>
      <c r="E20" s="11" t="str">
        <f>+data2022!C100</f>
        <v xml:space="preserve">Newport  </v>
      </c>
      <c r="F20" s="10"/>
      <c r="G20" s="10"/>
      <c r="J20" s="108"/>
    </row>
    <row r="21" spans="2:10" x14ac:dyDescent="0.35">
      <c r="B21" s="107"/>
      <c r="C21" s="62" t="s">
        <v>710</v>
      </c>
      <c r="D21" s="62"/>
      <c r="E21" s="11" t="str">
        <f>+data2022!C101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711</v>
      </c>
      <c r="G26" s="115"/>
      <c r="H26" s="115"/>
      <c r="I26" s="115"/>
      <c r="J26" s="117"/>
    </row>
    <row r="27" spans="2:10" x14ac:dyDescent="0.35">
      <c r="B27" s="118" t="s">
        <v>712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"&amp;data2022!C96&amp;"."</f>
        <v>by the Department of Health for the fiscal year ended 12/31/2022.</v>
      </c>
      <c r="J28" s="108"/>
    </row>
    <row r="29" spans="2:10" x14ac:dyDescent="0.35">
      <c r="B29" s="107" t="s">
        <v>713</v>
      </c>
      <c r="J29" s="108"/>
    </row>
    <row r="30" spans="2:10" x14ac:dyDescent="0.35">
      <c r="B30" s="121" t="s">
        <v>714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715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716</v>
      </c>
      <c r="C35" s="115" t="s">
        <v>1365</v>
      </c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717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718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716</v>
      </c>
      <c r="C41" s="115" t="s">
        <v>1364</v>
      </c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717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22CA-E625-41E8-A198-F1D96F74C5BC}">
  <sheetPr codeName="Sheet9">
    <tabColor rgb="FF92D050"/>
  </sheetPr>
  <dimension ref="A2:M94"/>
  <sheetViews>
    <sheetView topLeftCell="A25" zoomScaleNormal="100" workbookViewId="0">
      <selection activeCell="I50" sqref="I5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719</v>
      </c>
    </row>
    <row r="3" spans="1:13" x14ac:dyDescent="0.35">
      <c r="A3" s="63"/>
    </row>
    <row r="4" spans="1:13" x14ac:dyDescent="0.35">
      <c r="A4" s="158" t="s">
        <v>720</v>
      </c>
    </row>
    <row r="5" spans="1:13" x14ac:dyDescent="0.35">
      <c r="A5" s="158" t="s">
        <v>721</v>
      </c>
    </row>
    <row r="6" spans="1:13" x14ac:dyDescent="0.35">
      <c r="A6" s="158" t="s">
        <v>722</v>
      </c>
    </row>
    <row r="7" spans="1:13" x14ac:dyDescent="0.35">
      <c r="A7" s="158"/>
    </row>
    <row r="8" spans="1:13" x14ac:dyDescent="0.35">
      <c r="A8" s="2" t="s">
        <v>723</v>
      </c>
    </row>
    <row r="9" spans="1:13" x14ac:dyDescent="0.35">
      <c r="A9" s="158" t="s">
        <v>27</v>
      </c>
    </row>
    <row r="12" spans="1:13" x14ac:dyDescent="0.35">
      <c r="A12" s="1" t="str">
        <f>data2022!C97</f>
        <v>021</v>
      </c>
      <c r="B12" s="242" t="str">
        <f>RIGHT('Prior Year2021'!C96,4)</f>
        <v>2021</v>
      </c>
      <c r="C12" s="242" t="str">
        <f>RIGHT(data2022!C96,4)</f>
        <v>2022</v>
      </c>
      <c r="D12" s="1" t="str">
        <f>RIGHT('Prior Year2021'!C96,4)</f>
        <v>2021</v>
      </c>
      <c r="E12" s="242" t="str">
        <f>RIGHT(data2022!C96,4)</f>
        <v>2022</v>
      </c>
      <c r="F12" s="1" t="str">
        <f>RIGHT('Prior Year2021'!C96,4)</f>
        <v>2021</v>
      </c>
      <c r="G12" s="242" t="str">
        <f>RIGHT(data2022!C96,4)</f>
        <v>2022</v>
      </c>
      <c r="H12" s="3"/>
    </row>
    <row r="13" spans="1:13" x14ac:dyDescent="0.35">
      <c r="A13" s="2"/>
      <c r="B13" s="242" t="s">
        <v>724</v>
      </c>
      <c r="C13" s="242" t="s">
        <v>724</v>
      </c>
      <c r="D13" s="5" t="s">
        <v>725</v>
      </c>
      <c r="E13" s="5" t="s">
        <v>725</v>
      </c>
      <c r="F13" s="3" t="s">
        <v>726</v>
      </c>
      <c r="G13" s="3" t="s">
        <v>726</v>
      </c>
      <c r="H13" s="3" t="s">
        <v>727</v>
      </c>
    </row>
    <row r="14" spans="1:13" x14ac:dyDescent="0.35">
      <c r="A14" s="1" t="s">
        <v>728</v>
      </c>
      <c r="B14" s="242" t="s">
        <v>363</v>
      </c>
      <c r="C14" s="242" t="s">
        <v>363</v>
      </c>
      <c r="D14" s="4" t="s">
        <v>729</v>
      </c>
      <c r="E14" s="4" t="s">
        <v>729</v>
      </c>
      <c r="F14" s="3" t="s">
        <v>730</v>
      </c>
      <c r="G14" s="3" t="s">
        <v>730</v>
      </c>
      <c r="H14" s="3" t="s">
        <v>731</v>
      </c>
      <c r="I14" s="8" t="s">
        <v>732</v>
      </c>
      <c r="J14" s="64" t="s">
        <v>733</v>
      </c>
    </row>
    <row r="15" spans="1:13" x14ac:dyDescent="0.35">
      <c r="A15" s="1" t="s">
        <v>734</v>
      </c>
      <c r="B15" s="242">
        <f>ROUND(N('Prior Year2021'!C85), 0)</f>
        <v>0</v>
      </c>
      <c r="C15" s="242">
        <f>data2022!C85</f>
        <v>0</v>
      </c>
      <c r="D15" s="242">
        <f>ROUND(N('Prior Year2021'!C59), 0)</f>
        <v>0</v>
      </c>
      <c r="E15" s="1">
        <f>data2022!C59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735</v>
      </c>
      <c r="B16" s="242">
        <f>ROUND(N('Prior Year2021'!D85), 0)</f>
        <v>0</v>
      </c>
      <c r="C16" s="242">
        <f>data2022!D85</f>
        <v>0</v>
      </c>
      <c r="D16" s="242">
        <f>ROUND(N('Prior Year2021'!D59), 0)</f>
        <v>0</v>
      </c>
      <c r="E16" s="1">
        <f>data2022!D59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35">
      <c r="A17" s="1" t="s">
        <v>736</v>
      </c>
      <c r="B17" s="242">
        <f>ROUND(N('Prior Year2021'!E85), 0)</f>
        <v>3622166</v>
      </c>
      <c r="C17" s="242">
        <f>data2022!E85</f>
        <v>3426772.5900000003</v>
      </c>
      <c r="D17" s="242">
        <f>ROUND(N('Prior Year2021'!E59), 0)</f>
        <v>1542</v>
      </c>
      <c r="E17" s="1">
        <f>data2022!E59</f>
        <v>1454</v>
      </c>
      <c r="F17" s="217">
        <f t="shared" si="0"/>
        <v>2349.005188067445</v>
      </c>
      <c r="G17" s="217">
        <f t="shared" si="1"/>
        <v>2356.7899518569466</v>
      </c>
      <c r="H17" s="6" t="str">
        <f t="shared" si="2"/>
        <v/>
      </c>
      <c r="I17" s="242" t="str">
        <f t="shared" si="3"/>
        <v/>
      </c>
      <c r="M17" s="7"/>
    </row>
    <row r="18" spans="1:13" x14ac:dyDescent="0.35">
      <c r="A18" s="1" t="s">
        <v>737</v>
      </c>
      <c r="B18" s="242">
        <f>ROUND(N('Prior Year2021'!F85), 0)</f>
        <v>0</v>
      </c>
      <c r="C18" s="242">
        <f>data2022!F85</f>
        <v>0</v>
      </c>
      <c r="D18" s="242">
        <f>ROUND(N('Prior Year2021'!F59), 0)</f>
        <v>0</v>
      </c>
      <c r="E18" s="1">
        <f>data2022!F59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35">
      <c r="A19" s="1" t="s">
        <v>738</v>
      </c>
      <c r="B19" s="242">
        <f>ROUND(N('Prior Year2021'!G85), 0)</f>
        <v>0</v>
      </c>
      <c r="C19" s="242">
        <f>data2022!G85</f>
        <v>0</v>
      </c>
      <c r="D19" s="242">
        <f>ROUND(N('Prior Year2021'!G59), 0)</f>
        <v>0</v>
      </c>
      <c r="E19" s="1">
        <f>data2022!G59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35">
      <c r="A20" s="1" t="s">
        <v>739</v>
      </c>
      <c r="B20" s="242">
        <f>ROUND(N('Prior Year2021'!H85), 0)</f>
        <v>0</v>
      </c>
      <c r="C20" s="242">
        <f>data2022!H85</f>
        <v>0</v>
      </c>
      <c r="D20" s="242">
        <f>ROUND(N('Prior Year2021'!H59), 0)</f>
        <v>0</v>
      </c>
      <c r="E20" s="1">
        <f>data2022!H59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2" t="str">
        <f t="shared" si="3"/>
        <v/>
      </c>
      <c r="M20" s="7"/>
    </row>
    <row r="21" spans="1:13" x14ac:dyDescent="0.35">
      <c r="A21" s="1" t="s">
        <v>740</v>
      </c>
      <c r="B21" s="242">
        <f>ROUND(N('Prior Year2021'!I85), 0)</f>
        <v>0</v>
      </c>
      <c r="C21" s="242">
        <f>data2022!I85</f>
        <v>0</v>
      </c>
      <c r="D21" s="242">
        <f>ROUND(N('Prior Year2021'!I59), 0)</f>
        <v>0</v>
      </c>
      <c r="E21" s="1">
        <f>data2022!I59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35">
      <c r="A22" s="1" t="s">
        <v>741</v>
      </c>
      <c r="B22" s="242">
        <f>ROUND(N('Prior Year2021'!J85), 0)</f>
        <v>1349</v>
      </c>
      <c r="C22" s="242">
        <f>data2022!J85</f>
        <v>1799</v>
      </c>
      <c r="D22" s="242">
        <f>ROUND(N('Prior Year2021'!J59), 0)</f>
        <v>88</v>
      </c>
      <c r="E22" s="1">
        <f>data2022!J59</f>
        <v>30</v>
      </c>
      <c r="F22" s="217">
        <f t="shared" si="0"/>
        <v>15.329545454545455</v>
      </c>
      <c r="G22" s="217">
        <f t="shared" si="1"/>
        <v>59.966666666666669</v>
      </c>
      <c r="H22" s="6">
        <f t="shared" si="2"/>
        <v>2.9118359278477883</v>
      </c>
      <c r="I22" s="1" t="s">
        <v>1370</v>
      </c>
      <c r="M22" s="7"/>
    </row>
    <row r="23" spans="1:13" x14ac:dyDescent="0.35">
      <c r="A23" s="1" t="s">
        <v>742</v>
      </c>
      <c r="B23" s="242">
        <f>ROUND(N('Prior Year2021'!K85), 0)</f>
        <v>0</v>
      </c>
      <c r="C23" s="242">
        <f>data2022!K85</f>
        <v>0</v>
      </c>
      <c r="D23" s="242">
        <f>ROUND(N('Prior Year2021'!K59), 0)</f>
        <v>0</v>
      </c>
      <c r="E23" s="1">
        <f>data2022!K59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35">
      <c r="A24" s="1" t="s">
        <v>743</v>
      </c>
      <c r="B24" s="242">
        <f>ROUND(N('Prior Year2021'!L85), 0)</f>
        <v>0</v>
      </c>
      <c r="C24" s="242">
        <f>data2022!L85</f>
        <v>0</v>
      </c>
      <c r="D24" s="242">
        <f>ROUND(N('Prior Year2021'!L59), 0)</f>
        <v>396</v>
      </c>
      <c r="E24" s="1">
        <f>data2022!L59</f>
        <v>490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">
        <v>1367</v>
      </c>
      <c r="M24" s="7"/>
    </row>
    <row r="25" spans="1:13" x14ac:dyDescent="0.35">
      <c r="A25" s="1" t="s">
        <v>744</v>
      </c>
      <c r="B25" s="242">
        <f>ROUND(N('Prior Year2021'!M85), 0)</f>
        <v>0</v>
      </c>
      <c r="C25" s="242">
        <f>data2022!M85</f>
        <v>0</v>
      </c>
      <c r="D25" s="242">
        <f>ROUND(N('Prior Year2021'!M59), 0)</f>
        <v>0</v>
      </c>
      <c r="E25" s="1">
        <f>data2022!M59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5">
      <c r="A26" s="1" t="s">
        <v>745</v>
      </c>
      <c r="B26" s="1">
        <f>ROUND(N('Prior Year2021'!N85), 0)</f>
        <v>0</v>
      </c>
      <c r="C26" s="242">
        <f>data2022!N85</f>
        <v>0</v>
      </c>
      <c r="D26" s="242">
        <f>ROUND(N('Prior Year2021'!N59), 0)</f>
        <v>0</v>
      </c>
      <c r="E26" s="1">
        <f>data2022!N59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/>
      <c r="M26" s="7"/>
    </row>
    <row r="27" spans="1:13" x14ac:dyDescent="0.35">
      <c r="A27" s="1" t="s">
        <v>746</v>
      </c>
      <c r="B27" s="242">
        <f>ROUND(N('Prior Year2021'!O85), 0)</f>
        <v>543961</v>
      </c>
      <c r="C27" s="242">
        <f>data2022!O85</f>
        <v>420309.36000000004</v>
      </c>
      <c r="D27" s="242">
        <f>ROUND(N('Prior Year2021'!O59), 0)</f>
        <v>62</v>
      </c>
      <c r="E27" s="1">
        <f>data2022!O59</f>
        <v>25</v>
      </c>
      <c r="F27" s="217">
        <f t="shared" si="0"/>
        <v>8773.5645161290322</v>
      </c>
      <c r="G27" s="217">
        <f t="shared" si="1"/>
        <v>16812.374400000001</v>
      </c>
      <c r="H27" s="6">
        <f t="shared" si="2"/>
        <v>0.9162535784734569</v>
      </c>
      <c r="I27" s="242" t="s">
        <v>1366</v>
      </c>
      <c r="M27" s="7"/>
    </row>
    <row r="28" spans="1:13" x14ac:dyDescent="0.35">
      <c r="A28" s="1" t="s">
        <v>747</v>
      </c>
      <c r="B28" s="242">
        <f>ROUND(N('Prior Year2021'!P85), 0)</f>
        <v>1639071</v>
      </c>
      <c r="C28" s="242">
        <f>data2022!P85</f>
        <v>1597958.07</v>
      </c>
      <c r="D28" s="242">
        <f>ROUND(N('Prior Year2021'!P59), 0)</f>
        <v>24392</v>
      </c>
      <c r="E28" s="1">
        <f>data2022!P59</f>
        <v>26036</v>
      </c>
      <c r="F28" s="217">
        <f t="shared" si="0"/>
        <v>67.197072810757632</v>
      </c>
      <c r="G28" s="217">
        <f t="shared" si="1"/>
        <v>61.374945076048547</v>
      </c>
      <c r="H28" s="6" t="str">
        <f t="shared" si="2"/>
        <v/>
      </c>
      <c r="I28" s="242" t="str">
        <f t="shared" si="3"/>
        <v/>
      </c>
      <c r="M28" s="7"/>
    </row>
    <row r="29" spans="1:13" x14ac:dyDescent="0.35">
      <c r="A29" s="1" t="s">
        <v>748</v>
      </c>
      <c r="B29" s="242">
        <f>ROUND(N('Prior Year2021'!Q85), 0)</f>
        <v>0</v>
      </c>
      <c r="C29" s="242">
        <f>data2022!Q85</f>
        <v>0</v>
      </c>
      <c r="D29" s="242">
        <f>ROUND(N('Prior Year2021'!Q59), 0)</f>
        <v>0</v>
      </c>
      <c r="E29" s="1">
        <f>data2022!Q59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2" t="str">
        <f t="shared" si="3"/>
        <v/>
      </c>
      <c r="M29" s="7"/>
    </row>
    <row r="30" spans="1:13" x14ac:dyDescent="0.35">
      <c r="A30" s="1" t="s">
        <v>749</v>
      </c>
      <c r="B30" s="242">
        <f>ROUND(N('Prior Year2021'!R85), 0)</f>
        <v>580000</v>
      </c>
      <c r="C30" s="242">
        <f>data2022!R85</f>
        <v>589701.89999999991</v>
      </c>
      <c r="D30" s="242">
        <f>ROUND(N('Prior Year2021'!R59), 0)</f>
        <v>24392</v>
      </c>
      <c r="E30" s="1">
        <f>data2022!R59</f>
        <v>26036</v>
      </c>
      <c r="F30" s="217">
        <f t="shared" si="0"/>
        <v>23.778287963266646</v>
      </c>
      <c r="G30" s="217">
        <f>IFERROR(IF(C30=0,"",IF(E30=0,"",C30/E30)),"")</f>
        <v>22.649481487171606</v>
      </c>
      <c r="H30" s="6" t="str">
        <f t="shared" si="2"/>
        <v/>
      </c>
      <c r="I30" s="242" t="str">
        <f t="shared" si="3"/>
        <v/>
      </c>
      <c r="M30" s="7"/>
    </row>
    <row r="31" spans="1:13" x14ac:dyDescent="0.35">
      <c r="A31" s="1" t="s">
        <v>750</v>
      </c>
      <c r="B31" s="242">
        <f>ROUND(N('Prior Year2021'!S85), 0)</f>
        <v>826269</v>
      </c>
      <c r="C31" s="242">
        <f>data2022!S85</f>
        <v>1176047.49</v>
      </c>
      <c r="D31" s="242" t="s">
        <v>751</v>
      </c>
      <c r="E31" s="4" t="s">
        <v>751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5">
      <c r="A32" s="1" t="s">
        <v>752</v>
      </c>
      <c r="B32" s="242">
        <f>ROUND(N('Prior Year2021'!T85), 0)</f>
        <v>0</v>
      </c>
      <c r="C32" s="242">
        <f>data2022!T85</f>
        <v>0</v>
      </c>
      <c r="D32" s="242" t="s">
        <v>751</v>
      </c>
      <c r="E32" s="4" t="s">
        <v>751</v>
      </c>
      <c r="F32" s="217" t="s">
        <v>5</v>
      </c>
      <c r="G32" s="217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35">
      <c r="A33" s="1" t="s">
        <v>753</v>
      </c>
      <c r="B33" s="242">
        <f>ROUND(N('Prior Year2021'!U85), 0)</f>
        <v>2407225</v>
      </c>
      <c r="C33" s="242">
        <f>data2022!U85</f>
        <v>2599300.44</v>
      </c>
      <c r="D33" s="242">
        <f>ROUND(N('Prior Year2021'!U59), 0)</f>
        <v>83370</v>
      </c>
      <c r="E33" s="1">
        <f>data2022!U59</f>
        <v>80559</v>
      </c>
      <c r="F33" s="217">
        <f t="shared" si="0"/>
        <v>28.873995442005519</v>
      </c>
      <c r="G33" s="217">
        <f t="shared" ref="G33:G69" si="5">IF(C33=0,"",IF(E33=0,"",C33/E33))</f>
        <v>32.265798234834094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5">
      <c r="A34" s="1" t="s">
        <v>754</v>
      </c>
      <c r="B34" s="242">
        <f>ROUND(N('Prior Year2021'!V85), 0)</f>
        <v>5463</v>
      </c>
      <c r="C34" s="242">
        <f>data2022!V85</f>
        <v>435</v>
      </c>
      <c r="D34" s="242">
        <f>ROUND(N('Prior Year2021'!V59), 0)</f>
        <v>1910</v>
      </c>
      <c r="E34" s="1">
        <f>data2022!V59</f>
        <v>1767</v>
      </c>
      <c r="F34" s="217">
        <f t="shared" si="0"/>
        <v>2.8602094240837697</v>
      </c>
      <c r="G34" s="217">
        <f t="shared" si="5"/>
        <v>0.24617996604414261</v>
      </c>
      <c r="H34" s="6">
        <f t="shared" si="6"/>
        <v>-0.91392939133364226</v>
      </c>
      <c r="I34" s="242"/>
      <c r="M34" s="7"/>
    </row>
    <row r="35" spans="1:13" x14ac:dyDescent="0.35">
      <c r="A35" s="1" t="s">
        <v>755</v>
      </c>
      <c r="B35" s="242">
        <f>ROUND(N('Prior Year2021'!W85), 0)</f>
        <v>295772</v>
      </c>
      <c r="C35" s="242">
        <f>data2022!W85</f>
        <v>336924.04000000004</v>
      </c>
      <c r="D35" s="242">
        <f>ROUND(N('Prior Year2021'!W59), 0)</f>
        <v>4506</v>
      </c>
      <c r="E35" s="1">
        <f>data2022!W59</f>
        <v>5608</v>
      </c>
      <c r="F35" s="217">
        <f t="shared" si="0"/>
        <v>65.639591655570356</v>
      </c>
      <c r="G35" s="217">
        <f t="shared" si="5"/>
        <v>60.079179743223975</v>
      </c>
      <c r="H35" s="6" t="str">
        <f t="shared" si="6"/>
        <v/>
      </c>
      <c r="I35" s="242"/>
      <c r="M35" s="7"/>
    </row>
    <row r="36" spans="1:13" x14ac:dyDescent="0.35">
      <c r="A36" s="1" t="s">
        <v>756</v>
      </c>
      <c r="B36" s="242">
        <f>ROUND(N('Prior Year2021'!X85), 0)</f>
        <v>73520</v>
      </c>
      <c r="C36" s="242">
        <f>data2022!X85</f>
        <v>123600.59999999999</v>
      </c>
      <c r="D36" s="242">
        <f>ROUND(N('Prior Year2021'!X59), 0)</f>
        <v>19821</v>
      </c>
      <c r="E36" s="1">
        <f>data2022!X59</f>
        <v>23133</v>
      </c>
      <c r="F36" s="217">
        <f t="shared" si="0"/>
        <v>3.709197315978003</v>
      </c>
      <c r="G36" s="217">
        <f t="shared" si="5"/>
        <v>5.343042406951108</v>
      </c>
      <c r="H36" s="6">
        <f t="shared" si="6"/>
        <v>0.44048481431145148</v>
      </c>
      <c r="I36" s="242"/>
      <c r="M36" s="7"/>
    </row>
    <row r="37" spans="1:13" x14ac:dyDescent="0.35">
      <c r="A37" s="1" t="s">
        <v>757</v>
      </c>
      <c r="B37" s="242">
        <f>ROUND(N('Prior Year2021'!Y85), 0)</f>
        <v>1551042</v>
      </c>
      <c r="C37" s="242">
        <f>data2022!Y85</f>
        <v>1509458.39</v>
      </c>
      <c r="D37" s="242">
        <f>ROUND(N('Prior Year2021'!Y59), 0)</f>
        <v>18500</v>
      </c>
      <c r="E37" s="1">
        <f>data2022!Y59</f>
        <v>14881</v>
      </c>
      <c r="F37" s="217">
        <f t="shared" si="0"/>
        <v>83.840108108108112</v>
      </c>
      <c r="G37" s="217">
        <f t="shared" si="5"/>
        <v>101.4352792151065</v>
      </c>
      <c r="H37" s="6" t="str">
        <f t="shared" si="6"/>
        <v/>
      </c>
      <c r="I37" s="242"/>
      <c r="M37" s="7"/>
    </row>
    <row r="38" spans="1:13" x14ac:dyDescent="0.35">
      <c r="A38" s="1" t="s">
        <v>758</v>
      </c>
      <c r="B38" s="242">
        <f>ROUND(N('Prior Year2021'!Z85), 0)</f>
        <v>0</v>
      </c>
      <c r="C38" s="242">
        <f>data2022!Z85</f>
        <v>0</v>
      </c>
      <c r="D38" s="242">
        <f>ROUND(N('Prior Year2021'!Z59), 0)</f>
        <v>0</v>
      </c>
      <c r="E38" s="1">
        <f>data2022!Z59</f>
        <v>0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2"/>
      <c r="M38" s="7"/>
    </row>
    <row r="39" spans="1:13" x14ac:dyDescent="0.35">
      <c r="A39" s="1" t="s">
        <v>759</v>
      </c>
      <c r="B39" s="242">
        <f>ROUND(N('Prior Year2021'!AA85), 0)</f>
        <v>0</v>
      </c>
      <c r="C39" s="242">
        <f>data2022!AA85</f>
        <v>0</v>
      </c>
      <c r="D39" s="242">
        <f>ROUND(N('Prior Year2021'!AA59), 0)</f>
        <v>0</v>
      </c>
      <c r="E39" s="1">
        <f>data2022!AA59</f>
        <v>0</v>
      </c>
      <c r="F39" s="217" t="str">
        <f t="shared" si="0"/>
        <v/>
      </c>
      <c r="G39" s="217" t="str">
        <f t="shared" si="5"/>
        <v/>
      </c>
      <c r="H39" s="6" t="str">
        <f t="shared" si="6"/>
        <v/>
      </c>
      <c r="I39" s="242" t="str">
        <f t="shared" si="3"/>
        <v/>
      </c>
      <c r="M39" s="7"/>
    </row>
    <row r="40" spans="1:13" x14ac:dyDescent="0.35">
      <c r="A40" s="1" t="s">
        <v>760</v>
      </c>
      <c r="B40" s="242">
        <f>ROUND(N('Prior Year2021'!AB85), 0)</f>
        <v>3415634</v>
      </c>
      <c r="C40" s="242">
        <f>data2022!AB85</f>
        <v>3320103.02</v>
      </c>
      <c r="D40" s="242" t="s">
        <v>751</v>
      </c>
      <c r="E40" s="4" t="s">
        <v>751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35">
      <c r="A41" s="1" t="s">
        <v>761</v>
      </c>
      <c r="B41" s="242">
        <f>ROUND(N('Prior Year2021'!AC85), 0)</f>
        <v>0</v>
      </c>
      <c r="C41" s="242">
        <f>data2022!AC85</f>
        <v>0</v>
      </c>
      <c r="D41" s="242">
        <f>ROUND(N('Prior Year2021'!AC59), 0)</f>
        <v>0</v>
      </c>
      <c r="E41" s="1">
        <f>data2022!AC59</f>
        <v>0</v>
      </c>
      <c r="F41" s="217" t="str">
        <f t="shared" si="0"/>
        <v/>
      </c>
      <c r="G41" s="217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35">
      <c r="A42" s="1" t="s">
        <v>762</v>
      </c>
      <c r="B42" s="242">
        <f>ROUND(N('Prior Year2021'!AD85), 0)</f>
        <v>0</v>
      </c>
      <c r="C42" s="242">
        <f>data2022!AD85</f>
        <v>0</v>
      </c>
      <c r="D42" s="242">
        <f>ROUND(N('Prior Year2021'!AD59), 0)</f>
        <v>0</v>
      </c>
      <c r="E42" s="1">
        <f>data2022!AD59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35">
      <c r="A43" s="1" t="s">
        <v>763</v>
      </c>
      <c r="B43" s="242">
        <f>ROUND(N('Prior Year2021'!AE85), 0)</f>
        <v>1124791</v>
      </c>
      <c r="C43" s="242">
        <f>data2022!AE85</f>
        <v>982769.24</v>
      </c>
      <c r="D43" s="242">
        <f>ROUND(N('Prior Year2021'!AE59), 0)</f>
        <v>34058</v>
      </c>
      <c r="E43" s="1">
        <f>data2022!AE59</f>
        <v>29092</v>
      </c>
      <c r="F43" s="217">
        <f t="shared" si="0"/>
        <v>33.0257501908509</v>
      </c>
      <c r="G43" s="217">
        <f t="shared" si="5"/>
        <v>33.781425821531691</v>
      </c>
      <c r="H43" s="6" t="str">
        <f t="shared" si="7"/>
        <v/>
      </c>
      <c r="I43" s="242" t="str">
        <f t="shared" si="3"/>
        <v/>
      </c>
      <c r="M43" s="7"/>
    </row>
    <row r="44" spans="1:13" x14ac:dyDescent="0.35">
      <c r="A44" s="1" t="s">
        <v>764</v>
      </c>
      <c r="B44" s="242">
        <f>ROUND(N('Prior Year2021'!AF85), 0)</f>
        <v>0</v>
      </c>
      <c r="C44" s="242">
        <f>data2022!AF85</f>
        <v>0</v>
      </c>
      <c r="D44" s="242">
        <f>ROUND(N('Prior Year2021'!AF59), 0)</f>
        <v>0</v>
      </c>
      <c r="E44" s="1">
        <f>data2022!AF59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35">
      <c r="A45" s="1" t="s">
        <v>765</v>
      </c>
      <c r="B45" s="242">
        <f>ROUND(N('Prior Year2021'!AG85), 0)</f>
        <v>3746609</v>
      </c>
      <c r="C45" s="242">
        <f>data2022!AG85</f>
        <v>4586761.8600000003</v>
      </c>
      <c r="D45" s="242">
        <f>ROUND(N('Prior Year2021'!AG59), 0)</f>
        <v>8781</v>
      </c>
      <c r="E45" s="1">
        <f>data2022!AG59</f>
        <v>9622</v>
      </c>
      <c r="F45" s="217">
        <f t="shared" si="0"/>
        <v>426.67224689670883</v>
      </c>
      <c r="G45" s="217">
        <f t="shared" si="5"/>
        <v>476.69526709623784</v>
      </c>
      <c r="H45" s="6" t="str">
        <f t="shared" si="7"/>
        <v/>
      </c>
      <c r="I45" s="242" t="str">
        <f t="shared" si="3"/>
        <v/>
      </c>
      <c r="M45" s="7"/>
    </row>
    <row r="46" spans="1:13" x14ac:dyDescent="0.35">
      <c r="A46" s="1" t="s">
        <v>766</v>
      </c>
      <c r="B46" s="242">
        <f>ROUND(N('Prior Year2021'!AH85), 0)</f>
        <v>146804</v>
      </c>
      <c r="C46" s="242">
        <f>data2022!AH85</f>
        <v>190681.77</v>
      </c>
      <c r="D46" s="242">
        <f>ROUND(N('Prior Year2021'!AH59), 0)</f>
        <v>0</v>
      </c>
      <c r="E46" s="1">
        <f>data2022!AH59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35">
      <c r="A47" s="1" t="s">
        <v>767</v>
      </c>
      <c r="B47" s="242">
        <f>ROUND(N('Prior Year2021'!AI85), 0)</f>
        <v>0</v>
      </c>
      <c r="C47" s="242">
        <f>data2022!AI85</f>
        <v>0</v>
      </c>
      <c r="D47" s="242">
        <f>ROUND(N('Prior Year2021'!AI59), 0)</f>
        <v>0</v>
      </c>
      <c r="E47" s="1">
        <f>data2022!AI59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768</v>
      </c>
      <c r="B48" s="242">
        <f>ROUND(N('Prior Year2021'!AJ85), 0)</f>
        <v>6717226</v>
      </c>
      <c r="C48" s="242">
        <f>data2022!AJ85</f>
        <v>6780294.5599999987</v>
      </c>
      <c r="D48" s="242">
        <f>ROUND(N('Prior Year2021'!AJ59), 0)</f>
        <v>21792</v>
      </c>
      <c r="E48" s="1">
        <f>data2022!AJ59</f>
        <v>23276</v>
      </c>
      <c r="F48" s="217">
        <f t="shared" si="0"/>
        <v>308.24274963289281</v>
      </c>
      <c r="G48" s="217">
        <f t="shared" si="5"/>
        <v>291.29981783811644</v>
      </c>
      <c r="H48" s="6" t="str">
        <f t="shared" si="7"/>
        <v/>
      </c>
      <c r="I48" s="242" t="str">
        <f t="shared" si="8"/>
        <v/>
      </c>
      <c r="M48" s="7"/>
    </row>
    <row r="49" spans="1:13" x14ac:dyDescent="0.35">
      <c r="A49" s="1" t="s">
        <v>769</v>
      </c>
      <c r="B49" s="242">
        <f>ROUND(N('Prior Year2021'!AK85), 0)</f>
        <v>49674</v>
      </c>
      <c r="C49" s="242">
        <f>data2022!AK85</f>
        <v>67956.12</v>
      </c>
      <c r="D49" s="242">
        <f>ROUND(N('Prior Year2021'!AK59), 0)</f>
        <v>1598</v>
      </c>
      <c r="E49" s="1">
        <f>data2022!AK59</f>
        <v>2342</v>
      </c>
      <c r="F49" s="217">
        <f t="shared" si="0"/>
        <v>31.085106382978722</v>
      </c>
      <c r="G49" s="217">
        <f t="shared" si="5"/>
        <v>29.016276686592654</v>
      </c>
      <c r="H49" s="6" t="str">
        <f t="shared" si="7"/>
        <v/>
      </c>
      <c r="I49" s="242" t="str">
        <f t="shared" si="8"/>
        <v/>
      </c>
      <c r="M49" s="7"/>
    </row>
    <row r="50" spans="1:13" x14ac:dyDescent="0.35">
      <c r="A50" s="1" t="s">
        <v>770</v>
      </c>
      <c r="B50" s="242">
        <f>ROUND(N('Prior Year2021'!AL85), 0)</f>
        <v>18413</v>
      </c>
      <c r="C50" s="242">
        <f>data2022!AL85</f>
        <v>25484.940000000002</v>
      </c>
      <c r="D50" s="242">
        <f>ROUND(N('Prior Year2021'!AL59), 0)</f>
        <v>781</v>
      </c>
      <c r="E50" s="1">
        <f>data2022!AL59</f>
        <v>702</v>
      </c>
      <c r="F50" s="217">
        <f t="shared" si="0"/>
        <v>23.57618437900128</v>
      </c>
      <c r="G50" s="217">
        <f t="shared" si="5"/>
        <v>36.303333333333335</v>
      </c>
      <c r="H50" s="6">
        <f t="shared" si="7"/>
        <v>0.53983073553105609</v>
      </c>
      <c r="I50" s="242"/>
      <c r="M50" s="7"/>
    </row>
    <row r="51" spans="1:13" x14ac:dyDescent="0.35">
      <c r="A51" s="1" t="s">
        <v>771</v>
      </c>
      <c r="B51" s="242">
        <f>ROUND(N('Prior Year2021'!AM85), 0)</f>
        <v>0</v>
      </c>
      <c r="C51" s="242">
        <f>data2022!AM85</f>
        <v>0</v>
      </c>
      <c r="D51" s="242">
        <f>ROUND(N('Prior Year2021'!AM59), 0)</f>
        <v>0</v>
      </c>
      <c r="E51" s="1">
        <f>data2022!AM59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35">
      <c r="A52" s="1" t="s">
        <v>772</v>
      </c>
      <c r="B52" s="242">
        <f>ROUND(N('Prior Year2021'!AN85), 0)</f>
        <v>0</v>
      </c>
      <c r="C52" s="242">
        <f>data2022!AN85</f>
        <v>0</v>
      </c>
      <c r="D52" s="242">
        <f>ROUND(N('Prior Year2021'!AN59), 0)</f>
        <v>0</v>
      </c>
      <c r="E52" s="1">
        <f>data2022!AN59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35">
      <c r="A53" s="1" t="s">
        <v>773</v>
      </c>
      <c r="B53" s="242">
        <f>ROUND(N('Prior Year2021'!AO85), 0)</f>
        <v>0</v>
      </c>
      <c r="C53" s="242">
        <f>data2022!AO85</f>
        <v>0</v>
      </c>
      <c r="D53" s="242">
        <f>ROUND(N('Prior Year2021'!AO59), 0)</f>
        <v>7488</v>
      </c>
      <c r="E53" s="1">
        <f>data2022!AO59</f>
        <v>5064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35">
      <c r="A54" s="1" t="s">
        <v>774</v>
      </c>
      <c r="B54" s="242">
        <f>ROUND(N('Prior Year2021'!AP85), 0)</f>
        <v>0</v>
      </c>
      <c r="C54" s="242">
        <f>data2022!AP85</f>
        <v>0</v>
      </c>
      <c r="D54" s="242">
        <f>ROUND(N('Prior Year2021'!AP59), 0)</f>
        <v>0</v>
      </c>
      <c r="E54" s="1">
        <f>data2022!AP59</f>
        <v>0</v>
      </c>
      <c r="F54" s="217" t="str">
        <f t="shared" si="0"/>
        <v/>
      </c>
      <c r="G54" s="217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35">
      <c r="A55" s="1" t="s">
        <v>775</v>
      </c>
      <c r="B55" s="242">
        <f>ROUND(N('Prior Year2021'!AQ85), 0)</f>
        <v>0</v>
      </c>
      <c r="C55" s="242">
        <f>data2022!AQ85</f>
        <v>0</v>
      </c>
      <c r="D55" s="242">
        <f>ROUND(N('Prior Year2021'!AQ59), 0)</f>
        <v>0</v>
      </c>
      <c r="E55" s="1">
        <f>data2022!AQ59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35">
      <c r="A56" s="1" t="s">
        <v>776</v>
      </c>
      <c r="B56" s="242">
        <f>ROUND(N('Prior Year2021'!AR85), 0)</f>
        <v>0</v>
      </c>
      <c r="C56" s="242">
        <f>data2022!AR85</f>
        <v>0</v>
      </c>
      <c r="D56" s="242">
        <f>ROUND(N('Prior Year2021'!AR59), 0)</f>
        <v>0</v>
      </c>
      <c r="E56" s="1">
        <f>data2022!AR59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35">
      <c r="A57" s="1" t="s">
        <v>777</v>
      </c>
      <c r="B57" s="242">
        <f>ROUND(N('Prior Year2021'!AS85), 0)</f>
        <v>0</v>
      </c>
      <c r="C57" s="242">
        <f>data2022!AS85</f>
        <v>0</v>
      </c>
      <c r="D57" s="242">
        <f>ROUND(N('Prior Year2021'!AS59), 0)</f>
        <v>0</v>
      </c>
      <c r="E57" s="1">
        <f>data2022!AS59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35">
      <c r="A58" s="1" t="s">
        <v>778</v>
      </c>
      <c r="B58" s="242">
        <f>ROUND(N('Prior Year2021'!AT85), 0)</f>
        <v>0</v>
      </c>
      <c r="C58" s="242">
        <f>data2022!AT85</f>
        <v>0</v>
      </c>
      <c r="D58" s="242">
        <f>ROUND(N('Prior Year2021'!AT59), 0)</f>
        <v>0</v>
      </c>
      <c r="E58" s="1">
        <f>data2022!AT59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35">
      <c r="A59" s="1" t="s">
        <v>779</v>
      </c>
      <c r="B59" s="242">
        <f>ROUND(N('Prior Year2021'!AU85), 0)</f>
        <v>0</v>
      </c>
      <c r="C59" s="242">
        <f>data2022!AU85</f>
        <v>0</v>
      </c>
      <c r="D59" s="242">
        <f>ROUND(N('Prior Year2021'!AU59), 0)</f>
        <v>0</v>
      </c>
      <c r="E59" s="1">
        <f>data2022!AU59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35">
      <c r="A60" s="1" t="s">
        <v>780</v>
      </c>
      <c r="B60" s="242">
        <f>ROUND(N('Prior Year2021'!AV85), 0)</f>
        <v>28054</v>
      </c>
      <c r="C60" s="242">
        <f>data2022!AV85</f>
        <v>704.44</v>
      </c>
      <c r="D60" s="242" t="s">
        <v>751</v>
      </c>
      <c r="E60" s="4" t="s">
        <v>751</v>
      </c>
      <c r="F60" s="217" t="s">
        <v>5</v>
      </c>
      <c r="G60" s="217"/>
      <c r="H60" s="6" t="s">
        <v>5</v>
      </c>
      <c r="I60" s="242" t="str">
        <f t="shared" si="8"/>
        <v/>
      </c>
      <c r="M60" s="7"/>
    </row>
    <row r="61" spans="1:13" x14ac:dyDescent="0.35">
      <c r="A61" s="1" t="s">
        <v>781</v>
      </c>
      <c r="B61" s="242">
        <f>ROUND(N('Prior Year2021'!AW85), 0)</f>
        <v>0</v>
      </c>
      <c r="C61" s="242">
        <f>data2022!AW85</f>
        <v>0</v>
      </c>
      <c r="D61" s="242" t="s">
        <v>751</v>
      </c>
      <c r="E61" s="4" t="s">
        <v>751</v>
      </c>
      <c r="F61" s="217" t="s">
        <v>5</v>
      </c>
      <c r="G61" s="217"/>
      <c r="H61" s="6" t="s">
        <v>5</v>
      </c>
      <c r="I61" s="242" t="str">
        <f t="shared" si="8"/>
        <v/>
      </c>
      <c r="M61" s="7"/>
    </row>
    <row r="62" spans="1:13" x14ac:dyDescent="0.35">
      <c r="A62" s="1" t="s">
        <v>782</v>
      </c>
      <c r="B62" s="242">
        <f>ROUND(N('Prior Year2021'!AX85), 0)</f>
        <v>0</v>
      </c>
      <c r="C62" s="242">
        <f>data2022!AX85</f>
        <v>0</v>
      </c>
      <c r="D62" s="242" t="s">
        <v>751</v>
      </c>
      <c r="E62" s="4" t="s">
        <v>751</v>
      </c>
      <c r="F62" s="217" t="s">
        <v>5</v>
      </c>
      <c r="G62" s="217"/>
      <c r="H62" s="6" t="s">
        <v>5</v>
      </c>
      <c r="I62" s="242" t="str">
        <f t="shared" si="8"/>
        <v/>
      </c>
      <c r="M62" s="7"/>
    </row>
    <row r="63" spans="1:13" x14ac:dyDescent="0.35">
      <c r="A63" s="1" t="s">
        <v>783</v>
      </c>
      <c r="B63" s="242">
        <f>ROUND(N('Prior Year2021'!AY85), 0)</f>
        <v>601684</v>
      </c>
      <c r="C63" s="242">
        <f>data2022!AY85</f>
        <v>608658.97999999986</v>
      </c>
      <c r="D63" s="242">
        <f>ROUND(N('Prior Year2021'!AY59), 0)</f>
        <v>31620</v>
      </c>
      <c r="E63" s="1">
        <f>data2022!AY59</f>
        <v>29752</v>
      </c>
      <c r="F63" s="217">
        <f>IF(B63=0,"",IF(D63=0,"",B63/D63))</f>
        <v>19.028589500316254</v>
      </c>
      <c r="G63" s="217">
        <f t="shared" si="5"/>
        <v>20.457750067222367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35">
      <c r="A64" s="1" t="s">
        <v>784</v>
      </c>
      <c r="B64" s="242">
        <f>ROUND(N('Prior Year2021'!AZ85), 0)</f>
        <v>0</v>
      </c>
      <c r="C64" s="242">
        <f>data2022!AZ85</f>
        <v>0</v>
      </c>
      <c r="D64" s="242">
        <f>ROUND(N('Prior Year2021'!AZ59), 0)</f>
        <v>0</v>
      </c>
      <c r="E64" s="1">
        <f>data2022!AZ59</f>
        <v>0</v>
      </c>
      <c r="F64" s="217" t="str">
        <f>IF(B64=0,"",IF(D64=0,"",B64/D64))</f>
        <v/>
      </c>
      <c r="G64" s="217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35">
      <c r="A65" s="1" t="s">
        <v>785</v>
      </c>
      <c r="B65" s="242">
        <f>ROUND(N('Prior Year2021'!BA85), 0)</f>
        <v>100519</v>
      </c>
      <c r="C65" s="242">
        <f>data2022!BA85</f>
        <v>99682.14</v>
      </c>
      <c r="D65" s="242">
        <f>ROUND(N('Prior Year2021'!BA59), 0)</f>
        <v>0</v>
      </c>
      <c r="E65" s="1">
        <f>data2022!BA59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35">
      <c r="A66" s="1" t="s">
        <v>786</v>
      </c>
      <c r="B66" s="242">
        <f>ROUND(N('Prior Year2021'!BB85), 0)</f>
        <v>86380</v>
      </c>
      <c r="C66" s="242">
        <f>data2022!BB85</f>
        <v>91318.959999999992</v>
      </c>
      <c r="D66" s="242" t="s">
        <v>751</v>
      </c>
      <c r="E66" s="4" t="s">
        <v>751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35">
      <c r="A67" s="1" t="s">
        <v>787</v>
      </c>
      <c r="B67" s="242">
        <f>ROUND(N('Prior Year2021'!BC85), 0)</f>
        <v>0</v>
      </c>
      <c r="C67" s="242">
        <f>data2022!BC85</f>
        <v>0</v>
      </c>
      <c r="D67" s="242" t="s">
        <v>751</v>
      </c>
      <c r="E67" s="4" t="s">
        <v>751</v>
      </c>
      <c r="F67" s="217" t="s">
        <v>5</v>
      </c>
      <c r="G67" s="217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35">
      <c r="A68" s="1" t="s">
        <v>788</v>
      </c>
      <c r="B68" s="242">
        <f>ROUND(N('Prior Year2021'!BD85), 0)</f>
        <v>374352</v>
      </c>
      <c r="C68" s="242">
        <f>data2022!BD85</f>
        <v>384954.68</v>
      </c>
      <c r="D68" s="242" t="s">
        <v>751</v>
      </c>
      <c r="E68" s="4" t="s">
        <v>751</v>
      </c>
      <c r="F68" s="217" t="s">
        <v>5</v>
      </c>
      <c r="G68" s="217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35">
      <c r="A69" s="1" t="s">
        <v>789</v>
      </c>
      <c r="B69" s="242">
        <f>ROUND(N('Prior Year2021'!BE85), 0)</f>
        <v>1628493</v>
      </c>
      <c r="C69" s="242">
        <f>data2022!BE85</f>
        <v>1334777.28</v>
      </c>
      <c r="D69" s="242">
        <f>ROUND(N('Prior Year2021'!BE59), 0)</f>
        <v>87934</v>
      </c>
      <c r="E69" s="1">
        <f>data2022!BE59</f>
        <v>87446</v>
      </c>
      <c r="F69" s="217">
        <f>IF(B69=0,"",IF(D69=0,"",B69/D69))</f>
        <v>18.519491891646009</v>
      </c>
      <c r="G69" s="217">
        <f t="shared" si="5"/>
        <v>15.264017565125906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35">
      <c r="A70" s="1" t="s">
        <v>790</v>
      </c>
      <c r="B70" s="242">
        <f>ROUND(N('Prior Year2021'!BF85), 0)</f>
        <v>752696</v>
      </c>
      <c r="C70" s="242">
        <f>data2022!BF85</f>
        <v>733152.65</v>
      </c>
      <c r="D70" s="242" t="s">
        <v>751</v>
      </c>
      <c r="E70" s="4" t="s">
        <v>751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35">
      <c r="A71" s="1" t="s">
        <v>791</v>
      </c>
      <c r="B71" s="242">
        <f>ROUND(N('Prior Year2021'!BG85), 0)</f>
        <v>3307881</v>
      </c>
      <c r="C71" s="242">
        <f>data2022!BG85</f>
        <v>924324.8</v>
      </c>
      <c r="D71" s="242" t="s">
        <v>751</v>
      </c>
      <c r="E71" s="4" t="s">
        <v>751</v>
      </c>
      <c r="F71" s="217" t="s">
        <v>5</v>
      </c>
      <c r="G71" s="217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35">
      <c r="A72" s="1" t="s">
        <v>792</v>
      </c>
      <c r="B72" s="242">
        <f>ROUND(N('Prior Year2021'!BH85), 0)</f>
        <v>241825</v>
      </c>
      <c r="C72" s="242">
        <f>data2022!BH85</f>
        <v>110906.08</v>
      </c>
      <c r="D72" s="242" t="s">
        <v>751</v>
      </c>
      <c r="E72" s="4" t="s">
        <v>751</v>
      </c>
      <c r="F72" s="217" t="s">
        <v>5</v>
      </c>
      <c r="G72" s="217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35">
      <c r="A73" s="1" t="s">
        <v>793</v>
      </c>
      <c r="B73" s="242">
        <f>ROUND(N('Prior Year2021'!BI85), 0)</f>
        <v>0</v>
      </c>
      <c r="C73" s="242">
        <f>data2022!BI85</f>
        <v>0</v>
      </c>
      <c r="D73" s="242" t="s">
        <v>751</v>
      </c>
      <c r="E73" s="4" t="s">
        <v>751</v>
      </c>
      <c r="F73" s="217" t="s">
        <v>5</v>
      </c>
      <c r="G73" s="217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35">
      <c r="A74" s="1" t="s">
        <v>794</v>
      </c>
      <c r="B74" s="242">
        <f>ROUND(N('Prior Year2021'!BJ85), 0)</f>
        <v>1037313</v>
      </c>
      <c r="C74" s="242">
        <f>data2022!BJ85</f>
        <v>1225131.42</v>
      </c>
      <c r="D74" s="242" t="s">
        <v>751</v>
      </c>
      <c r="E74" s="4" t="s">
        <v>751</v>
      </c>
      <c r="F74" s="217" t="s">
        <v>5</v>
      </c>
      <c r="G74" s="217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35">
      <c r="A75" s="1" t="s">
        <v>795</v>
      </c>
      <c r="B75" s="242">
        <f>ROUND(N('Prior Year2021'!BK85), 0)</f>
        <v>994301</v>
      </c>
      <c r="C75" s="242">
        <f>data2022!BK85</f>
        <v>1301055.6299999999</v>
      </c>
      <c r="D75" s="242" t="s">
        <v>751</v>
      </c>
      <c r="E75" s="4" t="s">
        <v>751</v>
      </c>
      <c r="F75" s="217" t="s">
        <v>5</v>
      </c>
      <c r="G75" s="217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35">
      <c r="A76" s="1" t="s">
        <v>796</v>
      </c>
      <c r="B76" s="242">
        <f>ROUND(N('Prior Year2021'!BL85), 0)</f>
        <v>543609</v>
      </c>
      <c r="C76" s="242">
        <f>data2022!BL85</f>
        <v>504597.59</v>
      </c>
      <c r="D76" s="242" t="s">
        <v>751</v>
      </c>
      <c r="E76" s="4" t="s">
        <v>751</v>
      </c>
      <c r="F76" s="217" t="s">
        <v>5</v>
      </c>
      <c r="G76" s="217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35">
      <c r="A77" s="1" t="s">
        <v>797</v>
      </c>
      <c r="B77" s="242">
        <f>ROUND(N('Prior Year2021'!BM85), 0)</f>
        <v>0</v>
      </c>
      <c r="C77" s="242">
        <f>data2022!BM85</f>
        <v>0</v>
      </c>
      <c r="D77" s="242" t="s">
        <v>751</v>
      </c>
      <c r="E77" s="4" t="s">
        <v>751</v>
      </c>
      <c r="F77" s="217" t="s">
        <v>5</v>
      </c>
      <c r="G77" s="217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35">
      <c r="A78" s="1" t="s">
        <v>798</v>
      </c>
      <c r="B78" s="242">
        <f>ROUND(N('Prior Year2021'!BN85), 0)</f>
        <v>1270080</v>
      </c>
      <c r="C78" s="242">
        <f>data2022!BN85</f>
        <v>1093026.05</v>
      </c>
      <c r="D78" s="242" t="s">
        <v>751</v>
      </c>
      <c r="E78" s="4" t="s">
        <v>751</v>
      </c>
      <c r="F78" s="217" t="s">
        <v>5</v>
      </c>
      <c r="G78" s="217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35">
      <c r="A79" s="1" t="s">
        <v>799</v>
      </c>
      <c r="B79" s="242">
        <f>ROUND(N('Prior Year2021'!BO85), 0)</f>
        <v>0</v>
      </c>
      <c r="C79" s="242">
        <f>data2022!BO85</f>
        <v>0</v>
      </c>
      <c r="D79" s="242" t="s">
        <v>751</v>
      </c>
      <c r="E79" s="4" t="s">
        <v>751</v>
      </c>
      <c r="F79" s="217" t="s">
        <v>5</v>
      </c>
      <c r="G79" s="217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800</v>
      </c>
      <c r="B80" s="242">
        <f>ROUND(N('Prior Year2021'!BP85), 0)</f>
        <v>0</v>
      </c>
      <c r="C80" s="242">
        <f>data2022!BP85</f>
        <v>0</v>
      </c>
      <c r="D80" s="242" t="s">
        <v>751</v>
      </c>
      <c r="E80" s="4" t="s">
        <v>751</v>
      </c>
      <c r="F80" s="217" t="s">
        <v>5</v>
      </c>
      <c r="G80" s="217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35">
      <c r="A81" s="1" t="s">
        <v>801</v>
      </c>
      <c r="B81" s="242">
        <f>ROUND(N('Prior Year2021'!BQ85), 0)</f>
        <v>0</v>
      </c>
      <c r="C81" s="242">
        <f>data2022!BQ85</f>
        <v>0</v>
      </c>
      <c r="D81" s="242" t="s">
        <v>751</v>
      </c>
      <c r="E81" s="4" t="s">
        <v>751</v>
      </c>
      <c r="F81" s="217" t="s">
        <v>5</v>
      </c>
      <c r="G81" s="217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35">
      <c r="A82" s="1" t="s">
        <v>802</v>
      </c>
      <c r="B82" s="242">
        <f>ROUND(N('Prior Year2021'!BR85), 0)</f>
        <v>839344</v>
      </c>
      <c r="C82" s="242">
        <f>data2022!BR85</f>
        <v>1045589.1699999999</v>
      </c>
      <c r="D82" s="242" t="s">
        <v>751</v>
      </c>
      <c r="E82" s="4" t="s">
        <v>751</v>
      </c>
      <c r="F82" s="217" t="s">
        <v>5</v>
      </c>
      <c r="G82" s="217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35">
      <c r="A83" s="1" t="s">
        <v>803</v>
      </c>
      <c r="B83" s="242">
        <f>ROUND(N('Prior Year2021'!BS85), 0)</f>
        <v>0</v>
      </c>
      <c r="C83" s="242">
        <f>data2022!BS85</f>
        <v>0</v>
      </c>
      <c r="D83" s="242" t="s">
        <v>751</v>
      </c>
      <c r="E83" s="4" t="s">
        <v>751</v>
      </c>
      <c r="F83" s="217" t="s">
        <v>5</v>
      </c>
      <c r="G83" s="217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35">
      <c r="A84" s="1" t="s">
        <v>804</v>
      </c>
      <c r="B84" s="242">
        <f>ROUND(N('Prior Year2021'!BT85), 0)</f>
        <v>0</v>
      </c>
      <c r="C84" s="242">
        <f>data2022!BT85</f>
        <v>0</v>
      </c>
      <c r="D84" s="242" t="s">
        <v>751</v>
      </c>
      <c r="E84" s="4" t="s">
        <v>751</v>
      </c>
      <c r="F84" s="217" t="s">
        <v>5</v>
      </c>
      <c r="G84" s="217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35">
      <c r="A85" s="1" t="s">
        <v>805</v>
      </c>
      <c r="B85" s="242">
        <f>ROUND(N('Prior Year2021'!BU85), 0)</f>
        <v>0</v>
      </c>
      <c r="C85" s="242">
        <f>data2022!BU85</f>
        <v>0</v>
      </c>
      <c r="D85" s="242" t="s">
        <v>751</v>
      </c>
      <c r="E85" s="4" t="s">
        <v>751</v>
      </c>
      <c r="F85" s="217" t="s">
        <v>5</v>
      </c>
      <c r="G85" s="217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35">
      <c r="A86" s="1" t="s">
        <v>806</v>
      </c>
      <c r="B86" s="242">
        <f>ROUND(N('Prior Year2021'!BV85), 0)</f>
        <v>487244</v>
      </c>
      <c r="C86" s="242">
        <f>data2022!BV85</f>
        <v>743177.45</v>
      </c>
      <c r="D86" s="242" t="s">
        <v>751</v>
      </c>
      <c r="E86" s="4" t="s">
        <v>751</v>
      </c>
      <c r="F86" s="217" t="s">
        <v>5</v>
      </c>
      <c r="G86" s="217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35">
      <c r="A87" s="1" t="s">
        <v>807</v>
      </c>
      <c r="B87" s="242">
        <f>ROUND(N('Prior Year2021'!BW85), 0)</f>
        <v>0</v>
      </c>
      <c r="C87" s="242">
        <f>data2022!BW85</f>
        <v>0</v>
      </c>
      <c r="D87" s="242" t="s">
        <v>751</v>
      </c>
      <c r="E87" s="4" t="s">
        <v>751</v>
      </c>
      <c r="F87" s="217" t="s">
        <v>5</v>
      </c>
      <c r="G87" s="217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35">
      <c r="A88" s="1" t="s">
        <v>808</v>
      </c>
      <c r="B88" s="242">
        <f>ROUND(N('Prior Year2021'!BX85), 0)</f>
        <v>553892</v>
      </c>
      <c r="C88" s="242">
        <f>data2022!BX85</f>
        <v>639052.22</v>
      </c>
      <c r="D88" s="242" t="s">
        <v>751</v>
      </c>
      <c r="E88" s="4" t="s">
        <v>751</v>
      </c>
      <c r="F88" s="217" t="s">
        <v>5</v>
      </c>
      <c r="G88" s="217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35">
      <c r="A89" s="1" t="s">
        <v>809</v>
      </c>
      <c r="B89" s="242">
        <f>ROUND(N('Prior Year2021'!BY85), 0)</f>
        <v>707571</v>
      </c>
      <c r="C89" s="242">
        <f>data2022!BY85</f>
        <v>1011103.66</v>
      </c>
      <c r="D89" s="242" t="s">
        <v>751</v>
      </c>
      <c r="E89" s="4" t="s">
        <v>751</v>
      </c>
      <c r="F89" s="217" t="s">
        <v>5</v>
      </c>
      <c r="G89" s="217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35">
      <c r="A90" s="1" t="s">
        <v>810</v>
      </c>
      <c r="B90" s="242">
        <f>ROUND(N('Prior Year2021'!BZ85), 0)</f>
        <v>0</v>
      </c>
      <c r="C90" s="242">
        <f>data2022!BZ85</f>
        <v>0</v>
      </c>
      <c r="D90" s="242" t="s">
        <v>751</v>
      </c>
      <c r="E90" s="4" t="s">
        <v>751</v>
      </c>
      <c r="F90" s="217" t="s">
        <v>5</v>
      </c>
      <c r="G90" s="217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35">
      <c r="A91" s="1" t="s">
        <v>811</v>
      </c>
      <c r="B91" s="242">
        <f>ROUND(N('Prior Year2021'!CA85), 0)</f>
        <v>173646</v>
      </c>
      <c r="C91" s="242">
        <f>data2022!CA85</f>
        <v>285265.81</v>
      </c>
      <c r="D91" s="242" t="s">
        <v>751</v>
      </c>
      <c r="E91" s="4" t="s">
        <v>751</v>
      </c>
      <c r="F91" s="217" t="s">
        <v>5</v>
      </c>
      <c r="G91" s="217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35">
      <c r="A92" s="1" t="s">
        <v>812</v>
      </c>
      <c r="B92" s="242">
        <f>ROUND(N('Prior Year2021'!CB85), 0)</f>
        <v>0</v>
      </c>
      <c r="C92" s="242">
        <f>data2022!CB85</f>
        <v>0</v>
      </c>
      <c r="D92" s="242" t="s">
        <v>751</v>
      </c>
      <c r="E92" s="4" t="s">
        <v>751</v>
      </c>
      <c r="F92" s="217" t="s">
        <v>5</v>
      </c>
      <c r="G92" s="217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35">
      <c r="A93" s="1" t="s">
        <v>813</v>
      </c>
      <c r="B93" s="242">
        <f>ROUND(N('Prior Year2021'!CC85), 0)</f>
        <v>406</v>
      </c>
      <c r="C93" s="242">
        <f>data2022!CC85</f>
        <v>24756.059999999998</v>
      </c>
      <c r="D93" s="242" t="s">
        <v>751</v>
      </c>
      <c r="E93" s="4" t="s">
        <v>751</v>
      </c>
      <c r="F93" s="217" t="s">
        <v>5</v>
      </c>
      <c r="G93" s="217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35">
      <c r="A94" s="1" t="s">
        <v>814</v>
      </c>
      <c r="B94" s="242">
        <f>ROUND(N('Prior Year2021'!CD85), 0)</f>
        <v>305845</v>
      </c>
      <c r="C94" s="242">
        <f>data2022!CD85</f>
        <v>278761.86</v>
      </c>
      <c r="D94" s="242" t="s">
        <v>751</v>
      </c>
      <c r="E94" s="4" t="s">
        <v>751</v>
      </c>
      <c r="F94" s="217" t="s">
        <v>5</v>
      </c>
      <c r="G94" s="217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D2E0-CF17-4A04-A3CA-F149F9937029}">
  <sheetPr>
    <tabColor rgb="FF92D050"/>
  </sheetPr>
  <dimension ref="A1:D36"/>
  <sheetViews>
    <sheetView topLeftCell="A3" workbookViewId="0">
      <selection activeCell="D29" sqref="D29:D34"/>
    </sheetView>
  </sheetViews>
  <sheetFormatPr defaultRowHeight="12.5" x14ac:dyDescent="0.25"/>
  <sheetData>
    <row r="1" spans="1:4" ht="14.5" x14ac:dyDescent="0.35">
      <c r="A1" s="296" t="s">
        <v>815</v>
      </c>
      <c r="B1" s="295"/>
      <c r="C1" s="295"/>
      <c r="D1" s="295"/>
    </row>
    <row r="2" spans="1:4" ht="14.5" x14ac:dyDescent="0.35">
      <c r="A2" s="295"/>
      <c r="B2" s="295"/>
      <c r="C2" s="295"/>
      <c r="D2" s="295"/>
    </row>
    <row r="3" spans="1:4" ht="14.5" x14ac:dyDescent="0.35">
      <c r="A3" s="298" t="s">
        <v>816</v>
      </c>
      <c r="B3" s="295"/>
      <c r="C3" s="295"/>
      <c r="D3" s="295"/>
    </row>
    <row r="4" spans="1:4" ht="14.5" x14ac:dyDescent="0.35">
      <c r="A4" s="295" t="s">
        <v>817</v>
      </c>
      <c r="B4" s="295"/>
      <c r="C4" s="295"/>
      <c r="D4" s="295"/>
    </row>
    <row r="5" spans="1:4" ht="14.5" x14ac:dyDescent="0.35">
      <c r="A5" s="295" t="s">
        <v>818</v>
      </c>
      <c r="B5" s="295"/>
      <c r="C5" s="295"/>
      <c r="D5" s="295"/>
    </row>
    <row r="6" spans="1:4" ht="14.5" x14ac:dyDescent="0.35">
      <c r="A6" s="295"/>
      <c r="B6" s="295"/>
      <c r="C6" s="295"/>
      <c r="D6" s="295"/>
    </row>
    <row r="7" spans="1:4" ht="14.5" x14ac:dyDescent="0.35">
      <c r="A7" s="295" t="s">
        <v>819</v>
      </c>
      <c r="B7" s="295"/>
      <c r="C7" s="295"/>
      <c r="D7" s="295"/>
    </row>
    <row r="8" spans="1:4" ht="14.5" x14ac:dyDescent="0.35">
      <c r="A8" s="295" t="s">
        <v>820</v>
      </c>
      <c r="B8" s="295"/>
      <c r="C8" s="295"/>
      <c r="D8" s="295"/>
    </row>
    <row r="9" spans="1:4" ht="14.5" x14ac:dyDescent="0.35">
      <c r="A9" s="295"/>
      <c r="B9" s="295"/>
      <c r="C9" s="295"/>
      <c r="D9" s="295"/>
    </row>
    <row r="10" spans="1:4" ht="14.5" x14ac:dyDescent="0.35">
      <c r="A10" s="295"/>
      <c r="B10" s="295"/>
      <c r="C10" s="295"/>
      <c r="D10" s="295"/>
    </row>
    <row r="11" spans="1:4" ht="14.5" x14ac:dyDescent="0.35">
      <c r="A11" s="297" t="s">
        <v>821</v>
      </c>
      <c r="B11" s="295"/>
      <c r="C11" s="295"/>
      <c r="D11" s="295">
        <f>N(data2022!C380)</f>
        <v>211420.73</v>
      </c>
    </row>
    <row r="12" spans="1:4" ht="14.5" x14ac:dyDescent="0.35">
      <c r="A12" s="297" t="s">
        <v>822</v>
      </c>
      <c r="B12" s="295"/>
      <c r="C12" s="295"/>
      <c r="D12" s="295" t="str">
        <f>IF(OR(N(data2022!C380) &gt; 1000000, N(data2022!C380) / (N(data2022!D360) + N(data2022!D383)) &gt; 0.01), "Yes", "No")</f>
        <v>No</v>
      </c>
    </row>
    <row r="13" spans="1:4" ht="14.5" x14ac:dyDescent="0.35">
      <c r="A13" s="295"/>
      <c r="B13" s="295"/>
      <c r="C13" s="295"/>
      <c r="D13" s="295"/>
    </row>
    <row r="14" spans="1:4" ht="14.5" x14ac:dyDescent="0.35">
      <c r="A14" s="297" t="s">
        <v>823</v>
      </c>
      <c r="B14" s="295"/>
      <c r="C14" s="295"/>
      <c r="D14" s="297" t="s">
        <v>824</v>
      </c>
    </row>
    <row r="15" spans="1:4" ht="14.5" x14ac:dyDescent="0.35">
      <c r="A15" s="295" t="s">
        <v>825</v>
      </c>
      <c r="B15" s="295"/>
      <c r="C15" s="295"/>
      <c r="D15" s="295"/>
    </row>
    <row r="16" spans="1:4" ht="14.5" x14ac:dyDescent="0.35">
      <c r="A16" s="295" t="s">
        <v>825</v>
      </c>
      <c r="B16" s="295"/>
      <c r="C16" s="295"/>
      <c r="D16" s="295"/>
    </row>
    <row r="17" spans="1:4" ht="14.5" x14ac:dyDescent="0.35">
      <c r="A17" s="295" t="s">
        <v>825</v>
      </c>
      <c r="B17" s="295"/>
      <c r="C17" s="295"/>
      <c r="D17" s="295"/>
    </row>
    <row r="18" spans="1:4" ht="14.5" x14ac:dyDescent="0.35">
      <c r="A18" s="295" t="s">
        <v>825</v>
      </c>
      <c r="B18" s="295"/>
      <c r="C18" s="295"/>
      <c r="D18" s="295"/>
    </row>
    <row r="19" spans="1:4" ht="14.5" x14ac:dyDescent="0.35">
      <c r="A19" s="295" t="s">
        <v>825</v>
      </c>
      <c r="B19" s="295"/>
      <c r="C19" s="295"/>
      <c r="D19" s="295"/>
    </row>
    <row r="20" spans="1:4" ht="14.5" x14ac:dyDescent="0.35">
      <c r="A20" s="295" t="s">
        <v>825</v>
      </c>
      <c r="B20" s="295"/>
      <c r="C20" s="295"/>
      <c r="D20" s="295"/>
    </row>
    <row r="21" spans="1:4" ht="14.5" x14ac:dyDescent="0.35">
      <c r="A21" s="295" t="s">
        <v>825</v>
      </c>
      <c r="B21" s="295"/>
      <c r="C21" s="295"/>
      <c r="D21" s="295"/>
    </row>
    <row r="22" spans="1:4" ht="14.5" x14ac:dyDescent="0.35">
      <c r="A22" s="295"/>
      <c r="B22" s="295"/>
      <c r="C22" s="295"/>
      <c r="D22" s="295"/>
    </row>
    <row r="23" spans="1:4" ht="14.5" x14ac:dyDescent="0.35">
      <c r="A23" s="295"/>
      <c r="B23" s="295"/>
      <c r="C23" s="295"/>
      <c r="D23" s="295"/>
    </row>
    <row r="24" spans="1:4" ht="14.5" x14ac:dyDescent="0.35">
      <c r="A24" s="295"/>
      <c r="B24" s="295"/>
      <c r="C24" s="295"/>
      <c r="D24" s="295"/>
    </row>
    <row r="25" spans="1:4" ht="14.5" x14ac:dyDescent="0.35">
      <c r="A25" s="297" t="s">
        <v>826</v>
      </c>
      <c r="B25" s="295"/>
      <c r="C25" s="295"/>
      <c r="D25" s="295">
        <f>N(data2022!C414)</f>
        <v>660115.63</v>
      </c>
    </row>
    <row r="26" spans="1:4" ht="14.5" x14ac:dyDescent="0.35">
      <c r="A26" s="297" t="s">
        <v>822</v>
      </c>
      <c r="B26" s="295"/>
      <c r="C26" s="295"/>
      <c r="D26" s="295" t="str">
        <f>IF(OR(N(data2022!C414)&gt;1000000,N(data2022!C414)/(N(data2022!D416))&gt;0.01),"Yes","No")</f>
        <v>Yes</v>
      </c>
    </row>
    <row r="27" spans="1:4" ht="14.5" x14ac:dyDescent="0.35">
      <c r="A27" s="295"/>
      <c r="B27" s="295"/>
      <c r="C27" s="295"/>
      <c r="D27" s="295"/>
    </row>
    <row r="28" spans="1:4" ht="14.5" x14ac:dyDescent="0.35">
      <c r="A28" s="297" t="s">
        <v>823</v>
      </c>
      <c r="B28" s="295"/>
      <c r="C28" s="295"/>
      <c r="D28" s="297" t="s">
        <v>824</v>
      </c>
    </row>
    <row r="29" spans="1:4" ht="14.5" x14ac:dyDescent="0.35">
      <c r="A29" s="1" t="s">
        <v>1371</v>
      </c>
      <c r="B29" s="295"/>
      <c r="C29" s="295"/>
      <c r="D29" s="295">
        <v>47074</v>
      </c>
    </row>
    <row r="30" spans="1:4" ht="14.5" x14ac:dyDescent="0.35">
      <c r="A30" s="295" t="s">
        <v>1372</v>
      </c>
      <c r="B30" s="295"/>
      <c r="C30" s="295"/>
      <c r="D30" s="295">
        <v>175842</v>
      </c>
    </row>
    <row r="31" spans="1:4" ht="14.5" x14ac:dyDescent="0.35">
      <c r="A31" s="295" t="s">
        <v>1373</v>
      </c>
      <c r="B31" s="295"/>
      <c r="C31" s="295"/>
      <c r="D31" s="295">
        <v>164944</v>
      </c>
    </row>
    <row r="32" spans="1:4" ht="14.5" x14ac:dyDescent="0.35">
      <c r="A32" s="295" t="s">
        <v>1374</v>
      </c>
      <c r="B32" s="295"/>
      <c r="C32" s="295"/>
      <c r="D32" s="295">
        <v>89535</v>
      </c>
    </row>
    <row r="33" spans="1:4" ht="14.5" x14ac:dyDescent="0.35">
      <c r="A33" s="295" t="s">
        <v>1375</v>
      </c>
      <c r="B33" s="295"/>
      <c r="C33" s="295"/>
      <c r="D33" s="295">
        <v>126373</v>
      </c>
    </row>
    <row r="34" spans="1:4" ht="14.5" x14ac:dyDescent="0.35">
      <c r="A34" s="1" t="s">
        <v>159</v>
      </c>
      <c r="B34" s="295"/>
      <c r="C34" s="295"/>
      <c r="D34" s="295">
        <v>56347.630000000005</v>
      </c>
    </row>
    <row r="35" spans="1:4" ht="14.5" x14ac:dyDescent="0.35">
      <c r="A35" s="295"/>
      <c r="B35" s="295"/>
      <c r="C35" s="295"/>
      <c r="D35" s="295"/>
    </row>
    <row r="36" spans="1:4" ht="14.5" x14ac:dyDescent="0.35">
      <c r="A36" s="295"/>
      <c r="B36" s="295"/>
      <c r="C36" s="295"/>
      <c r="D36" s="29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97DA-CB8D-409F-870D-A609E45203DB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827</v>
      </c>
    </row>
    <row r="2" spans="1:7" ht="20.149999999999999" customHeight="1" x14ac:dyDescent="0.35">
      <c r="A2" s="71" t="s">
        <v>828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"&amp;data2022!C96</f>
        <v>Fiscal Year Ended:  12/31/2022</v>
      </c>
      <c r="C4" s="73"/>
      <c r="D4" s="74"/>
      <c r="E4" s="75"/>
      <c r="F4" s="73" t="str">
        <f>"License Number:  "&amp;"H-"&amp;FIXED(data2022!C97,0)</f>
        <v>License Number:  H-21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"&amp;data2022!C98</f>
        <v xml:space="preserve">  Newport Hospital &amp; Health Services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"&amp;data2022!C102</f>
        <v xml:space="preserve">  99156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829</v>
      </c>
      <c r="C7" s="76"/>
      <c r="D7" s="73" t="str">
        <f>"  "&amp;data2022!C103</f>
        <v xml:space="preserve">  Pend Orielle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830</v>
      </c>
      <c r="C8" s="76"/>
      <c r="D8" s="73" t="str">
        <f>"  "&amp;data2022!C104</f>
        <v xml:space="preserve">  Merry-Ann Keane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831</v>
      </c>
      <c r="C9" s="76"/>
      <c r="D9" s="73" t="str">
        <f>"  "&amp;data2022!C105</f>
        <v xml:space="preserve">  Kim Manus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832</v>
      </c>
      <c r="C10" s="76"/>
      <c r="D10" s="73" t="str">
        <f>"  "&amp;data2022!C107</f>
        <v xml:space="preserve">  509-447-4221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833</v>
      </c>
      <c r="C11" s="76"/>
      <c r="D11" s="73" t="str">
        <f>"  "&amp;data2022!C108</f>
        <v xml:space="preserve">  509-447-5527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834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49999999999999" customHeight="1" x14ac:dyDescent="0.35">
      <c r="A16" s="87" t="str">
        <f>IF(data2022!C113&gt;0," X","")</f>
        <v/>
      </c>
      <c r="B16" s="76" t="s">
        <v>307</v>
      </c>
      <c r="C16" s="88" t="str">
        <f>IF(data2022!C117&gt;0," X","")</f>
        <v/>
      </c>
      <c r="D16" s="89" t="s">
        <v>835</v>
      </c>
      <c r="E16" s="243" t="str">
        <f>IF(data2022!C120&gt;0," X","")</f>
        <v/>
      </c>
      <c r="F16" s="90" t="s">
        <v>330</v>
      </c>
      <c r="G16" s="76"/>
    </row>
    <row r="17" spans="1:7" ht="20.149999999999999" customHeight="1" x14ac:dyDescent="0.35">
      <c r="A17" s="87" t="str">
        <f>IF(data2022!C114&gt;0," X","")</f>
        <v/>
      </c>
      <c r="B17" s="76" t="s">
        <v>310</v>
      </c>
      <c r="C17" s="88" t="str">
        <f>IF(data2022!C118&gt;0," X","")</f>
        <v/>
      </c>
      <c r="D17" s="89" t="s">
        <v>410</v>
      </c>
      <c r="E17" s="243" t="str">
        <f>IF(data2022!C121&gt;0," X","")</f>
        <v/>
      </c>
      <c r="F17" s="90" t="s">
        <v>331</v>
      </c>
      <c r="G17" s="76"/>
    </row>
    <row r="18" spans="1:7" ht="20.149999999999999" customHeight="1" x14ac:dyDescent="0.35">
      <c r="A18" s="72"/>
      <c r="B18" s="76" t="s">
        <v>836</v>
      </c>
      <c r="C18" s="76"/>
      <c r="D18" s="76"/>
      <c r="E18" s="243" t="str">
        <f>IF(data2022!C122&gt;0," X","")</f>
        <v/>
      </c>
      <c r="F18" s="90" t="s">
        <v>332</v>
      </c>
      <c r="G18" s="76"/>
    </row>
    <row r="19" spans="1:7" ht="20.149999999999999" customHeight="1" x14ac:dyDescent="0.35">
      <c r="A19" s="87" t="str">
        <f>IF(data2022!C115&gt;0," X","")</f>
        <v xml:space="preserve"> X</v>
      </c>
      <c r="B19" s="89" t="s">
        <v>837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838</v>
      </c>
      <c r="C22" s="73"/>
      <c r="D22" s="73"/>
      <c r="E22" s="73"/>
      <c r="F22" s="87" t="s">
        <v>335</v>
      </c>
      <c r="G22" s="88" t="s">
        <v>242</v>
      </c>
    </row>
    <row r="23" spans="1:7" ht="20.149999999999999" customHeight="1" x14ac:dyDescent="0.35">
      <c r="A23" s="72"/>
      <c r="B23" s="73" t="s">
        <v>839</v>
      </c>
      <c r="C23" s="73"/>
      <c r="D23" s="73"/>
      <c r="E23" s="73"/>
      <c r="F23" s="72">
        <f>data2022!C127</f>
        <v>698</v>
      </c>
      <c r="G23" s="76">
        <f>data2022!D127</f>
        <v>1456</v>
      </c>
    </row>
    <row r="24" spans="1:7" ht="20.149999999999999" customHeight="1" x14ac:dyDescent="0.35">
      <c r="A24" s="72"/>
      <c r="B24" s="73" t="s">
        <v>840</v>
      </c>
      <c r="C24" s="73"/>
      <c r="D24" s="73"/>
      <c r="E24" s="73"/>
      <c r="F24" s="72">
        <f>data2022!C128</f>
        <v>53</v>
      </c>
      <c r="G24" s="76">
        <f>data2022!D128</f>
        <v>569</v>
      </c>
    </row>
    <row r="25" spans="1:7" ht="20.149999999999999" customHeight="1" x14ac:dyDescent="0.35">
      <c r="A25" s="72"/>
      <c r="B25" s="73" t="s">
        <v>841</v>
      </c>
      <c r="C25" s="73"/>
      <c r="D25" s="73"/>
      <c r="E25" s="73"/>
      <c r="F25" s="72">
        <f>data2022!C129</f>
        <v>0</v>
      </c>
      <c r="G25" s="76">
        <f>data2022!D129</f>
        <v>0</v>
      </c>
    </row>
    <row r="26" spans="1:7" ht="20.149999999999999" customHeight="1" x14ac:dyDescent="0.35">
      <c r="A26" s="72">
        <v>11</v>
      </c>
      <c r="B26" s="73" t="s">
        <v>339</v>
      </c>
      <c r="C26" s="73"/>
      <c r="D26" s="73"/>
      <c r="E26" s="73"/>
      <c r="F26" s="72">
        <f>data2022!C130</f>
        <v>31</v>
      </c>
      <c r="G26" s="76">
        <f>data2022!D130</f>
        <v>25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842</v>
      </c>
      <c r="C29" s="76"/>
      <c r="D29" s="88" t="s">
        <v>194</v>
      </c>
      <c r="E29" s="92" t="s">
        <v>842</v>
      </c>
      <c r="F29" s="76"/>
      <c r="G29" s="88" t="s">
        <v>194</v>
      </c>
    </row>
    <row r="30" spans="1:7" ht="20.149999999999999" customHeight="1" x14ac:dyDescent="0.35">
      <c r="A30" s="72"/>
      <c r="B30" s="73" t="s">
        <v>341</v>
      </c>
      <c r="C30" s="76"/>
      <c r="D30" s="76">
        <f>data2022!C132</f>
        <v>0</v>
      </c>
      <c r="E30" s="73" t="s">
        <v>347</v>
      </c>
      <c r="F30" s="76"/>
      <c r="G30" s="76">
        <f>data2022!C139</f>
        <v>0</v>
      </c>
    </row>
    <row r="31" spans="1:7" ht="20.149999999999999" customHeight="1" x14ac:dyDescent="0.35">
      <c r="A31" s="72"/>
      <c r="B31" s="92" t="s">
        <v>843</v>
      </c>
      <c r="C31" s="76"/>
      <c r="D31" s="76">
        <f>data2022!C133</f>
        <v>0</v>
      </c>
      <c r="E31" s="73" t="s">
        <v>348</v>
      </c>
      <c r="F31" s="76"/>
      <c r="G31" s="76">
        <f>data2022!C140</f>
        <v>0</v>
      </c>
    </row>
    <row r="32" spans="1:7" ht="20.149999999999999" customHeight="1" x14ac:dyDescent="0.35">
      <c r="A32" s="72"/>
      <c r="B32" s="92" t="s">
        <v>844</v>
      </c>
      <c r="C32" s="76"/>
      <c r="D32" s="76">
        <f>data2022!C134</f>
        <v>24</v>
      </c>
      <c r="E32" s="73" t="s">
        <v>845</v>
      </c>
      <c r="F32" s="76"/>
      <c r="G32" s="76">
        <f>data2022!C141</f>
        <v>0</v>
      </c>
    </row>
    <row r="33" spans="1:7" ht="20.149999999999999" customHeight="1" x14ac:dyDescent="0.35">
      <c r="A33" s="72"/>
      <c r="B33" s="92" t="s">
        <v>846</v>
      </c>
      <c r="C33" s="76"/>
      <c r="D33" s="76">
        <f>data2022!C135</f>
        <v>0</v>
      </c>
      <c r="E33" s="73" t="s">
        <v>847</v>
      </c>
      <c r="F33" s="76"/>
      <c r="G33" s="76">
        <f>data2022!C142</f>
        <v>0</v>
      </c>
    </row>
    <row r="34" spans="1:7" ht="20.149999999999999" customHeight="1" x14ac:dyDescent="0.35">
      <c r="A34" s="72"/>
      <c r="B34" s="92" t="s">
        <v>848</v>
      </c>
      <c r="C34" s="76"/>
      <c r="D34" s="76">
        <f>data2022!C136</f>
        <v>0</v>
      </c>
      <c r="E34" s="73" t="s">
        <v>350</v>
      </c>
      <c r="F34" s="76"/>
      <c r="G34" s="76">
        <f>data2022!E143</f>
        <v>24</v>
      </c>
    </row>
    <row r="35" spans="1:7" ht="20.149999999999999" customHeight="1" x14ac:dyDescent="0.35">
      <c r="A35" s="72"/>
      <c r="B35" s="92" t="s">
        <v>849</v>
      </c>
      <c r="C35" s="76"/>
      <c r="D35" s="76">
        <f>data2022!C137</f>
        <v>0</v>
      </c>
      <c r="E35" s="73" t="s">
        <v>850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data2022!C138</f>
        <v>0</v>
      </c>
      <c r="E36" s="73" t="s">
        <v>351</v>
      </c>
      <c r="F36" s="76"/>
      <c r="G36" s="76">
        <f>data2022!C144</f>
        <v>24</v>
      </c>
    </row>
    <row r="37" spans="1:7" ht="20.149999999999999" customHeight="1" x14ac:dyDescent="0.35">
      <c r="A37" s="72"/>
      <c r="E37" s="73" t="s">
        <v>352</v>
      </c>
      <c r="F37" s="76"/>
      <c r="G37" s="76">
        <f>data2022!C145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851</v>
      </c>
      <c r="C40" s="100" t="s">
        <v>299</v>
      </c>
      <c r="D40" s="81">
        <f>data2022!C147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8759-7478-4E9A-A8FA-41119E904C1B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852</v>
      </c>
      <c r="G1" s="70" t="s">
        <v>853</v>
      </c>
    </row>
    <row r="2" spans="1:7" ht="20.149999999999999" customHeight="1" x14ac:dyDescent="0.35">
      <c r="A2" s="1" t="str">
        <f>"Hospital: "&amp;data2022!C98</f>
        <v>Hospital: Newport Hospital &amp; Health Services</v>
      </c>
      <c r="G2" s="4" t="s">
        <v>854</v>
      </c>
    </row>
    <row r="3" spans="1:7" ht="20.149999999999999" customHeight="1" x14ac:dyDescent="0.35">
      <c r="G3" s="4" t="str">
        <f>"FYE: "&amp;data2022!C96</f>
        <v>FYE: 12/31/2022</v>
      </c>
    </row>
    <row r="4" spans="1:7" ht="20.149999999999999" customHeight="1" x14ac:dyDescent="0.35">
      <c r="A4" s="130" t="s">
        <v>855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856</v>
      </c>
      <c r="C5" s="83"/>
      <c r="D5" s="83"/>
      <c r="E5" s="134" t="s">
        <v>362</v>
      </c>
      <c r="F5" s="83"/>
      <c r="G5" s="83"/>
    </row>
    <row r="6" spans="1:7" ht="20.149999999999999" customHeight="1" x14ac:dyDescent="0.35">
      <c r="A6" s="135" t="s">
        <v>857</v>
      </c>
      <c r="B6" s="88" t="s">
        <v>335</v>
      </c>
      <c r="C6" s="88" t="s">
        <v>858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356</v>
      </c>
      <c r="B7" s="136">
        <f>data2022!B154</f>
        <v>15310</v>
      </c>
      <c r="C7" s="136">
        <f>data2022!B155</f>
        <v>1018</v>
      </c>
      <c r="D7" s="136">
        <f>data2022!B156</f>
        <v>0</v>
      </c>
      <c r="E7" s="136">
        <f>data2022!B157</f>
        <v>4226335.51</v>
      </c>
      <c r="F7" s="136">
        <f>data2022!B158</f>
        <v>25644054.800000001</v>
      </c>
      <c r="G7" s="136">
        <f>data2022!B157+data2022!B158</f>
        <v>29870390.310000002</v>
      </c>
    </row>
    <row r="8" spans="1:7" ht="20.149999999999999" customHeight="1" x14ac:dyDescent="0.35">
      <c r="A8" s="72" t="s">
        <v>357</v>
      </c>
      <c r="B8" s="136">
        <f>data2022!C154</f>
        <v>7725</v>
      </c>
      <c r="C8" s="136">
        <f>data2022!C155</f>
        <v>227</v>
      </c>
      <c r="D8" s="136">
        <f>data2022!C156</f>
        <v>0</v>
      </c>
      <c r="E8" s="136">
        <f>data2022!C157</f>
        <v>1392047.4</v>
      </c>
      <c r="F8" s="136">
        <f>data2022!C158</f>
        <v>11856049.630000001</v>
      </c>
      <c r="G8" s="136">
        <f>data2022!C157+data2022!C158</f>
        <v>13248097.030000001</v>
      </c>
    </row>
    <row r="9" spans="1:7" ht="20.149999999999999" customHeight="1" x14ac:dyDescent="0.35">
      <c r="A9" s="72" t="s">
        <v>859</v>
      </c>
      <c r="B9" s="136">
        <f>data2022!D154</f>
        <v>10576</v>
      </c>
      <c r="C9" s="136">
        <f>data2022!D155</f>
        <v>209</v>
      </c>
      <c r="D9" s="136">
        <f>data2022!D156</f>
        <v>0</v>
      </c>
      <c r="E9" s="136">
        <f>data2022!D157</f>
        <v>1597186.23</v>
      </c>
      <c r="F9" s="136">
        <f>data2022!D158</f>
        <v>16777762.23</v>
      </c>
      <c r="G9" s="136">
        <f>data2022!D157+data2022!D158</f>
        <v>18374948.460000001</v>
      </c>
    </row>
    <row r="10" spans="1:7" ht="20.149999999999999" customHeight="1" x14ac:dyDescent="0.35">
      <c r="A10" s="87" t="s">
        <v>230</v>
      </c>
      <c r="B10" s="136">
        <f>data2022!E154</f>
        <v>33611</v>
      </c>
      <c r="C10" s="136">
        <f>data2022!E155</f>
        <v>1454</v>
      </c>
      <c r="D10" s="136">
        <f>data2022!E156</f>
        <v>0</v>
      </c>
      <c r="E10" s="136">
        <f>data2022!E157</f>
        <v>7215569.1400000006</v>
      </c>
      <c r="F10" s="136">
        <f>data2022!E158</f>
        <v>54277866.659999996</v>
      </c>
      <c r="G10" s="136">
        <f>E10+F10</f>
        <v>61493435.799999997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860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856</v>
      </c>
      <c r="C14" s="142"/>
      <c r="D14" s="142"/>
      <c r="E14" s="142" t="s">
        <v>362</v>
      </c>
      <c r="F14" s="142"/>
      <c r="G14" s="142"/>
    </row>
    <row r="15" spans="1:7" ht="20.149999999999999" customHeight="1" x14ac:dyDescent="0.35">
      <c r="A15" s="135" t="s">
        <v>857</v>
      </c>
      <c r="B15" s="88" t="s">
        <v>335</v>
      </c>
      <c r="C15" s="88" t="s">
        <v>858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356</v>
      </c>
      <c r="B16" s="136">
        <f>data2022!B160</f>
        <v>51</v>
      </c>
      <c r="C16" s="136">
        <f>data2022!B161</f>
        <v>374</v>
      </c>
      <c r="D16" s="136">
        <f>data2022!B162</f>
        <v>0</v>
      </c>
      <c r="E16" s="136">
        <f>data2022!B163</f>
        <v>1145174.55</v>
      </c>
      <c r="F16" s="136">
        <f>data2022!B164</f>
        <v>0</v>
      </c>
      <c r="G16" s="136">
        <f>data2022!C163+data2022!C164</f>
        <v>105256.77</v>
      </c>
    </row>
    <row r="17" spans="1:7" ht="20.149999999999999" customHeight="1" x14ac:dyDescent="0.35">
      <c r="A17" s="72" t="s">
        <v>357</v>
      </c>
      <c r="B17" s="136">
        <f>data2022!C160</f>
        <v>2</v>
      </c>
      <c r="C17" s="136">
        <f>data2022!C161</f>
        <v>101</v>
      </c>
      <c r="D17" s="136">
        <f>data2022!C162</f>
        <v>0</v>
      </c>
      <c r="E17" s="136">
        <f>data2022!C163</f>
        <v>105256.77</v>
      </c>
      <c r="F17" s="136">
        <f>data2022!C164</f>
        <v>0</v>
      </c>
      <c r="G17" s="136">
        <f>data2022!C163+data2022!C164</f>
        <v>105256.77</v>
      </c>
    </row>
    <row r="18" spans="1:7" ht="20.149999999999999" customHeight="1" x14ac:dyDescent="0.35">
      <c r="A18" s="72" t="s">
        <v>859</v>
      </c>
      <c r="B18" s="136">
        <f>data2022!D160</f>
        <v>6</v>
      </c>
      <c r="C18" s="136">
        <f>data2022!D161</f>
        <v>15</v>
      </c>
      <c r="D18" s="136">
        <f>data2022!D162</f>
        <v>0</v>
      </c>
      <c r="E18" s="136">
        <f>data2022!D163</f>
        <v>51722.27</v>
      </c>
      <c r="F18" s="136">
        <f>data2022!D164</f>
        <v>0</v>
      </c>
      <c r="G18" s="136">
        <f>data2022!D163+data2022!D164</f>
        <v>51722.27</v>
      </c>
    </row>
    <row r="19" spans="1:7" ht="20.149999999999999" customHeight="1" x14ac:dyDescent="0.35">
      <c r="A19" s="87" t="s">
        <v>230</v>
      </c>
      <c r="B19" s="136">
        <f>data2022!E160</f>
        <v>59</v>
      </c>
      <c r="C19" s="136">
        <f>data2022!E161</f>
        <v>490</v>
      </c>
      <c r="D19" s="136">
        <f>data2022!E162</f>
        <v>0</v>
      </c>
      <c r="E19" s="136">
        <f>data2022!E163</f>
        <v>1302153.5900000001</v>
      </c>
      <c r="F19" s="136">
        <f>data2022!E164</f>
        <v>0</v>
      </c>
      <c r="G19" s="136">
        <f>data2022!E163+data2022!E164</f>
        <v>1302153.5900000001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861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856</v>
      </c>
      <c r="C23" s="83"/>
      <c r="D23" s="83"/>
      <c r="E23" s="83" t="s">
        <v>362</v>
      </c>
      <c r="F23" s="83"/>
      <c r="G23" s="83"/>
    </row>
    <row r="24" spans="1:7" ht="20.149999999999999" customHeight="1" x14ac:dyDescent="0.35">
      <c r="A24" s="135" t="s">
        <v>857</v>
      </c>
      <c r="B24" s="88" t="s">
        <v>335</v>
      </c>
      <c r="C24" s="88" t="s">
        <v>858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356</v>
      </c>
      <c r="B25" s="136">
        <f>data2022!B166</f>
        <v>0</v>
      </c>
      <c r="C25" s="136">
        <f>data2022!B167</f>
        <v>0</v>
      </c>
      <c r="D25" s="136">
        <f>data2022!B168</f>
        <v>0</v>
      </c>
      <c r="E25" s="136">
        <f>data2022!B169</f>
        <v>0</v>
      </c>
      <c r="F25" s="136">
        <f>data2022!B170</f>
        <v>0</v>
      </c>
      <c r="G25" s="136">
        <f>data2022!B169+data2022!B170</f>
        <v>0</v>
      </c>
    </row>
    <row r="26" spans="1:7" ht="20.149999999999999" customHeight="1" x14ac:dyDescent="0.35">
      <c r="A26" s="72" t="s">
        <v>357</v>
      </c>
      <c r="B26" s="136">
        <f>data2022!C166</f>
        <v>0</v>
      </c>
      <c r="C26" s="136">
        <f>data2022!C167</f>
        <v>0</v>
      </c>
      <c r="D26" s="136">
        <f>data2022!C168</f>
        <v>0</v>
      </c>
      <c r="E26" s="136">
        <f>data2022!C169</f>
        <v>0</v>
      </c>
      <c r="F26" s="136">
        <f>data2022!C170</f>
        <v>0</v>
      </c>
      <c r="G26" s="136">
        <f>data2022!C169+data2022!C170</f>
        <v>0</v>
      </c>
    </row>
    <row r="27" spans="1:7" ht="20.149999999999999" customHeight="1" x14ac:dyDescent="0.35">
      <c r="A27" s="72" t="s">
        <v>859</v>
      </c>
      <c r="B27" s="136">
        <f>data2022!D166</f>
        <v>0</v>
      </c>
      <c r="C27" s="136">
        <f>data2022!D167</f>
        <v>0</v>
      </c>
      <c r="D27" s="136">
        <f>data2022!D168</f>
        <v>0</v>
      </c>
      <c r="E27" s="136">
        <f>data2022!D169</f>
        <v>0</v>
      </c>
      <c r="F27" s="136">
        <f>data2022!D170</f>
        <v>0</v>
      </c>
      <c r="G27" s="136">
        <f>data2022!D169+data2022!D170</f>
        <v>0</v>
      </c>
    </row>
    <row r="28" spans="1:7" ht="20.149999999999999" customHeight="1" x14ac:dyDescent="0.35">
      <c r="A28" s="87" t="s">
        <v>230</v>
      </c>
      <c r="B28" s="136">
        <f>data2022!E166</f>
        <v>0</v>
      </c>
      <c r="C28" s="136">
        <f>data2022!E167</f>
        <v>0</v>
      </c>
      <c r="D28" s="136">
        <f>data2022!E168</f>
        <v>0</v>
      </c>
      <c r="E28" s="136">
        <f>data2022!E169</f>
        <v>0</v>
      </c>
      <c r="F28" s="136">
        <f>data2022!E170</f>
        <v>0</v>
      </c>
      <c r="G28" s="136">
        <f>data2022!E169+data2022!E170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862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863</v>
      </c>
      <c r="C32" s="148">
        <f>data2022!B173</f>
        <v>2631262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864</v>
      </c>
      <c r="C33" s="144">
        <f>data2022!C173</f>
        <v>2063690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EAB0-7687-4B26-8BFE-E5E237F01EC1}">
  <sheetPr codeName="Sheet5">
    <pageSetUpPr fitToPage="1"/>
  </sheetPr>
  <dimension ref="A1:C41"/>
  <sheetViews>
    <sheetView topLeftCell="A26"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365</v>
      </c>
      <c r="B1" s="71"/>
      <c r="C1" s="70" t="s">
        <v>865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"&amp;data2022!C98</f>
        <v>Hospital: Newport Hospital &amp; Health Services</v>
      </c>
      <c r="B3" s="78"/>
      <c r="C3" s="151" t="str">
        <f>"FYE: "&amp;data2022!C96</f>
        <v>FYE: 12/31/2022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366</v>
      </c>
      <c r="C5" s="132"/>
    </row>
    <row r="6" spans="1:3" ht="20.149999999999999" customHeight="1" x14ac:dyDescent="0.35">
      <c r="A6" s="152">
        <v>2</v>
      </c>
      <c r="B6" s="73" t="s">
        <v>866</v>
      </c>
      <c r="C6" s="72">
        <f>data2022!C181</f>
        <v>1383068.68</v>
      </c>
    </row>
    <row r="7" spans="1:3" ht="20.149999999999999" customHeight="1" x14ac:dyDescent="0.35">
      <c r="A7" s="153">
        <v>3</v>
      </c>
      <c r="B7" s="92" t="s">
        <v>368</v>
      </c>
      <c r="C7" s="72">
        <f>data2022!C182</f>
        <v>23663.64</v>
      </c>
    </row>
    <row r="8" spans="1:3" ht="20.149999999999999" customHeight="1" x14ac:dyDescent="0.35">
      <c r="A8" s="153">
        <v>4</v>
      </c>
      <c r="B8" s="73" t="s">
        <v>369</v>
      </c>
      <c r="C8" s="72">
        <f>data2022!C183</f>
        <v>260283.78</v>
      </c>
    </row>
    <row r="9" spans="1:3" ht="20.149999999999999" customHeight="1" x14ac:dyDescent="0.35">
      <c r="A9" s="153">
        <v>5</v>
      </c>
      <c r="B9" s="73" t="s">
        <v>370</v>
      </c>
      <c r="C9" s="72">
        <f>data2022!C184</f>
        <v>2385503.7000000002</v>
      </c>
    </row>
    <row r="10" spans="1:3" ht="20.149999999999999" customHeight="1" x14ac:dyDescent="0.35">
      <c r="A10" s="153">
        <v>6</v>
      </c>
      <c r="B10" s="73" t="s">
        <v>371</v>
      </c>
      <c r="C10" s="72">
        <f>data2022!C185</f>
        <v>0</v>
      </c>
    </row>
    <row r="11" spans="1:3" ht="20.149999999999999" customHeight="1" x14ac:dyDescent="0.35">
      <c r="A11" s="153">
        <v>7</v>
      </c>
      <c r="B11" s="73" t="s">
        <v>372</v>
      </c>
      <c r="C11" s="72">
        <f>data2022!C186</f>
        <v>810664.79</v>
      </c>
    </row>
    <row r="12" spans="1:3" ht="20.149999999999999" customHeight="1" x14ac:dyDescent="0.35">
      <c r="A12" s="153">
        <v>8</v>
      </c>
      <c r="B12" s="73" t="s">
        <v>373</v>
      </c>
      <c r="C12" s="72">
        <f>data2022!C187</f>
        <v>49798.95</v>
      </c>
    </row>
    <row r="13" spans="1:3" ht="20.149999999999999" customHeight="1" x14ac:dyDescent="0.35">
      <c r="A13" s="153">
        <v>9</v>
      </c>
      <c r="B13" s="73" t="s">
        <v>373</v>
      </c>
      <c r="C13" s="72">
        <f>data2022!C188</f>
        <v>3000</v>
      </c>
    </row>
    <row r="14" spans="1:3" ht="20.149999999999999" customHeight="1" x14ac:dyDescent="0.35">
      <c r="A14" s="153">
        <v>10</v>
      </c>
      <c r="B14" s="73" t="s">
        <v>867</v>
      </c>
      <c r="C14" s="72">
        <f>data2022!D189</f>
        <v>4915983.54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374</v>
      </c>
      <c r="C17" s="86"/>
    </row>
    <row r="18" spans="1:3" ht="20.149999999999999" customHeight="1" x14ac:dyDescent="0.35">
      <c r="A18" s="72">
        <v>12</v>
      </c>
      <c r="B18" s="73" t="s">
        <v>868</v>
      </c>
      <c r="C18" s="72">
        <f>data2022!C191</f>
        <v>0</v>
      </c>
    </row>
    <row r="19" spans="1:3" ht="20.149999999999999" customHeight="1" x14ac:dyDescent="0.35">
      <c r="A19" s="72">
        <v>13</v>
      </c>
      <c r="B19" s="73" t="s">
        <v>869</v>
      </c>
      <c r="C19" s="72">
        <f>data2022!C192</f>
        <v>125408.49</v>
      </c>
    </row>
    <row r="20" spans="1:3" ht="20.149999999999999" customHeight="1" x14ac:dyDescent="0.35">
      <c r="A20" s="72">
        <v>14</v>
      </c>
      <c r="B20" s="73" t="s">
        <v>870</v>
      </c>
      <c r="C20" s="72">
        <f>data2022!D193</f>
        <v>125408.49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377</v>
      </c>
      <c r="C23" s="132"/>
    </row>
    <row r="24" spans="1:3" ht="20.149999999999999" customHeight="1" x14ac:dyDescent="0.35">
      <c r="A24" s="72">
        <v>16</v>
      </c>
      <c r="B24" s="84" t="s">
        <v>871</v>
      </c>
      <c r="C24" s="157"/>
    </row>
    <row r="25" spans="1:3" ht="20.149999999999999" customHeight="1" x14ac:dyDescent="0.35">
      <c r="A25" s="72">
        <v>17</v>
      </c>
      <c r="B25" s="73" t="s">
        <v>872</v>
      </c>
      <c r="C25" s="72">
        <f>data2022!C195</f>
        <v>199533.93</v>
      </c>
    </row>
    <row r="26" spans="1:3" ht="20.149999999999999" customHeight="1" x14ac:dyDescent="0.35">
      <c r="A26" s="72">
        <v>18</v>
      </c>
      <c r="B26" s="73" t="s">
        <v>379</v>
      </c>
      <c r="C26" s="72">
        <f>data2022!C196</f>
        <v>99048.45</v>
      </c>
    </row>
    <row r="27" spans="1:3" ht="20.149999999999999" customHeight="1" x14ac:dyDescent="0.35">
      <c r="A27" s="72">
        <v>19</v>
      </c>
      <c r="B27" s="73" t="s">
        <v>873</v>
      </c>
      <c r="C27" s="72">
        <f>data2022!D197</f>
        <v>298582.38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874</v>
      </c>
      <c r="C30" s="142"/>
    </row>
    <row r="31" spans="1:3" ht="20.149999999999999" customHeight="1" x14ac:dyDescent="0.35">
      <c r="A31" s="72">
        <v>21</v>
      </c>
      <c r="B31" s="73" t="s">
        <v>381</v>
      </c>
      <c r="C31" s="72">
        <f>data2022!C199</f>
        <v>21803.78</v>
      </c>
    </row>
    <row r="32" spans="1:3" ht="20.149999999999999" customHeight="1" x14ac:dyDescent="0.35">
      <c r="A32" s="72">
        <v>22</v>
      </c>
      <c r="B32" s="73" t="s">
        <v>875</v>
      </c>
      <c r="C32" s="72">
        <f>data2022!C200</f>
        <v>154038.21</v>
      </c>
    </row>
    <row r="33" spans="1:3" ht="20.149999999999999" customHeight="1" x14ac:dyDescent="0.35">
      <c r="A33" s="72">
        <v>23</v>
      </c>
      <c r="B33" s="73" t="s">
        <v>159</v>
      </c>
      <c r="C33" s="72">
        <f>data2022!C201</f>
        <v>0</v>
      </c>
    </row>
    <row r="34" spans="1:3" ht="20.149999999999999" customHeight="1" x14ac:dyDescent="0.35">
      <c r="A34" s="72">
        <v>24</v>
      </c>
      <c r="B34" s="73" t="s">
        <v>876</v>
      </c>
      <c r="C34" s="72">
        <f>data2022!D202</f>
        <v>175841.99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383</v>
      </c>
      <c r="C37" s="132"/>
    </row>
    <row r="38" spans="1:3" ht="20.149999999999999" customHeight="1" x14ac:dyDescent="0.35">
      <c r="A38" s="72">
        <v>26</v>
      </c>
      <c r="B38" s="73" t="s">
        <v>877</v>
      </c>
      <c r="C38" s="72">
        <f>data2022!C204</f>
        <v>0</v>
      </c>
    </row>
    <row r="39" spans="1:3" ht="20.149999999999999" customHeight="1" x14ac:dyDescent="0.35">
      <c r="A39" s="72">
        <v>27</v>
      </c>
      <c r="B39" s="73" t="s">
        <v>385</v>
      </c>
      <c r="C39" s="72">
        <f>data2022!C205</f>
        <v>39332.629999999997</v>
      </c>
    </row>
    <row r="40" spans="1:3" ht="20.149999999999999" customHeight="1" x14ac:dyDescent="0.35">
      <c r="A40" s="72">
        <v>28</v>
      </c>
      <c r="B40" s="73" t="s">
        <v>878</v>
      </c>
      <c r="C40" s="72">
        <f>data2022!D206</f>
        <v>39332.629999999997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9295-627F-40D0-9F6D-68F1708BBF69}">
  <sheetPr codeName="Sheet6">
    <pageSetUpPr fitToPage="1"/>
  </sheetPr>
  <dimension ref="A1:F32"/>
  <sheetViews>
    <sheetView workbookViewId="0">
      <selection activeCell="C7" sqref="C7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386</v>
      </c>
      <c r="B1" s="71"/>
      <c r="C1" s="71"/>
      <c r="D1" s="71"/>
      <c r="E1" s="71"/>
      <c r="F1" s="70" t="s">
        <v>879</v>
      </c>
    </row>
    <row r="3" spans="1:6" ht="20.149999999999999" customHeight="1" x14ac:dyDescent="0.35">
      <c r="A3" s="129" t="str">
        <f>"Hospital: "&amp;data2022!C98</f>
        <v>Hospital: Newport Hospital &amp; Health Services</v>
      </c>
      <c r="F3" s="151" t="str">
        <f>"FYE: "&amp;data2022!C96</f>
        <v>FYE: 12/31/2022</v>
      </c>
    </row>
    <row r="4" spans="1:6" ht="20.149999999999999" customHeight="1" x14ac:dyDescent="0.35">
      <c r="A4" s="157" t="s">
        <v>387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880</v>
      </c>
      <c r="D5" s="160"/>
      <c r="E5" s="160"/>
      <c r="F5" s="160" t="s">
        <v>881</v>
      </c>
    </row>
    <row r="6" spans="1:6" ht="20.149999999999999" customHeight="1" x14ac:dyDescent="0.35">
      <c r="A6" s="161"/>
      <c r="B6" s="79"/>
      <c r="C6" s="162" t="s">
        <v>882</v>
      </c>
      <c r="D6" s="162" t="s">
        <v>389</v>
      </c>
      <c r="E6" s="162" t="s">
        <v>883</v>
      </c>
      <c r="F6" s="162" t="s">
        <v>882</v>
      </c>
    </row>
    <row r="7" spans="1:6" ht="20.149999999999999" customHeight="1" x14ac:dyDescent="0.35">
      <c r="A7" s="72">
        <v>1</v>
      </c>
      <c r="B7" s="76" t="s">
        <v>392</v>
      </c>
      <c r="C7" s="76">
        <f>data2022!B211</f>
        <v>834398.52</v>
      </c>
      <c r="D7" s="76">
        <f>data2022!C211</f>
        <v>55080</v>
      </c>
      <c r="E7" s="76">
        <f>data2022!D211</f>
        <v>0</v>
      </c>
      <c r="F7" s="76">
        <f>data2022!E211</f>
        <v>889478.52</v>
      </c>
    </row>
    <row r="8" spans="1:6" ht="20.149999999999999" customHeight="1" x14ac:dyDescent="0.35">
      <c r="A8" s="72">
        <v>2</v>
      </c>
      <c r="B8" s="76" t="s">
        <v>393</v>
      </c>
      <c r="C8" s="76">
        <f>data2022!B212</f>
        <v>1071854.7</v>
      </c>
      <c r="D8" s="76">
        <f>data2022!C212</f>
        <v>0</v>
      </c>
      <c r="E8" s="76">
        <f>data2022!D212</f>
        <v>0</v>
      </c>
      <c r="F8" s="76">
        <f>data2022!E212</f>
        <v>1071854.7</v>
      </c>
    </row>
    <row r="9" spans="1:6" ht="20.149999999999999" customHeight="1" x14ac:dyDescent="0.35">
      <c r="A9" s="72">
        <v>3</v>
      </c>
      <c r="B9" s="76" t="s">
        <v>394</v>
      </c>
      <c r="C9" s="76">
        <f>data2022!B213</f>
        <v>15449280.619999999</v>
      </c>
      <c r="D9" s="76">
        <f>data2022!C213</f>
        <v>396169</v>
      </c>
      <c r="E9" s="76">
        <f>data2022!D213</f>
        <v>0</v>
      </c>
      <c r="F9" s="76">
        <f>data2022!E213</f>
        <v>15845449.619999999</v>
      </c>
    </row>
    <row r="10" spans="1:6" ht="20.149999999999999" customHeight="1" x14ac:dyDescent="0.35">
      <c r="A10" s="72">
        <v>4</v>
      </c>
      <c r="B10" s="76" t="s">
        <v>884</v>
      </c>
      <c r="C10" s="76">
        <f>data2022!B214</f>
        <v>0</v>
      </c>
      <c r="D10" s="76">
        <f>data2022!C214</f>
        <v>0</v>
      </c>
      <c r="E10" s="76">
        <f>data2022!D214</f>
        <v>0</v>
      </c>
      <c r="F10" s="76">
        <f>data2022!E214</f>
        <v>0</v>
      </c>
    </row>
    <row r="11" spans="1:6" ht="20.149999999999999" customHeight="1" x14ac:dyDescent="0.35">
      <c r="A11" s="72">
        <v>5</v>
      </c>
      <c r="B11" s="76" t="s">
        <v>885</v>
      </c>
      <c r="C11" s="76">
        <f>data2022!B215</f>
        <v>2594013.54</v>
      </c>
      <c r="D11" s="76">
        <f>data2022!C215</f>
        <v>8658</v>
      </c>
      <c r="E11" s="76">
        <f>data2022!D215</f>
        <v>0</v>
      </c>
      <c r="F11" s="76">
        <f>data2022!E215</f>
        <v>2602671.54</v>
      </c>
    </row>
    <row r="12" spans="1:6" ht="20.149999999999999" customHeight="1" x14ac:dyDescent="0.35">
      <c r="A12" s="72">
        <v>6</v>
      </c>
      <c r="B12" s="76" t="s">
        <v>886</v>
      </c>
      <c r="C12" s="76">
        <f>data2022!B216</f>
        <v>10695929.210000001</v>
      </c>
      <c r="D12" s="76">
        <f>data2022!C216</f>
        <v>465244</v>
      </c>
      <c r="E12" s="76">
        <f>data2022!D216</f>
        <v>455242</v>
      </c>
      <c r="F12" s="76">
        <f>data2022!E216</f>
        <v>10705931.210000001</v>
      </c>
    </row>
    <row r="13" spans="1:6" ht="20.149999999999999" customHeight="1" x14ac:dyDescent="0.35">
      <c r="A13" s="72">
        <v>7</v>
      </c>
      <c r="B13" s="76" t="s">
        <v>887</v>
      </c>
      <c r="C13" s="76">
        <f>data2022!B217</f>
        <v>0</v>
      </c>
      <c r="D13" s="76">
        <f>data2022!C217</f>
        <v>0</v>
      </c>
      <c r="E13" s="76">
        <f>data2022!D217</f>
        <v>0</v>
      </c>
      <c r="F13" s="76">
        <f>data2022!E217</f>
        <v>0</v>
      </c>
    </row>
    <row r="14" spans="1:6" ht="20.149999999999999" customHeight="1" x14ac:dyDescent="0.35">
      <c r="A14" s="72">
        <v>8</v>
      </c>
      <c r="B14" s="76" t="s">
        <v>399</v>
      </c>
      <c r="C14" s="76">
        <f>data2022!B218</f>
        <v>0</v>
      </c>
      <c r="D14" s="76">
        <f>data2022!C218</f>
        <v>0</v>
      </c>
      <c r="E14" s="76">
        <f>data2022!D218</f>
        <v>0</v>
      </c>
      <c r="F14" s="76">
        <f>data2022!E218</f>
        <v>0</v>
      </c>
    </row>
    <row r="15" spans="1:6" ht="20.149999999999999" customHeight="1" x14ac:dyDescent="0.35">
      <c r="A15" s="72">
        <v>9</v>
      </c>
      <c r="B15" s="76" t="s">
        <v>888</v>
      </c>
      <c r="C15" s="76">
        <f>data2022!B219</f>
        <v>70896.83</v>
      </c>
      <c r="D15" s="76">
        <f>data2022!C219</f>
        <v>23594</v>
      </c>
      <c r="E15" s="76">
        <f>data2022!D219</f>
        <v>0</v>
      </c>
      <c r="F15" s="76">
        <f>data2022!E219</f>
        <v>94490.83</v>
      </c>
    </row>
    <row r="16" spans="1:6" ht="20.149999999999999" customHeight="1" x14ac:dyDescent="0.35">
      <c r="A16" s="72">
        <v>10</v>
      </c>
      <c r="B16" s="76" t="s">
        <v>613</v>
      </c>
      <c r="C16" s="76">
        <f>data2022!B220</f>
        <v>30716373.419999998</v>
      </c>
      <c r="D16" s="76">
        <f>data2022!C220</f>
        <v>948745</v>
      </c>
      <c r="E16" s="76">
        <f>data2022!D220</f>
        <v>455242</v>
      </c>
      <c r="F16" s="76">
        <f>data2022!E220</f>
        <v>31209876.419999998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401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880</v>
      </c>
      <c r="D21" s="4" t="s">
        <v>230</v>
      </c>
      <c r="E21" s="162"/>
      <c r="F21" s="162" t="s">
        <v>881</v>
      </c>
    </row>
    <row r="22" spans="1:6" ht="20.149999999999999" customHeight="1" x14ac:dyDescent="0.35">
      <c r="A22" s="163"/>
      <c r="B22" s="155"/>
      <c r="C22" s="162" t="s">
        <v>882</v>
      </c>
      <c r="D22" s="162" t="s">
        <v>889</v>
      </c>
      <c r="E22" s="162" t="s">
        <v>883</v>
      </c>
      <c r="F22" s="162" t="s">
        <v>882</v>
      </c>
    </row>
    <row r="23" spans="1:6" ht="20.149999999999999" customHeight="1" x14ac:dyDescent="0.35">
      <c r="A23" s="72">
        <v>11</v>
      </c>
      <c r="B23" s="164" t="s">
        <v>392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393</v>
      </c>
      <c r="C24" s="76">
        <f>data2022!B225</f>
        <v>802593.13</v>
      </c>
      <c r="D24" s="76">
        <f>data2022!C225</f>
        <v>73450</v>
      </c>
      <c r="E24" s="76">
        <f>data2022!D225</f>
        <v>0</v>
      </c>
      <c r="F24" s="76">
        <f>data2022!E225</f>
        <v>876043.13</v>
      </c>
    </row>
    <row r="25" spans="1:6" ht="20.149999999999999" customHeight="1" x14ac:dyDescent="0.35">
      <c r="A25" s="72">
        <v>13</v>
      </c>
      <c r="B25" s="76" t="s">
        <v>394</v>
      </c>
      <c r="C25" s="76">
        <f>data2022!B226</f>
        <v>12236834.74</v>
      </c>
      <c r="D25" s="76">
        <f>data2022!C226</f>
        <v>278097</v>
      </c>
      <c r="E25" s="76">
        <f>data2022!D226</f>
        <v>0</v>
      </c>
      <c r="F25" s="76">
        <f>data2022!E226</f>
        <v>12514931.74</v>
      </c>
    </row>
    <row r="26" spans="1:6" ht="20.149999999999999" customHeight="1" x14ac:dyDescent="0.35">
      <c r="A26" s="72">
        <v>14</v>
      </c>
      <c r="B26" s="76" t="s">
        <v>884</v>
      </c>
      <c r="C26" s="76">
        <f>data2022!B227</f>
        <v>0</v>
      </c>
      <c r="D26" s="76">
        <f>data2022!C227</f>
        <v>0</v>
      </c>
      <c r="E26" s="76">
        <f>data2022!D227</f>
        <v>0</v>
      </c>
      <c r="F26" s="76">
        <f>data2022!E227</f>
        <v>0</v>
      </c>
    </row>
    <row r="27" spans="1:6" ht="20.149999999999999" customHeight="1" x14ac:dyDescent="0.35">
      <c r="A27" s="72">
        <v>15</v>
      </c>
      <c r="B27" s="76" t="s">
        <v>885</v>
      </c>
      <c r="C27" s="76">
        <f>data2022!B228</f>
        <v>1217731.8899999999</v>
      </c>
      <c r="D27" s="76">
        <f>data2022!C228</f>
        <v>145470</v>
      </c>
      <c r="E27" s="76">
        <f>data2022!D228</f>
        <v>0</v>
      </c>
      <c r="F27" s="76">
        <f>data2022!E228</f>
        <v>1363201.89</v>
      </c>
    </row>
    <row r="28" spans="1:6" ht="20.149999999999999" customHeight="1" x14ac:dyDescent="0.35">
      <c r="A28" s="72">
        <v>16</v>
      </c>
      <c r="B28" s="76" t="s">
        <v>886</v>
      </c>
      <c r="C28" s="76">
        <f>data2022!B229</f>
        <v>8318438.5999999996</v>
      </c>
      <c r="D28" s="76">
        <f>data2022!C229</f>
        <v>649753</v>
      </c>
      <c r="E28" s="76">
        <f>data2022!D229</f>
        <v>432284</v>
      </c>
      <c r="F28" s="76">
        <f>data2022!E229</f>
        <v>8535907.5999999996</v>
      </c>
    </row>
    <row r="29" spans="1:6" ht="20.149999999999999" customHeight="1" x14ac:dyDescent="0.35">
      <c r="A29" s="72">
        <v>17</v>
      </c>
      <c r="B29" s="76" t="s">
        <v>887</v>
      </c>
      <c r="C29" s="76">
        <f>data2022!B230</f>
        <v>0</v>
      </c>
      <c r="D29" s="76">
        <f>data2022!C230</f>
        <v>0</v>
      </c>
      <c r="E29" s="76">
        <f>data2022!D230</f>
        <v>0</v>
      </c>
      <c r="F29" s="76">
        <f>data2022!E230</f>
        <v>0</v>
      </c>
    </row>
    <row r="30" spans="1:6" ht="20.149999999999999" customHeight="1" x14ac:dyDescent="0.35">
      <c r="A30" s="72">
        <v>18</v>
      </c>
      <c r="B30" s="76" t="s">
        <v>399</v>
      </c>
      <c r="C30" s="76">
        <f>data2022!B231</f>
        <v>0</v>
      </c>
      <c r="D30" s="76">
        <f>data2022!C231</f>
        <v>0</v>
      </c>
      <c r="E30" s="76">
        <f>data2022!D231</f>
        <v>0</v>
      </c>
      <c r="F30" s="76">
        <f>data2022!E231</f>
        <v>0</v>
      </c>
    </row>
    <row r="31" spans="1:6" ht="20.149999999999999" customHeight="1" x14ac:dyDescent="0.35">
      <c r="A31" s="72">
        <v>19</v>
      </c>
      <c r="B31" s="76" t="s">
        <v>888</v>
      </c>
      <c r="C31" s="76">
        <f>data2022!B232</f>
        <v>0</v>
      </c>
      <c r="D31" s="76">
        <f>data2022!C232</f>
        <v>0</v>
      </c>
      <c r="E31" s="76">
        <f>data2022!D232</f>
        <v>0</v>
      </c>
      <c r="F31" s="76">
        <f>data2022!E232</f>
        <v>0</v>
      </c>
    </row>
    <row r="32" spans="1:6" ht="20.149999999999999" customHeight="1" x14ac:dyDescent="0.35">
      <c r="A32" s="72">
        <v>20</v>
      </c>
      <c r="B32" s="76" t="s">
        <v>613</v>
      </c>
      <c r="C32" s="76">
        <f>data2022!B233</f>
        <v>22575598.359999999</v>
      </c>
      <c r="D32" s="76">
        <f>data2022!C233</f>
        <v>1146770</v>
      </c>
      <c r="E32" s="76">
        <f>data2022!D233</f>
        <v>432284</v>
      </c>
      <c r="F32" s="76">
        <f>data2022!E233</f>
        <v>23290084.359999999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081F8-E007-4D1B-8A9E-B58349B5D13C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890</v>
      </c>
      <c r="B1" s="71"/>
      <c r="C1" s="71"/>
      <c r="D1" s="70" t="s">
        <v>891</v>
      </c>
    </row>
    <row r="2" spans="1:4" ht="20.149999999999999" customHeight="1" x14ac:dyDescent="0.35">
      <c r="A2" s="129" t="str">
        <f>"Hospital: "&amp;data2022!C98</f>
        <v>Hospital: Newport Hospital &amp; Health Services</v>
      </c>
      <c r="B2" s="78"/>
      <c r="C2" s="78"/>
      <c r="D2" s="151" t="str">
        <f>"FYE: "&amp;data2022!C96</f>
        <v>FYE: 12/31/2022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892</v>
      </c>
      <c r="C4" s="165" t="s">
        <v>893</v>
      </c>
      <c r="D4" s="166"/>
    </row>
    <row r="5" spans="1:4" ht="20.149999999999999" customHeight="1" x14ac:dyDescent="0.35">
      <c r="A5" s="133">
        <v>1</v>
      </c>
      <c r="B5" s="167"/>
      <c r="C5" s="89" t="s">
        <v>403</v>
      </c>
      <c r="D5" s="76">
        <f>data2022!D237</f>
        <v>290710.73</v>
      </c>
    </row>
    <row r="6" spans="1:4" ht="20.149999999999999" customHeight="1" x14ac:dyDescent="0.35">
      <c r="A6" s="72">
        <v>2</v>
      </c>
      <c r="B6" s="78"/>
      <c r="C6" s="151" t="s">
        <v>499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356</v>
      </c>
      <c r="D7" s="76">
        <f>data2022!C239</f>
        <v>11738168.1</v>
      </c>
    </row>
    <row r="8" spans="1:4" ht="20.149999999999999" customHeight="1" x14ac:dyDescent="0.35">
      <c r="A8" s="72">
        <v>4</v>
      </c>
      <c r="B8" s="167">
        <v>5820</v>
      </c>
      <c r="C8" s="76" t="s">
        <v>357</v>
      </c>
      <c r="D8" s="76">
        <f>data2022!C240</f>
        <v>5890617.0499999998</v>
      </c>
    </row>
    <row r="9" spans="1:4" ht="20.149999999999999" customHeight="1" x14ac:dyDescent="0.35">
      <c r="A9" s="72">
        <v>5</v>
      </c>
      <c r="B9" s="167">
        <v>5830</v>
      </c>
      <c r="C9" s="76" t="s">
        <v>369</v>
      </c>
      <c r="D9" s="76">
        <f>data2022!C241</f>
        <v>406429.23</v>
      </c>
    </row>
    <row r="10" spans="1:4" ht="20.149999999999999" customHeight="1" x14ac:dyDescent="0.35">
      <c r="A10" s="72">
        <v>6</v>
      </c>
      <c r="B10" s="167">
        <v>5840</v>
      </c>
      <c r="C10" s="76" t="s">
        <v>408</v>
      </c>
      <c r="D10" s="76">
        <f>data2022!C242</f>
        <v>1772787.94</v>
      </c>
    </row>
    <row r="11" spans="1:4" ht="20.149999999999999" customHeight="1" x14ac:dyDescent="0.35">
      <c r="A11" s="72">
        <v>7</v>
      </c>
      <c r="B11" s="167">
        <v>5850</v>
      </c>
      <c r="C11" s="76" t="s">
        <v>894</v>
      </c>
      <c r="D11" s="76">
        <f>data2022!C243</f>
        <v>3311340.62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data2022!C244</f>
        <v>0</v>
      </c>
    </row>
    <row r="13" spans="1:4" ht="20.149999999999999" customHeight="1" x14ac:dyDescent="0.35">
      <c r="A13" s="72">
        <v>9</v>
      </c>
      <c r="B13" s="76"/>
      <c r="C13" s="76" t="s">
        <v>895</v>
      </c>
      <c r="D13" s="76">
        <f>data2022!D245</f>
        <v>23119342.940000001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412</v>
      </c>
      <c r="D15" s="162"/>
    </row>
    <row r="16" spans="1:4" ht="20.149999999999999" customHeight="1" x14ac:dyDescent="0.35">
      <c r="A16" s="161">
        <v>12</v>
      </c>
      <c r="B16" s="88"/>
      <c r="C16" s="73" t="s">
        <v>896</v>
      </c>
      <c r="D16" s="72">
        <f>data2022!C247</f>
        <v>248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414</v>
      </c>
      <c r="D18" s="76">
        <f>data2022!C249</f>
        <v>29032.34</v>
      </c>
    </row>
    <row r="19" spans="1:4" ht="20.149999999999999" customHeight="1" x14ac:dyDescent="0.35">
      <c r="A19" s="170">
        <v>15</v>
      </c>
      <c r="B19" s="167">
        <v>5910</v>
      </c>
      <c r="C19" s="89" t="s">
        <v>897</v>
      </c>
      <c r="D19" s="76">
        <f>data2022!C250</f>
        <v>289045.87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898</v>
      </c>
      <c r="D22" s="76">
        <f>data2022!D252</f>
        <v>318078.21000000002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418</v>
      </c>
      <c r="D24" s="76">
        <f>data2022!C254</f>
        <v>33743.300000000003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899</v>
      </c>
      <c r="D26" s="76">
        <f>data2022!C255</f>
        <v>96859.26</v>
      </c>
    </row>
    <row r="27" spans="1:4" ht="20.149999999999999" customHeight="1" x14ac:dyDescent="0.35">
      <c r="A27" s="153">
        <v>23</v>
      </c>
      <c r="B27" s="172" t="s">
        <v>900</v>
      </c>
      <c r="C27" s="88"/>
      <c r="D27" s="76">
        <f>data2022!D256</f>
        <v>130602.56</v>
      </c>
    </row>
    <row r="28" spans="1:4" ht="20.149999999999999" customHeight="1" x14ac:dyDescent="0.35">
      <c r="A28" s="81">
        <v>24</v>
      </c>
      <c r="B28" s="147" t="s">
        <v>901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data2022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Year2021</vt:lpstr>
      <vt:lpstr>Contact</vt:lpstr>
      <vt:lpstr>Support</vt:lpstr>
      <vt:lpstr>Hospital</vt:lpstr>
      <vt:lpstr>Funds</vt:lpstr>
      <vt:lpstr>CostCenter</vt:lpstr>
      <vt:lpstr>'Prior Year2021'!_Fill</vt:lpstr>
      <vt:lpstr>CostCenter!Costcenter</vt:lpstr>
      <vt:lpstr>data2022!Extract</vt:lpstr>
      <vt:lpstr>'Prior Year2021'!Extract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2023-11-03T20:02:48Z</cp:lastPrinted>
  <dcterms:created xsi:type="dcterms:W3CDTF">1999-06-02T22:01:56Z</dcterms:created>
  <dcterms:modified xsi:type="dcterms:W3CDTF">2024-06-07T18:24:35Z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