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8326854-DD7D-42C1-97F4-D2BCD3EC042E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D48" i="34" s="1"/>
  <c r="CE60" i="34"/>
  <c r="H612" i="34" s="1"/>
  <c r="B53" i="34"/>
  <c r="CE51" i="34"/>
  <c r="B49" i="34"/>
  <c r="BB48" i="34"/>
  <c r="BB62" i="34" s="1"/>
  <c r="AU48" i="34"/>
  <c r="AU62" i="34" s="1"/>
  <c r="AO48" i="34"/>
  <c r="AO62" i="34" s="1"/>
  <c r="AN48" i="34"/>
  <c r="AN62" i="34" s="1"/>
  <c r="AF48" i="34"/>
  <c r="AF62" i="34" s="1"/>
  <c r="AE48" i="34"/>
  <c r="AE62" i="34" s="1"/>
  <c r="AD48" i="34"/>
  <c r="AD62" i="34" s="1"/>
  <c r="Y48" i="34"/>
  <c r="Y62" i="34" s="1"/>
  <c r="X48" i="34"/>
  <c r="X62" i="34" s="1"/>
  <c r="W48" i="34"/>
  <c r="W62" i="34" s="1"/>
  <c r="V48" i="34"/>
  <c r="V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1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F13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6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BB48" i="24"/>
  <c r="BB62" i="24" s="1"/>
  <c r="AT48" i="24"/>
  <c r="AT62" i="24" s="1"/>
  <c r="AL48" i="24"/>
  <c r="AL62" i="24" s="1"/>
  <c r="AH48" i="24"/>
  <c r="AH62" i="24" s="1"/>
  <c r="Z48" i="24"/>
  <c r="Z62" i="24" s="1"/>
  <c r="E108" i="32" s="1"/>
  <c r="X48" i="24"/>
  <c r="X62" i="24" s="1"/>
  <c r="V48" i="24"/>
  <c r="V62" i="24" s="1"/>
  <c r="R48" i="24"/>
  <c r="R62" i="24" s="1"/>
  <c r="P48" i="24"/>
  <c r="P62" i="24" s="1"/>
  <c r="N48" i="24"/>
  <c r="N62" i="24" s="1"/>
  <c r="J48" i="24"/>
  <c r="J62" i="24" s="1"/>
  <c r="H48" i="24"/>
  <c r="H62" i="24" s="1"/>
  <c r="F48" i="24"/>
  <c r="F62" i="24" s="1"/>
  <c r="CE47" i="24"/>
  <c r="BJ48" i="34" l="1"/>
  <c r="BJ62" i="34" s="1"/>
  <c r="AG48" i="34"/>
  <c r="AG62" i="34" s="1"/>
  <c r="AL48" i="34"/>
  <c r="AL62" i="34" s="1"/>
  <c r="AM48" i="34"/>
  <c r="AM62" i="34" s="1"/>
  <c r="Z48" i="34"/>
  <c r="Z62" i="34" s="1"/>
  <c r="AH48" i="34"/>
  <c r="AH62" i="34" s="1"/>
  <c r="AP48" i="34"/>
  <c r="AP62" i="34" s="1"/>
  <c r="BM48" i="34"/>
  <c r="BM62" i="34" s="1"/>
  <c r="AA48" i="34"/>
  <c r="AA62" i="34" s="1"/>
  <c r="AI48" i="34"/>
  <c r="AI62" i="34" s="1"/>
  <c r="AQ48" i="34"/>
  <c r="AQ62" i="34" s="1"/>
  <c r="BR48" i="34"/>
  <c r="BR62" i="34" s="1"/>
  <c r="T48" i="34"/>
  <c r="T62" i="34" s="1"/>
  <c r="AB48" i="34"/>
  <c r="AB62" i="34" s="1"/>
  <c r="AJ48" i="34"/>
  <c r="AJ62" i="34" s="1"/>
  <c r="AR48" i="34"/>
  <c r="AR62" i="34" s="1"/>
  <c r="U48" i="34"/>
  <c r="U62" i="34" s="1"/>
  <c r="AC48" i="34"/>
  <c r="AC62" i="34" s="1"/>
  <c r="AK48" i="34"/>
  <c r="AK62" i="34" s="1"/>
  <c r="AS48" i="34"/>
  <c r="AS62" i="34" s="1"/>
  <c r="AT48" i="34"/>
  <c r="AT62" i="34" s="1"/>
  <c r="BV48" i="34"/>
  <c r="BV62" i="34" s="1"/>
  <c r="AY48" i="34"/>
  <c r="AY62" i="34" s="1"/>
  <c r="AZ48" i="34"/>
  <c r="AZ62" i="34" s="1"/>
  <c r="BA48" i="34"/>
  <c r="BA62" i="34" s="1"/>
  <c r="BE48" i="34"/>
  <c r="BE62" i="34" s="1"/>
  <c r="BW48" i="34"/>
  <c r="BW62" i="34" s="1"/>
  <c r="AV48" i="34"/>
  <c r="AV62" i="34" s="1"/>
  <c r="BF48" i="34"/>
  <c r="BF62" i="34" s="1"/>
  <c r="AW48" i="34"/>
  <c r="AW62" i="34" s="1"/>
  <c r="BG48" i="34"/>
  <c r="BG62" i="34" s="1"/>
  <c r="AX48" i="34"/>
  <c r="AX62" i="34" s="1"/>
  <c r="BI48" i="34"/>
  <c r="BI62" i="34" s="1"/>
  <c r="BZ48" i="34"/>
  <c r="BZ62" i="34" s="1"/>
  <c r="CC48" i="34"/>
  <c r="CC62" i="34" s="1"/>
  <c r="BN48" i="34"/>
  <c r="BN62" i="34" s="1"/>
  <c r="BO48" i="34"/>
  <c r="BO62" i="34" s="1"/>
  <c r="BQ48" i="34"/>
  <c r="BQ62" i="34" s="1"/>
  <c r="BH48" i="34"/>
  <c r="BH62" i="34" s="1"/>
  <c r="BP48" i="34"/>
  <c r="BP62" i="34" s="1"/>
  <c r="CA48" i="34"/>
  <c r="CA62" i="34" s="1"/>
  <c r="BC48" i="34"/>
  <c r="BC62" i="34" s="1"/>
  <c r="BK48" i="34"/>
  <c r="BK62" i="34" s="1"/>
  <c r="BS48" i="34"/>
  <c r="BS62" i="34" s="1"/>
  <c r="BD48" i="34"/>
  <c r="BD62" i="34" s="1"/>
  <c r="BL48" i="34"/>
  <c r="BL62" i="34" s="1"/>
  <c r="BT48" i="34"/>
  <c r="BT62" i="34" s="1"/>
  <c r="D341" i="34"/>
  <c r="D350" i="34" s="1"/>
  <c r="BU48" i="34"/>
  <c r="BU62" i="34" s="1"/>
  <c r="E380" i="34"/>
  <c r="E220" i="34"/>
  <c r="BX48" i="34"/>
  <c r="BX62" i="34" s="1"/>
  <c r="BY48" i="34"/>
  <c r="BY62" i="34" s="1"/>
  <c r="CB48" i="34"/>
  <c r="CB62" i="34" s="1"/>
  <c r="F612" i="24"/>
  <c r="BJ48" i="24"/>
  <c r="BJ62" i="24" s="1"/>
  <c r="AD48" i="24"/>
  <c r="AD62" i="24" s="1"/>
  <c r="AF48" i="24"/>
  <c r="AF62" i="24" s="1"/>
  <c r="BN48" i="24"/>
  <c r="BN62" i="24" s="1"/>
  <c r="AN48" i="24"/>
  <c r="AN62" i="24" s="1"/>
  <c r="AP48" i="24"/>
  <c r="AP62" i="24" s="1"/>
  <c r="H41" i="31" s="1"/>
  <c r="BD48" i="24"/>
  <c r="BD62" i="24" s="1"/>
  <c r="BT48" i="24"/>
  <c r="BT62" i="24" s="1"/>
  <c r="AV48" i="24"/>
  <c r="AV62" i="24" s="1"/>
  <c r="H47" i="31" s="1"/>
  <c r="AX48" i="24"/>
  <c r="AX62" i="24" s="1"/>
  <c r="BL48" i="24"/>
  <c r="BL62" i="24" s="1"/>
  <c r="H63" i="31" s="1"/>
  <c r="BY48" i="24"/>
  <c r="BY62" i="24" s="1"/>
  <c r="BF48" i="24"/>
  <c r="BF62" i="24" s="1"/>
  <c r="H57" i="31" s="1"/>
  <c r="BR48" i="24"/>
  <c r="BR62" i="24" s="1"/>
  <c r="G300" i="32" s="1"/>
  <c r="C48" i="24"/>
  <c r="C62" i="24" s="1"/>
  <c r="H2" i="31" s="1"/>
  <c r="K48" i="24"/>
  <c r="K62" i="24" s="1"/>
  <c r="H10" i="31" s="1"/>
  <c r="S48" i="24"/>
  <c r="S62" i="24" s="1"/>
  <c r="AA48" i="24"/>
  <c r="AA62" i="24" s="1"/>
  <c r="AI48" i="24"/>
  <c r="AI62" i="24" s="1"/>
  <c r="H34" i="31" s="1"/>
  <c r="AQ48" i="24"/>
  <c r="AQ62" i="24" s="1"/>
  <c r="AY48" i="24"/>
  <c r="AY62" i="24" s="1"/>
  <c r="H50" i="31" s="1"/>
  <c r="BG48" i="24"/>
  <c r="BG62" i="24" s="1"/>
  <c r="H58" i="31" s="1"/>
  <c r="BO48" i="24"/>
  <c r="BO62" i="24" s="1"/>
  <c r="CA48" i="24"/>
  <c r="CA62" i="24" s="1"/>
  <c r="I332" i="32" s="1"/>
  <c r="D48" i="24"/>
  <c r="D62" i="24" s="1"/>
  <c r="D12" i="32" s="1"/>
  <c r="L48" i="24"/>
  <c r="L62" i="24" s="1"/>
  <c r="T48" i="24"/>
  <c r="T62" i="24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E300" i="32" s="1"/>
  <c r="E48" i="24"/>
  <c r="E62" i="24" s="1"/>
  <c r="M48" i="24"/>
  <c r="M62" i="24" s="1"/>
  <c r="H12" i="31" s="1"/>
  <c r="U48" i="24"/>
  <c r="U62" i="24" s="1"/>
  <c r="AC48" i="24"/>
  <c r="AC62" i="24" s="1"/>
  <c r="H108" i="32" s="1"/>
  <c r="AK48" i="24"/>
  <c r="AK62" i="24" s="1"/>
  <c r="I140" i="32" s="1"/>
  <c r="AS48" i="24"/>
  <c r="AS62" i="24" s="1"/>
  <c r="BA48" i="24"/>
  <c r="BA62" i="24" s="1"/>
  <c r="H52" i="31" s="1"/>
  <c r="BI48" i="24"/>
  <c r="BI62" i="24" s="1"/>
  <c r="BQ48" i="24"/>
  <c r="BQ62" i="24" s="1"/>
  <c r="G48" i="24"/>
  <c r="G62" i="24" s="1"/>
  <c r="H6" i="31" s="1"/>
  <c r="O48" i="24"/>
  <c r="O62" i="24" s="1"/>
  <c r="H44" i="32" s="1"/>
  <c r="W48" i="24"/>
  <c r="W62" i="24" s="1"/>
  <c r="H22" i="31" s="1"/>
  <c r="AE48" i="24"/>
  <c r="AE62" i="24" s="1"/>
  <c r="H30" i="31" s="1"/>
  <c r="AM48" i="24"/>
  <c r="AM62" i="24" s="1"/>
  <c r="H38" i="31" s="1"/>
  <c r="AU48" i="24"/>
  <c r="AU62" i="24" s="1"/>
  <c r="H46" i="31" s="1"/>
  <c r="BC48" i="24"/>
  <c r="BC62" i="24" s="1"/>
  <c r="H54" i="31" s="1"/>
  <c r="BK48" i="24"/>
  <c r="BK62" i="24" s="1"/>
  <c r="H62" i="31" s="1"/>
  <c r="BS48" i="24"/>
  <c r="BS62" i="24" s="1"/>
  <c r="H300" i="32" s="1"/>
  <c r="I48" i="24"/>
  <c r="I62" i="24" s="1"/>
  <c r="I12" i="32" s="1"/>
  <c r="Q48" i="24"/>
  <c r="Q62" i="24" s="1"/>
  <c r="C76" i="32" s="1"/>
  <c r="Y48" i="24"/>
  <c r="Y62" i="24" s="1"/>
  <c r="D108" i="32" s="1"/>
  <c r="AG48" i="24"/>
  <c r="AG62" i="24" s="1"/>
  <c r="H32" i="31" s="1"/>
  <c r="AO48" i="24"/>
  <c r="AO62" i="24" s="1"/>
  <c r="AW48" i="24"/>
  <c r="AW62" i="24" s="1"/>
  <c r="H48" i="31" s="1"/>
  <c r="BE48" i="24"/>
  <c r="BE62" i="24" s="1"/>
  <c r="H56" i="31" s="1"/>
  <c r="BM48" i="24"/>
  <c r="BM62" i="24" s="1"/>
  <c r="BX48" i="24"/>
  <c r="BX62" i="24" s="1"/>
  <c r="H75" i="31" s="1"/>
  <c r="CC48" i="24"/>
  <c r="CC62" i="24" s="1"/>
  <c r="H80" i="31" s="1"/>
  <c r="BU48" i="24"/>
  <c r="BU62" i="24" s="1"/>
  <c r="H72" i="31" s="1"/>
  <c r="BV48" i="24"/>
  <c r="BV62" i="24" s="1"/>
  <c r="BW48" i="24"/>
  <c r="BW62" i="24" s="1"/>
  <c r="H74" i="31" s="1"/>
  <c r="BZ48" i="24"/>
  <c r="BZ62" i="24" s="1"/>
  <c r="H332" i="32" s="1"/>
  <c r="CD48" i="24"/>
  <c r="CB48" i="24"/>
  <c r="CB62" i="24" s="1"/>
  <c r="H79" i="31" s="1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E233" i="34"/>
  <c r="F234" i="34" s="1"/>
  <c r="CE89" i="34"/>
  <c r="K612" i="34" s="1"/>
  <c r="CF91" i="34"/>
  <c r="F172" i="32"/>
  <c r="O21" i="31"/>
  <c r="H83" i="32"/>
  <c r="O45" i="31"/>
  <c r="D211" i="32"/>
  <c r="O69" i="31"/>
  <c r="G307" i="32"/>
  <c r="H13" i="31"/>
  <c r="G44" i="32"/>
  <c r="H21" i="31"/>
  <c r="H76" i="32"/>
  <c r="H45" i="31"/>
  <c r="D204" i="32"/>
  <c r="H53" i="31"/>
  <c r="E236" i="32"/>
  <c r="H15" i="31"/>
  <c r="I44" i="32"/>
  <c r="H71" i="31"/>
  <c r="I300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O13" i="31"/>
  <c r="G51" i="32"/>
  <c r="O61" i="31"/>
  <c r="F275" i="32"/>
  <c r="AE31" i="31"/>
  <c r="D154" i="32"/>
  <c r="C68" i="8"/>
  <c r="H26" i="32"/>
  <c r="H23" i="31"/>
  <c r="C108" i="32"/>
  <c r="H55" i="31"/>
  <c r="G236" i="32"/>
  <c r="H61" i="31"/>
  <c r="F268" i="32"/>
  <c r="AE8" i="31"/>
  <c r="I26" i="32"/>
  <c r="AE16" i="31"/>
  <c r="C90" i="32"/>
  <c r="AE24" i="31"/>
  <c r="D122" i="32"/>
  <c r="AE32" i="31"/>
  <c r="E154" i="32"/>
  <c r="AE40" i="31"/>
  <c r="F186" i="32"/>
  <c r="CE89" i="24"/>
  <c r="AE15" i="31"/>
  <c r="I58" i="32"/>
  <c r="H236" i="32"/>
  <c r="H26" i="31"/>
  <c r="F108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AE23" i="31"/>
  <c r="C122" i="32"/>
  <c r="AE39" i="31"/>
  <c r="E186" i="32"/>
  <c r="AE47" i="31"/>
  <c r="F218" i="32"/>
  <c r="H9" i="31"/>
  <c r="C44" i="32"/>
  <c r="H17" i="31"/>
  <c r="D76" i="32"/>
  <c r="H25" i="31"/>
  <c r="H33" i="31"/>
  <c r="F140" i="32"/>
  <c r="G172" i="32"/>
  <c r="H49" i="31"/>
  <c r="H204" i="32"/>
  <c r="H65" i="31"/>
  <c r="C300" i="32"/>
  <c r="D332" i="32"/>
  <c r="H29" i="31"/>
  <c r="I108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H37" i="31"/>
  <c r="C172" i="32"/>
  <c r="D300" i="32"/>
  <c r="O9" i="31"/>
  <c r="C51" i="32"/>
  <c r="O33" i="31"/>
  <c r="F147" i="32"/>
  <c r="C167" i="8"/>
  <c r="D26" i="33"/>
  <c r="E414" i="24"/>
  <c r="H35" i="31"/>
  <c r="H140" i="32"/>
  <c r="H51" i="31"/>
  <c r="H7" i="31"/>
  <c r="H12" i="32"/>
  <c r="DF2" i="30"/>
  <c r="C170" i="8"/>
  <c r="H5" i="31"/>
  <c r="F12" i="32"/>
  <c r="O49" i="31"/>
  <c r="H211" i="32"/>
  <c r="E12" i="32"/>
  <c r="H4" i="31"/>
  <c r="H28" i="31"/>
  <c r="D236" i="32"/>
  <c r="H68" i="31"/>
  <c r="F300" i="32"/>
  <c r="H76" i="31"/>
  <c r="G332" i="32"/>
  <c r="H39" i="31"/>
  <c r="E172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H31" i="31"/>
  <c r="D140" i="32"/>
  <c r="H268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E332" i="32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C615" i="34"/>
  <c r="CD85" i="34"/>
  <c r="B94" i="15" s="1"/>
  <c r="CF90" i="34"/>
  <c r="CD52" i="34" s="1"/>
  <c r="CE48" i="34" l="1"/>
  <c r="CE62" i="34"/>
  <c r="D364" i="32"/>
  <c r="I204" i="32"/>
  <c r="I76" i="32"/>
  <c r="H16" i="31"/>
  <c r="I236" i="32"/>
  <c r="H69" i="31"/>
  <c r="H14" i="3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K85" i="24" s="1"/>
  <c r="I149" i="32" s="1"/>
  <c r="AC52" i="24"/>
  <c r="AC67" i="24" s="1"/>
  <c r="U52" i="24"/>
  <c r="U67" i="24" s="1"/>
  <c r="U85" i="24" s="1"/>
  <c r="G85" i="32" s="1"/>
  <c r="M52" i="24"/>
  <c r="M67" i="24" s="1"/>
  <c r="E52" i="24"/>
  <c r="E67" i="24" s="1"/>
  <c r="BM52" i="24"/>
  <c r="BM67" i="24" s="1"/>
  <c r="BX52" i="24"/>
  <c r="BX67" i="24" s="1"/>
  <c r="BX85" i="24" s="1"/>
  <c r="F341" i="32" s="1"/>
  <c r="BP52" i="24"/>
  <c r="BP67" i="24" s="1"/>
  <c r="BH52" i="24"/>
  <c r="BH67" i="24" s="1"/>
  <c r="BH85" i="24" s="1"/>
  <c r="AZ52" i="24"/>
  <c r="AZ67" i="24" s="1"/>
  <c r="AR52" i="24"/>
  <c r="AR67" i="24" s="1"/>
  <c r="AJ52" i="24"/>
  <c r="AJ67" i="24" s="1"/>
  <c r="AB52" i="24"/>
  <c r="AB67" i="24" s="1"/>
  <c r="AB85" i="24" s="1"/>
  <c r="C40" i="15" s="1"/>
  <c r="G40" i="15" s="1"/>
  <c r="T52" i="24"/>
  <c r="T67" i="24" s="1"/>
  <c r="L52" i="24"/>
  <c r="L67" i="24" s="1"/>
  <c r="L85" i="24" s="1"/>
  <c r="D52" i="24"/>
  <c r="D67" i="24" s="1"/>
  <c r="BU52" i="24"/>
  <c r="BU67" i="24" s="1"/>
  <c r="BU85" i="24" s="1"/>
  <c r="C85" i="15" s="1"/>
  <c r="G85" i="15" s="1"/>
  <c r="AO52" i="24"/>
  <c r="AO67" i="24" s="1"/>
  <c r="AO85" i="24" s="1"/>
  <c r="Q52" i="24"/>
  <c r="Q67" i="24" s="1"/>
  <c r="W52" i="24"/>
  <c r="W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Q85" i="24" s="1"/>
  <c r="AI52" i="24"/>
  <c r="AI67" i="24" s="1"/>
  <c r="AA52" i="24"/>
  <c r="AA67" i="24" s="1"/>
  <c r="S52" i="24"/>
  <c r="S67" i="24" s="1"/>
  <c r="K52" i="24"/>
  <c r="K67" i="24" s="1"/>
  <c r="C52" i="24"/>
  <c r="CC52" i="24"/>
  <c r="CC67" i="24" s="1"/>
  <c r="BE52" i="24"/>
  <c r="BE67" i="24" s="1"/>
  <c r="AG52" i="24"/>
  <c r="AG67" i="24" s="1"/>
  <c r="Y52" i="24"/>
  <c r="Y67" i="24" s="1"/>
  <c r="I52" i="24"/>
  <c r="I67" i="24" s="1"/>
  <c r="O52" i="24"/>
  <c r="O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AW52" i="24"/>
  <c r="AW67" i="24" s="1"/>
  <c r="AW85" i="24" s="1"/>
  <c r="G213" i="32" s="1"/>
  <c r="CB52" i="24"/>
  <c r="CB67" i="24" s="1"/>
  <c r="CB85" i="24" s="1"/>
  <c r="C622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CA52" i="24"/>
  <c r="CA67" i="24" s="1"/>
  <c r="CA85" i="24" s="1"/>
  <c r="BS52" i="24"/>
  <c r="BS67" i="24" s="1"/>
  <c r="BS85" i="24" s="1"/>
  <c r="C83" i="15" s="1"/>
  <c r="G83" i="15" s="1"/>
  <c r="BK52" i="24"/>
  <c r="BK67" i="24" s="1"/>
  <c r="BC52" i="24"/>
  <c r="BC67" i="24" s="1"/>
  <c r="AU52" i="24"/>
  <c r="AU67" i="24" s="1"/>
  <c r="AU85" i="24" s="1"/>
  <c r="C712" i="24" s="1"/>
  <c r="AM52" i="24"/>
  <c r="AM67" i="24" s="1"/>
  <c r="AM85" i="24" s="1"/>
  <c r="AE52" i="24"/>
  <c r="AE67" i="24" s="1"/>
  <c r="AE85" i="24" s="1"/>
  <c r="G52" i="24"/>
  <c r="G67" i="24" s="1"/>
  <c r="G85" i="24" s="1"/>
  <c r="C19" i="15" s="1"/>
  <c r="G19" i="15" s="1"/>
  <c r="BL85" i="24"/>
  <c r="H277" i="32" s="1"/>
  <c r="H77" i="31"/>
  <c r="H18" i="31"/>
  <c r="AV85" i="24"/>
  <c r="F213" i="32" s="1"/>
  <c r="F204" i="32"/>
  <c r="D85" i="24"/>
  <c r="C16" i="15" s="1"/>
  <c r="G16" i="15" s="1"/>
  <c r="H3" i="31"/>
  <c r="H40" i="31"/>
  <c r="H67" i="31"/>
  <c r="C204" i="32"/>
  <c r="E140" i="32"/>
  <c r="H44" i="31"/>
  <c r="AZ85" i="24"/>
  <c r="C245" i="32" s="1"/>
  <c r="C12" i="32"/>
  <c r="H66" i="31"/>
  <c r="D172" i="32"/>
  <c r="Y85" i="24"/>
  <c r="D117" i="32" s="1"/>
  <c r="H73" i="31"/>
  <c r="H36" i="31"/>
  <c r="H24" i="31"/>
  <c r="BZ85" i="24"/>
  <c r="C90" i="15" s="1"/>
  <c r="G90" i="15" s="1"/>
  <c r="D268" i="32"/>
  <c r="E76" i="32"/>
  <c r="H78" i="31"/>
  <c r="D44" i="32"/>
  <c r="F236" i="32"/>
  <c r="AI85" i="24"/>
  <c r="G149" i="32" s="1"/>
  <c r="E268" i="32"/>
  <c r="BP85" i="24"/>
  <c r="C621" i="24" s="1"/>
  <c r="G140" i="32"/>
  <c r="E204" i="32"/>
  <c r="H60" i="31"/>
  <c r="G108" i="32"/>
  <c r="H70" i="31"/>
  <c r="F76" i="32"/>
  <c r="G12" i="32"/>
  <c r="H64" i="31"/>
  <c r="BK85" i="24"/>
  <c r="G277" i="32" s="1"/>
  <c r="H8" i="31"/>
  <c r="M85" i="24"/>
  <c r="F53" i="32" s="1"/>
  <c r="H19" i="31"/>
  <c r="G268" i="32"/>
  <c r="H42" i="31"/>
  <c r="F44" i="32"/>
  <c r="C364" i="32"/>
  <c r="E44" i="32"/>
  <c r="G204" i="32"/>
  <c r="I268" i="32"/>
  <c r="H11" i="31"/>
  <c r="I85" i="24"/>
  <c r="I21" i="32" s="1"/>
  <c r="H172" i="32"/>
  <c r="CE62" i="24"/>
  <c r="I364" i="32" s="1"/>
  <c r="F332" i="32"/>
  <c r="C268" i="32"/>
  <c r="CE48" i="24"/>
  <c r="AR85" i="24"/>
  <c r="C709" i="24" s="1"/>
  <c r="G76" i="32"/>
  <c r="I172" i="32"/>
  <c r="C332" i="32"/>
  <c r="H20" i="31"/>
  <c r="C140" i="32"/>
  <c r="D384" i="24"/>
  <c r="C138" i="8" s="1"/>
  <c r="D352" i="34"/>
  <c r="D350" i="24"/>
  <c r="F16" i="6"/>
  <c r="F234" i="24"/>
  <c r="C50" i="8"/>
  <c r="F309" i="24"/>
  <c r="D352" i="24"/>
  <c r="C103" i="8" s="1"/>
  <c r="E373" i="32"/>
  <c r="C94" i="15"/>
  <c r="G94" i="15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C690" i="24"/>
  <c r="C37" i="15"/>
  <c r="G37" i="15" s="1"/>
  <c r="I378" i="32"/>
  <c r="K612" i="24"/>
  <c r="D277" i="32" l="1"/>
  <c r="C72" i="15"/>
  <c r="G72" i="15" s="1"/>
  <c r="C696" i="24"/>
  <c r="C149" i="32"/>
  <c r="C91" i="15"/>
  <c r="G91" i="15" s="1"/>
  <c r="I341" i="32"/>
  <c r="E309" i="32"/>
  <c r="C669" i="24"/>
  <c r="D21" i="32"/>
  <c r="C49" i="15"/>
  <c r="G49" i="15" s="1"/>
  <c r="C646" i="24"/>
  <c r="C631" i="24"/>
  <c r="C80" i="15"/>
  <c r="G80" i="15" s="1"/>
  <c r="C61" i="15"/>
  <c r="C33" i="15"/>
  <c r="G33" i="15" s="1"/>
  <c r="C43" i="15"/>
  <c r="G43" i="15" s="1"/>
  <c r="H309" i="32"/>
  <c r="C21" i="15"/>
  <c r="G21" i="15" s="1"/>
  <c r="C686" i="24"/>
  <c r="D181" i="32"/>
  <c r="C704" i="24"/>
  <c r="C51" i="15"/>
  <c r="G51" i="15" s="1"/>
  <c r="C677" i="24"/>
  <c r="C24" i="15"/>
  <c r="G24" i="15" s="1"/>
  <c r="E53" i="32"/>
  <c r="F181" i="32"/>
  <c r="C706" i="24"/>
  <c r="C53" i="15"/>
  <c r="G53" i="15" s="1"/>
  <c r="H181" i="32"/>
  <c r="C55" i="15"/>
  <c r="G55" i="15" s="1"/>
  <c r="C708" i="24"/>
  <c r="M54" i="31"/>
  <c r="F241" i="32"/>
  <c r="AN85" i="24"/>
  <c r="M39" i="31"/>
  <c r="E177" i="32"/>
  <c r="D81" i="32"/>
  <c r="R85" i="24"/>
  <c r="M17" i="31"/>
  <c r="M10" i="31"/>
  <c r="K85" i="24"/>
  <c r="D49" i="32"/>
  <c r="M74" i="31"/>
  <c r="BW85" i="24"/>
  <c r="E337" i="32"/>
  <c r="G113" i="32"/>
  <c r="M27" i="31"/>
  <c r="M4" i="31"/>
  <c r="E85" i="24"/>
  <c r="E17" i="32"/>
  <c r="F305" i="32"/>
  <c r="M68" i="31"/>
  <c r="M53" i="31"/>
  <c r="E241" i="32"/>
  <c r="BB85" i="24"/>
  <c r="C49" i="32"/>
  <c r="M9" i="31"/>
  <c r="J85" i="24"/>
  <c r="F81" i="32"/>
  <c r="M19" i="31"/>
  <c r="M60" i="31"/>
  <c r="E273" i="32"/>
  <c r="C713" i="24"/>
  <c r="C637" i="24"/>
  <c r="M62" i="31"/>
  <c r="G273" i="32"/>
  <c r="F209" i="32"/>
  <c r="M47" i="31"/>
  <c r="Z85" i="24"/>
  <c r="M25" i="31"/>
  <c r="E113" i="32"/>
  <c r="H49" i="32"/>
  <c r="M14" i="31"/>
  <c r="M18" i="31"/>
  <c r="E81" i="32"/>
  <c r="M22" i="31"/>
  <c r="W85" i="24"/>
  <c r="I81" i="32"/>
  <c r="H145" i="32"/>
  <c r="AJ85" i="24"/>
  <c r="M35" i="31"/>
  <c r="F49" i="32"/>
  <c r="M12" i="31"/>
  <c r="M76" i="31"/>
  <c r="G337" i="32"/>
  <c r="BY85" i="24"/>
  <c r="BJ85" i="24"/>
  <c r="M61" i="31"/>
  <c r="F273" i="32"/>
  <c r="E209" i="32"/>
  <c r="M46" i="31"/>
  <c r="D337" i="32"/>
  <c r="M73" i="31"/>
  <c r="C67" i="24"/>
  <c r="CE52" i="24"/>
  <c r="AT85" i="24"/>
  <c r="D209" i="32"/>
  <c r="M45" i="31"/>
  <c r="C76" i="15"/>
  <c r="G76" i="15" s="1"/>
  <c r="C60" i="15"/>
  <c r="C636" i="24"/>
  <c r="O85" i="24"/>
  <c r="C27" i="15" s="1"/>
  <c r="G27" i="15" s="1"/>
  <c r="BI85" i="24"/>
  <c r="M70" i="31"/>
  <c r="H305" i="32"/>
  <c r="G241" i="32"/>
  <c r="M55" i="31"/>
  <c r="BD85" i="24"/>
  <c r="AH85" i="24"/>
  <c r="M33" i="31"/>
  <c r="F145" i="32"/>
  <c r="M8" i="31"/>
  <c r="I17" i="32"/>
  <c r="M26" i="31"/>
  <c r="F113" i="32"/>
  <c r="Q85" i="24"/>
  <c r="M16" i="31"/>
  <c r="C81" i="32"/>
  <c r="M43" i="31"/>
  <c r="I177" i="32"/>
  <c r="M20" i="31"/>
  <c r="G81" i="32"/>
  <c r="F85" i="24"/>
  <c r="F17" i="32"/>
  <c r="M5" i="31"/>
  <c r="BR85" i="24"/>
  <c r="G305" i="32"/>
  <c r="M69" i="31"/>
  <c r="S85" i="24"/>
  <c r="AF85" i="24"/>
  <c r="M31" i="31"/>
  <c r="D145" i="32"/>
  <c r="M66" i="31"/>
  <c r="D305" i="32"/>
  <c r="M64" i="31"/>
  <c r="I273" i="32"/>
  <c r="BC85" i="24"/>
  <c r="BM85" i="24"/>
  <c r="M78" i="31"/>
  <c r="I337" i="32"/>
  <c r="M63" i="31"/>
  <c r="H273" i="32"/>
  <c r="M41" i="31"/>
  <c r="G177" i="32"/>
  <c r="AP85" i="24"/>
  <c r="M24" i="31"/>
  <c r="D113" i="32"/>
  <c r="M34" i="31"/>
  <c r="G145" i="32"/>
  <c r="M40" i="31"/>
  <c r="F177" i="32"/>
  <c r="M51" i="31"/>
  <c r="C241" i="32"/>
  <c r="AC85" i="24"/>
  <c r="M28" i="31"/>
  <c r="H113" i="32"/>
  <c r="M13" i="31"/>
  <c r="N85" i="24"/>
  <c r="G49" i="32"/>
  <c r="M77" i="31"/>
  <c r="H337" i="32"/>
  <c r="T85" i="24"/>
  <c r="M42" i="31"/>
  <c r="H177" i="32"/>
  <c r="M72" i="31"/>
  <c r="C337" i="32"/>
  <c r="D273" i="32"/>
  <c r="M59" i="31"/>
  <c r="I145" i="32"/>
  <c r="M36" i="31"/>
  <c r="H81" i="32"/>
  <c r="M21" i="31"/>
  <c r="V85" i="24"/>
  <c r="BO85" i="24"/>
  <c r="AA85" i="24"/>
  <c r="M30" i="31"/>
  <c r="C145" i="32"/>
  <c r="P85" i="24"/>
  <c r="M15" i="31"/>
  <c r="I49" i="32"/>
  <c r="M79" i="31"/>
  <c r="C369" i="32"/>
  <c r="I241" i="32"/>
  <c r="M57" i="31"/>
  <c r="BF85" i="24"/>
  <c r="H241" i="32"/>
  <c r="BE85" i="24"/>
  <c r="M56" i="31"/>
  <c r="AY85" i="24"/>
  <c r="M50" i="31"/>
  <c r="I209" i="32"/>
  <c r="D17" i="32"/>
  <c r="M3" i="31"/>
  <c r="M67" i="31"/>
  <c r="E305" i="32"/>
  <c r="C209" i="32"/>
  <c r="M44" i="31"/>
  <c r="M29" i="31"/>
  <c r="AD85" i="24"/>
  <c r="I113" i="32"/>
  <c r="AS85" i="24"/>
  <c r="G17" i="32"/>
  <c r="M6" i="31"/>
  <c r="M7" i="31"/>
  <c r="H85" i="24"/>
  <c r="H17" i="32"/>
  <c r="M71" i="31"/>
  <c r="BT85" i="24"/>
  <c r="I305" i="32"/>
  <c r="M49" i="31"/>
  <c r="H209" i="32"/>
  <c r="AX85" i="24"/>
  <c r="M32" i="31"/>
  <c r="E145" i="32"/>
  <c r="C647" i="24"/>
  <c r="AG85" i="24"/>
  <c r="M38" i="31"/>
  <c r="D177" i="32"/>
  <c r="M23" i="31"/>
  <c r="C113" i="32"/>
  <c r="X85" i="24"/>
  <c r="M48" i="31"/>
  <c r="G209" i="32"/>
  <c r="BN85" i="24"/>
  <c r="C305" i="32"/>
  <c r="M65" i="31"/>
  <c r="M80" i="31"/>
  <c r="CC85" i="24"/>
  <c r="D369" i="32"/>
  <c r="BG85" i="24"/>
  <c r="C273" i="32"/>
  <c r="M58" i="31"/>
  <c r="M11" i="31"/>
  <c r="E49" i="32"/>
  <c r="M75" i="31"/>
  <c r="F337" i="32"/>
  <c r="BA85" i="24"/>
  <c r="M52" i="31"/>
  <c r="D241" i="32"/>
  <c r="M37" i="31"/>
  <c r="C177" i="32"/>
  <c r="AL85" i="24"/>
  <c r="BV85" i="24"/>
  <c r="BQ85" i="24"/>
  <c r="C702" i="24"/>
  <c r="C693" i="24"/>
  <c r="H341" i="32"/>
  <c r="C641" i="24"/>
  <c r="C341" i="32"/>
  <c r="C628" i="24"/>
  <c r="C64" i="15"/>
  <c r="G64" i="15" s="1"/>
  <c r="C92" i="15"/>
  <c r="G92" i="15" s="1"/>
  <c r="C373" i="32"/>
  <c r="C88" i="15"/>
  <c r="G88" i="15" s="1"/>
  <c r="C59" i="15"/>
  <c r="G59" i="15" s="1"/>
  <c r="C56" i="15"/>
  <c r="G56" i="15" s="1"/>
  <c r="C25" i="15"/>
  <c r="G25" i="15" s="1"/>
  <c r="C47" i="15"/>
  <c r="G47" i="15" s="1"/>
  <c r="C678" i="24"/>
  <c r="E213" i="32"/>
  <c r="C644" i="24"/>
  <c r="C700" i="24"/>
  <c r="C635" i="24"/>
  <c r="G117" i="32"/>
  <c r="C75" i="15"/>
  <c r="G75" i="15" s="1"/>
  <c r="G21" i="32"/>
  <c r="C639" i="24"/>
  <c r="C672" i="24"/>
  <c r="I181" i="32"/>
  <c r="C674" i="24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C680" i="24" l="1"/>
  <c r="C70" i="15"/>
  <c r="G70" i="15" s="1"/>
  <c r="C629" i="24"/>
  <c r="I245" i="32"/>
  <c r="C707" i="24"/>
  <c r="G181" i="32"/>
  <c r="C54" i="15"/>
  <c r="G54" i="15" s="1"/>
  <c r="F245" i="32"/>
  <c r="C67" i="15"/>
  <c r="G67" i="15" s="1"/>
  <c r="C633" i="24"/>
  <c r="E85" i="32"/>
  <c r="C31" i="15"/>
  <c r="G31" i="15" s="1"/>
  <c r="C684" i="24"/>
  <c r="E21" i="32"/>
  <c r="C670" i="24"/>
  <c r="C17" i="15"/>
  <c r="G17" i="15" s="1"/>
  <c r="D53" i="32"/>
  <c r="C676" i="24"/>
  <c r="C23" i="15"/>
  <c r="G23" i="15" s="1"/>
  <c r="C619" i="24"/>
  <c r="C309" i="32"/>
  <c r="C78" i="15"/>
  <c r="G78" i="15" s="1"/>
  <c r="C698" i="24"/>
  <c r="E149" i="32"/>
  <c r="C45" i="15"/>
  <c r="G45" i="15" s="1"/>
  <c r="I309" i="32"/>
  <c r="C84" i="15"/>
  <c r="G84" i="15" s="1"/>
  <c r="C640" i="24"/>
  <c r="D213" i="32"/>
  <c r="C58" i="15"/>
  <c r="G58" i="15" s="1"/>
  <c r="C711" i="24"/>
  <c r="H149" i="32"/>
  <c r="C48" i="15"/>
  <c r="G48" i="15" s="1"/>
  <c r="C701" i="24"/>
  <c r="C697" i="24"/>
  <c r="D149" i="32"/>
  <c r="C44" i="15"/>
  <c r="G44" i="15" s="1"/>
  <c r="C632" i="24"/>
  <c r="E245" i="32"/>
  <c r="C66" i="15"/>
  <c r="G66" i="15" s="1"/>
  <c r="C69" i="15"/>
  <c r="G69" i="15" s="1"/>
  <c r="C614" i="24"/>
  <c r="H245" i="32"/>
  <c r="F21" i="32"/>
  <c r="C671" i="24"/>
  <c r="C18" i="15"/>
  <c r="G18" i="15" s="1"/>
  <c r="G341" i="32"/>
  <c r="C89" i="15"/>
  <c r="G89" i="15" s="1"/>
  <c r="C645" i="24"/>
  <c r="D85" i="32"/>
  <c r="C683" i="24"/>
  <c r="C30" i="15"/>
  <c r="G30" i="15" s="1"/>
  <c r="C50" i="15"/>
  <c r="G50" i="15" s="1"/>
  <c r="C181" i="32"/>
  <c r="C703" i="24"/>
  <c r="C28" i="15"/>
  <c r="G28" i="15" s="1"/>
  <c r="C681" i="24"/>
  <c r="I53" i="32"/>
  <c r="F85" i="32"/>
  <c r="C32" i="15"/>
  <c r="G32" i="15" s="1"/>
  <c r="C685" i="24"/>
  <c r="C53" i="32"/>
  <c r="C22" i="15"/>
  <c r="G22" i="15" s="1"/>
  <c r="C675" i="24"/>
  <c r="C705" i="24"/>
  <c r="E181" i="32"/>
  <c r="C52" i="15"/>
  <c r="G52" i="15" s="1"/>
  <c r="C42" i="15"/>
  <c r="G42" i="15" s="1"/>
  <c r="C695" i="24"/>
  <c r="I117" i="32"/>
  <c r="C692" i="24"/>
  <c r="F117" i="32"/>
  <c r="C39" i="15"/>
  <c r="G39" i="15" s="1"/>
  <c r="C73" i="15"/>
  <c r="G73" i="15" s="1"/>
  <c r="E277" i="32"/>
  <c r="C634" i="24"/>
  <c r="F277" i="32"/>
  <c r="C617" i="24"/>
  <c r="C74" i="15"/>
  <c r="G74" i="15" s="1"/>
  <c r="D309" i="32"/>
  <c r="C79" i="15"/>
  <c r="G79" i="15" s="1"/>
  <c r="C627" i="24"/>
  <c r="C26" i="15"/>
  <c r="G26" i="15" s="1"/>
  <c r="G53" i="32"/>
  <c r="C679" i="24"/>
  <c r="G309" i="32"/>
  <c r="C82" i="15"/>
  <c r="G82" i="15" s="1"/>
  <c r="C626" i="24"/>
  <c r="C17" i="32"/>
  <c r="CE67" i="24"/>
  <c r="I369" i="32" s="1"/>
  <c r="M2" i="31"/>
  <c r="C85" i="24"/>
  <c r="D245" i="32"/>
  <c r="C630" i="24"/>
  <c r="C65" i="15"/>
  <c r="G65" i="15" s="1"/>
  <c r="C117" i="32"/>
  <c r="C36" i="15"/>
  <c r="G36" i="15" s="1"/>
  <c r="C689" i="24"/>
  <c r="C673" i="24"/>
  <c r="C20" i="15"/>
  <c r="G20" i="15" s="1"/>
  <c r="H21" i="32"/>
  <c r="C63" i="15"/>
  <c r="G63" i="15" s="1"/>
  <c r="I213" i="32"/>
  <c r="C625" i="24"/>
  <c r="C34" i="15"/>
  <c r="G34" i="15" s="1"/>
  <c r="H85" i="32"/>
  <c r="C687" i="24"/>
  <c r="C46" i="15"/>
  <c r="G46" i="15" s="1"/>
  <c r="C699" i="24"/>
  <c r="F149" i="32"/>
  <c r="I85" i="32"/>
  <c r="C35" i="15"/>
  <c r="G35" i="15" s="1"/>
  <c r="C688" i="24"/>
  <c r="E117" i="32"/>
  <c r="C691" i="24"/>
  <c r="C38" i="15"/>
  <c r="G38" i="15" s="1"/>
  <c r="C86" i="15"/>
  <c r="G86" i="15" s="1"/>
  <c r="C642" i="24"/>
  <c r="D341" i="32"/>
  <c r="H117" i="32"/>
  <c r="C41" i="15"/>
  <c r="G41" i="15" s="1"/>
  <c r="C694" i="24"/>
  <c r="I277" i="32"/>
  <c r="C77" i="15"/>
  <c r="G77" i="15" s="1"/>
  <c r="C638" i="24"/>
  <c r="C213" i="32"/>
  <c r="C710" i="24"/>
  <c r="C57" i="15"/>
  <c r="G57" i="15" s="1"/>
  <c r="C277" i="32"/>
  <c r="C71" i="15"/>
  <c r="G71" i="15" s="1"/>
  <c r="C618" i="24"/>
  <c r="H53" i="32"/>
  <c r="C81" i="15"/>
  <c r="G81" i="15" s="1"/>
  <c r="C623" i="24"/>
  <c r="F309" i="32"/>
  <c r="C93" i="15"/>
  <c r="G93" i="15" s="1"/>
  <c r="C620" i="24"/>
  <c r="D373" i="32"/>
  <c r="C616" i="24"/>
  <c r="C62" i="15"/>
  <c r="H213" i="32"/>
  <c r="C85" i="32"/>
  <c r="C682" i="24"/>
  <c r="C29" i="15"/>
  <c r="G29" i="15" s="1"/>
  <c r="G245" i="32"/>
  <c r="C624" i="24"/>
  <c r="C68" i="15"/>
  <c r="G68" i="15" s="1"/>
  <c r="C643" i="24"/>
  <c r="E341" i="32"/>
  <c r="C87" i="15"/>
  <c r="G87" i="15" s="1"/>
  <c r="D421" i="24"/>
  <c r="D424" i="24" s="1"/>
  <c r="C177" i="8" s="1"/>
  <c r="H34" i="15"/>
  <c r="I34" i="15" s="1"/>
  <c r="F34" i="15"/>
  <c r="F42" i="15"/>
  <c r="H42" i="15"/>
  <c r="I42" i="15" s="1"/>
  <c r="F41" i="15"/>
  <c r="H41" i="15" s="1"/>
  <c r="I41" i="15" s="1"/>
  <c r="H18" i="15"/>
  <c r="I18" i="15" s="1"/>
  <c r="F18" i="15"/>
  <c r="F50" i="15"/>
  <c r="H50" i="15" s="1"/>
  <c r="I50" i="15" s="1"/>
  <c r="H59" i="15"/>
  <c r="I59" i="15" s="1"/>
  <c r="F59" i="15"/>
  <c r="H38" i="15"/>
  <c r="I38" i="15" s="1"/>
  <c r="F38" i="15"/>
  <c r="H39" i="15"/>
  <c r="I39" i="15" s="1"/>
  <c r="F39" i="15"/>
  <c r="F69" i="15"/>
  <c r="H69" i="15" s="1"/>
  <c r="I69" i="15" s="1"/>
  <c r="F17" i="15"/>
  <c r="H17" i="15" s="1"/>
  <c r="I17" i="15" s="1"/>
  <c r="H26" i="15"/>
  <c r="I26" i="15" s="1"/>
  <c r="F26" i="15"/>
  <c r="H16" i="15"/>
  <c r="I16" i="15" s="1"/>
  <c r="F16" i="15"/>
  <c r="F45" i="15"/>
  <c r="H45" i="15" s="1"/>
  <c r="I45" i="15" s="1"/>
  <c r="H23" i="15"/>
  <c r="I23" i="15" s="1"/>
  <c r="F23" i="15"/>
  <c r="H44" i="15"/>
  <c r="I44" i="15" s="1"/>
  <c r="F44" i="15"/>
  <c r="H22" i="15"/>
  <c r="I22" i="15" s="1"/>
  <c r="F22" i="15"/>
  <c r="F28" i="15"/>
  <c r="H28" i="15" s="1"/>
  <c r="I28" i="15" s="1"/>
  <c r="H24" i="15"/>
  <c r="I24" i="15" s="1"/>
  <c r="F24" i="15"/>
  <c r="F54" i="15"/>
  <c r="H54" i="15"/>
  <c r="I54" i="15" s="1"/>
  <c r="F33" i="15"/>
  <c r="H33" i="15" s="1"/>
  <c r="I33" i="15" s="1"/>
  <c r="H53" i="15"/>
  <c r="I53" i="15" s="1"/>
  <c r="F53" i="15"/>
  <c r="H27" i="15"/>
  <c r="I27" i="15" s="1"/>
  <c r="F27" i="15"/>
  <c r="H25" i="15"/>
  <c r="I25" i="15" s="1"/>
  <c r="F25" i="15"/>
  <c r="F58" i="15"/>
  <c r="H58" i="15"/>
  <c r="I58" i="15" s="1"/>
  <c r="H52" i="15"/>
  <c r="I52" i="15" s="1"/>
  <c r="F52" i="15"/>
  <c r="F47" i="15"/>
  <c r="H47" i="15"/>
  <c r="I47" i="15" s="1"/>
  <c r="F55" i="15"/>
  <c r="H55" i="15"/>
  <c r="I55" i="15" s="1"/>
  <c r="H35" i="15"/>
  <c r="I35" i="15" s="1"/>
  <c r="F35" i="15"/>
  <c r="F29" i="15"/>
  <c r="H29" i="15" s="1"/>
  <c r="I29" i="15" s="1"/>
  <c r="F49" i="15"/>
  <c r="H49" i="15"/>
  <c r="I49" i="15" s="1"/>
  <c r="H21" i="15"/>
  <c r="I21" i="15" s="1"/>
  <c r="F21" i="15"/>
  <c r="CE67" i="34"/>
  <c r="C85" i="34"/>
  <c r="H20" i="15"/>
  <c r="I20" i="15" s="1"/>
  <c r="F20" i="15"/>
  <c r="F37" i="15"/>
  <c r="H37" i="15" s="1"/>
  <c r="I37" i="15" s="1"/>
  <c r="F48" i="15"/>
  <c r="H48" i="15" s="1"/>
  <c r="I48" i="15" s="1"/>
  <c r="H64" i="15"/>
  <c r="I64" i="15" s="1"/>
  <c r="F64" i="15"/>
  <c r="H56" i="15"/>
  <c r="I56" i="15" s="1"/>
  <c r="F56" i="15"/>
  <c r="F30" i="15"/>
  <c r="H30" i="15" s="1"/>
  <c r="I30" i="15" s="1"/>
  <c r="H36" i="15"/>
  <c r="I36" i="15" s="1"/>
  <c r="F36" i="15"/>
  <c r="C648" i="34"/>
  <c r="M716" i="34" s="1"/>
  <c r="D615" i="34"/>
  <c r="H19" i="15"/>
  <c r="I19" i="15" s="1"/>
  <c r="F19" i="15"/>
  <c r="H65" i="15"/>
  <c r="I65" i="15" s="1"/>
  <c r="F65" i="15"/>
  <c r="F57" i="15"/>
  <c r="H57" i="15"/>
  <c r="I57" i="15" s="1"/>
  <c r="H46" i="15"/>
  <c r="I46" i="15" s="1"/>
  <c r="F46" i="15"/>
  <c r="F63" i="15"/>
  <c r="H63" i="15" s="1"/>
  <c r="I63" i="15" s="1"/>
  <c r="H51" i="15"/>
  <c r="I51" i="15" s="1"/>
  <c r="F51" i="15"/>
  <c r="F43" i="15"/>
  <c r="H43" i="15" s="1"/>
  <c r="I43" i="15" s="1"/>
  <c r="C21" i="32" l="1"/>
  <c r="C15" i="15"/>
  <c r="G15" i="15" s="1"/>
  <c r="CE85" i="24"/>
  <c r="C668" i="24"/>
  <c r="D615" i="24"/>
  <c r="C648" i="24"/>
  <c r="M716" i="24" s="1"/>
  <c r="C715" i="24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C668" i="34"/>
  <c r="C715" i="34" s="1"/>
  <c r="CE85" i="34"/>
  <c r="C716" i="34" s="1"/>
  <c r="B15" i="15"/>
  <c r="D706" i="24" l="1"/>
  <c r="D618" i="24"/>
  <c r="D705" i="24"/>
  <c r="D627" i="24"/>
  <c r="D694" i="24"/>
  <c r="D675" i="24"/>
  <c r="D616" i="24"/>
  <c r="D710" i="24"/>
  <c r="D617" i="24"/>
  <c r="D671" i="24"/>
  <c r="D681" i="24"/>
  <c r="D711" i="24"/>
  <c r="D708" i="24"/>
  <c r="D716" i="24"/>
  <c r="D693" i="24"/>
  <c r="D625" i="24"/>
  <c r="D682" i="24"/>
  <c r="D638" i="24"/>
  <c r="D713" i="24"/>
  <c r="D629" i="24"/>
  <c r="D690" i="24"/>
  <c r="D644" i="24"/>
  <c r="D707" i="24"/>
  <c r="D703" i="24"/>
  <c r="D680" i="24"/>
  <c r="D701" i="24"/>
  <c r="D640" i="24"/>
  <c r="D626" i="24"/>
  <c r="D697" i="24"/>
  <c r="D687" i="24"/>
  <c r="D624" i="24"/>
  <c r="D619" i="24"/>
  <c r="D631" i="24"/>
  <c r="D633" i="24"/>
  <c r="D677" i="24"/>
  <c r="D669" i="24"/>
  <c r="D684" i="24"/>
  <c r="D692" i="24"/>
  <c r="D685" i="24"/>
  <c r="D642" i="24"/>
  <c r="D678" i="24"/>
  <c r="D686" i="24"/>
  <c r="D699" i="24"/>
  <c r="D698" i="24"/>
  <c r="D635" i="24"/>
  <c r="D704" i="24"/>
  <c r="D668" i="24"/>
  <c r="D641" i="24"/>
  <c r="D630" i="24"/>
  <c r="D620" i="24"/>
  <c r="D643" i="24"/>
  <c r="D623" i="24"/>
  <c r="D688" i="24"/>
  <c r="D621" i="24"/>
  <c r="D709" i="24"/>
  <c r="D712" i="24"/>
  <c r="D676" i="24"/>
  <c r="D689" i="24"/>
  <c r="D683" i="24"/>
  <c r="D634" i="24"/>
  <c r="D646" i="24"/>
  <c r="D647" i="24"/>
  <c r="D632" i="24"/>
  <c r="D691" i="24"/>
  <c r="D639" i="24"/>
  <c r="D645" i="24"/>
  <c r="D696" i="24"/>
  <c r="D628" i="24"/>
  <c r="D673" i="24"/>
  <c r="D637" i="24"/>
  <c r="D702" i="24"/>
  <c r="D679" i="24"/>
  <c r="D670" i="24"/>
  <c r="D636" i="24"/>
  <c r="D672" i="24"/>
  <c r="D700" i="24"/>
  <c r="D622" i="24"/>
  <c r="D695" i="24"/>
  <c r="D674" i="24"/>
  <c r="I373" i="32"/>
  <c r="C716" i="24"/>
  <c r="H15" i="15"/>
  <c r="I15" i="15" s="1"/>
  <c r="F15" i="15"/>
  <c r="D715" i="34"/>
  <c r="E623" i="34"/>
  <c r="E612" i="34"/>
  <c r="E612" i="24" l="1"/>
  <c r="E623" i="24"/>
  <c r="D715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E706" i="24" l="1"/>
  <c r="E673" i="24"/>
  <c r="E626" i="24"/>
  <c r="E676" i="24"/>
  <c r="E638" i="24"/>
  <c r="E710" i="24"/>
  <c r="E698" i="24"/>
  <c r="E704" i="24"/>
  <c r="E639" i="24"/>
  <c r="E711" i="24"/>
  <c r="E708" i="24"/>
  <c r="E674" i="24"/>
  <c r="E634" i="24"/>
  <c r="E636" i="24"/>
  <c r="E691" i="24"/>
  <c r="E637" i="24"/>
  <c r="E683" i="24"/>
  <c r="E701" i="24"/>
  <c r="E645" i="24"/>
  <c r="E699" i="24"/>
  <c r="E680" i="24"/>
  <c r="E635" i="24"/>
  <c r="E686" i="24"/>
  <c r="E693" i="24"/>
  <c r="E629" i="24"/>
  <c r="E632" i="24"/>
  <c r="E703" i="24"/>
  <c r="E678" i="24"/>
  <c r="E702" i="24"/>
  <c r="E672" i="24"/>
  <c r="E630" i="24"/>
  <c r="E627" i="24"/>
  <c r="E688" i="24"/>
  <c r="E628" i="24"/>
  <c r="E625" i="24"/>
  <c r="E716" i="24"/>
  <c r="E670" i="24"/>
  <c r="E696" i="24"/>
  <c r="E624" i="24"/>
  <c r="E687" i="24"/>
  <c r="E700" i="24"/>
  <c r="E647" i="24"/>
  <c r="E679" i="24"/>
  <c r="E644" i="24"/>
  <c r="E713" i="24"/>
  <c r="E668" i="24"/>
  <c r="E675" i="24"/>
  <c r="E631" i="24"/>
  <c r="E695" i="24"/>
  <c r="E685" i="24"/>
  <c r="E712" i="24"/>
  <c r="E697" i="24"/>
  <c r="E694" i="24"/>
  <c r="E641" i="24"/>
  <c r="E705" i="24"/>
  <c r="E671" i="24"/>
  <c r="E677" i="24"/>
  <c r="E643" i="24"/>
  <c r="E640" i="24"/>
  <c r="E681" i="24"/>
  <c r="E642" i="24"/>
  <c r="E633" i="24"/>
  <c r="E709" i="24"/>
  <c r="E692" i="24"/>
  <c r="E646" i="24"/>
  <c r="E684" i="24"/>
  <c r="E690" i="24"/>
  <c r="E689" i="24"/>
  <c r="E682" i="24"/>
  <c r="E669" i="24"/>
  <c r="E707" i="24"/>
  <c r="E715" i="34"/>
  <c r="F624" i="34"/>
  <c r="E715" i="24" l="1"/>
  <c r="F624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F628" i="24" l="1"/>
  <c r="F680" i="24"/>
  <c r="F691" i="24"/>
  <c r="F646" i="24"/>
  <c r="F681" i="24"/>
  <c r="F645" i="24"/>
  <c r="F634" i="24"/>
  <c r="F627" i="24"/>
  <c r="F692" i="24"/>
  <c r="F690" i="24"/>
  <c r="F668" i="24"/>
  <c r="F640" i="24"/>
  <c r="F672" i="24"/>
  <c r="F695" i="24"/>
  <c r="F685" i="24"/>
  <c r="F636" i="24"/>
  <c r="F706" i="24"/>
  <c r="F679" i="24"/>
  <c r="F675" i="24"/>
  <c r="F678" i="24"/>
  <c r="F670" i="24"/>
  <c r="F635" i="24"/>
  <c r="F639" i="24"/>
  <c r="F638" i="24"/>
  <c r="F637" i="24"/>
  <c r="F674" i="24"/>
  <c r="F700" i="24"/>
  <c r="F633" i="24"/>
  <c r="F713" i="24"/>
  <c r="F689" i="24"/>
  <c r="F643" i="24"/>
  <c r="F677" i="24"/>
  <c r="F704" i="24"/>
  <c r="F710" i="24"/>
  <c r="F684" i="24"/>
  <c r="F712" i="24"/>
  <c r="F709" i="24"/>
  <c r="F696" i="24"/>
  <c r="F669" i="24"/>
  <c r="F631" i="24"/>
  <c r="F630" i="24"/>
  <c r="F693" i="24"/>
  <c r="F673" i="24"/>
  <c r="F708" i="24"/>
  <c r="F707" i="24"/>
  <c r="F641" i="24"/>
  <c r="F705" i="24"/>
  <c r="F626" i="24"/>
  <c r="F629" i="24"/>
  <c r="F701" i="24"/>
  <c r="F682" i="24"/>
  <c r="F702" i="24"/>
  <c r="F694" i="24"/>
  <c r="F683" i="24"/>
  <c r="F625" i="24"/>
  <c r="F647" i="24"/>
  <c r="F671" i="24"/>
  <c r="F632" i="24"/>
  <c r="F644" i="24"/>
  <c r="F688" i="24"/>
  <c r="F687" i="24"/>
  <c r="F698" i="24"/>
  <c r="F642" i="24"/>
  <c r="F703" i="24"/>
  <c r="F676" i="24"/>
  <c r="F697" i="24"/>
  <c r="F716" i="24"/>
  <c r="F686" i="24"/>
  <c r="F699" i="24"/>
  <c r="F711" i="24"/>
  <c r="F715" i="34"/>
  <c r="G625" i="34"/>
  <c r="F715" i="24" l="1"/>
  <c r="G625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G668" i="24" l="1"/>
  <c r="G632" i="24"/>
  <c r="G637" i="24"/>
  <c r="G639" i="24"/>
  <c r="G689" i="24"/>
  <c r="G646" i="24"/>
  <c r="G682" i="24"/>
  <c r="G679" i="24"/>
  <c r="G686" i="24"/>
  <c r="G695" i="24"/>
  <c r="G704" i="24"/>
  <c r="G683" i="24"/>
  <c r="G670" i="24"/>
  <c r="G628" i="24"/>
  <c r="G676" i="24"/>
  <c r="G671" i="24"/>
  <c r="G631" i="24"/>
  <c r="G644" i="24"/>
  <c r="G673" i="24"/>
  <c r="G705" i="24"/>
  <c r="G710" i="24"/>
  <c r="G692" i="24"/>
  <c r="G641" i="24"/>
  <c r="G629" i="24"/>
  <c r="G712" i="24"/>
  <c r="G681" i="24"/>
  <c r="G626" i="24"/>
  <c r="G685" i="24"/>
  <c r="G674" i="24"/>
  <c r="G688" i="24"/>
  <c r="G645" i="24"/>
  <c r="G643" i="24"/>
  <c r="G642" i="24"/>
  <c r="G627" i="24"/>
  <c r="G669" i="24"/>
  <c r="G677" i="24"/>
  <c r="G672" i="24"/>
  <c r="G694" i="24"/>
  <c r="G701" i="24"/>
  <c r="G636" i="24"/>
  <c r="G697" i="24"/>
  <c r="G690" i="24"/>
  <c r="G700" i="24"/>
  <c r="G635" i="24"/>
  <c r="G634" i="24"/>
  <c r="G709" i="24"/>
  <c r="G716" i="24"/>
  <c r="G680" i="24"/>
  <c r="G711" i="24"/>
  <c r="G707" i="24"/>
  <c r="G698" i="24"/>
  <c r="G633" i="24"/>
  <c r="G696" i="24"/>
  <c r="G708" i="24"/>
  <c r="G703" i="24"/>
  <c r="G693" i="24"/>
  <c r="G638" i="24"/>
  <c r="G713" i="24"/>
  <c r="G699" i="24"/>
  <c r="G647" i="24"/>
  <c r="G678" i="24"/>
  <c r="G640" i="24"/>
  <c r="G675" i="24"/>
  <c r="G691" i="24"/>
  <c r="G702" i="24"/>
  <c r="G630" i="24"/>
  <c r="G706" i="24"/>
  <c r="G687" i="24"/>
  <c r="G684" i="24"/>
  <c r="G715" i="34"/>
  <c r="H628" i="34"/>
  <c r="H628" i="24" l="1"/>
  <c r="G715" i="24"/>
  <c r="H710" i="34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H704" i="24" l="1"/>
  <c r="H633" i="24"/>
  <c r="H629" i="24"/>
  <c r="H673" i="24"/>
  <c r="H688" i="24"/>
  <c r="H636" i="24"/>
  <c r="H680" i="24"/>
  <c r="H700" i="24"/>
  <c r="H646" i="24"/>
  <c r="H638" i="24"/>
  <c r="H684" i="24"/>
  <c r="H639" i="24"/>
  <c r="H645" i="24"/>
  <c r="H679" i="24"/>
  <c r="H696" i="24"/>
  <c r="H687" i="24"/>
  <c r="H711" i="24"/>
  <c r="H635" i="24"/>
  <c r="H706" i="24"/>
  <c r="H644" i="24"/>
  <c r="H669" i="24"/>
  <c r="H672" i="24"/>
  <c r="H678" i="24"/>
  <c r="H690" i="24"/>
  <c r="H640" i="24"/>
  <c r="H686" i="24"/>
  <c r="H677" i="24"/>
  <c r="H681" i="24"/>
  <c r="H709" i="24"/>
  <c r="H713" i="24"/>
  <c r="H685" i="24"/>
  <c r="H647" i="24"/>
  <c r="H682" i="24"/>
  <c r="H641" i="24"/>
  <c r="H634" i="24"/>
  <c r="H697" i="24"/>
  <c r="H675" i="24"/>
  <c r="H695" i="24"/>
  <c r="H698" i="24"/>
  <c r="H670" i="24"/>
  <c r="H703" i="24"/>
  <c r="H707" i="24"/>
  <c r="H716" i="24"/>
  <c r="H710" i="24"/>
  <c r="H702" i="24"/>
  <c r="H699" i="24"/>
  <c r="H630" i="24"/>
  <c r="H693" i="24"/>
  <c r="H671" i="24"/>
  <c r="H689" i="24"/>
  <c r="H668" i="24"/>
  <c r="H705" i="24"/>
  <c r="H712" i="24"/>
  <c r="H631" i="24"/>
  <c r="H683" i="24"/>
  <c r="H694" i="24"/>
  <c r="H676" i="24"/>
  <c r="H692" i="24"/>
  <c r="H642" i="24"/>
  <c r="H632" i="24"/>
  <c r="H701" i="24"/>
  <c r="H674" i="24"/>
  <c r="H643" i="24"/>
  <c r="H708" i="24"/>
  <c r="H691" i="24"/>
  <c r="H637" i="24"/>
  <c r="H715" i="34"/>
  <c r="I629" i="34"/>
  <c r="H715" i="24" l="1"/>
  <c r="I629" i="24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I678" i="24" l="1"/>
  <c r="I630" i="24"/>
  <c r="I710" i="24"/>
  <c r="I707" i="24"/>
  <c r="I682" i="24"/>
  <c r="I683" i="24"/>
  <c r="I680" i="24"/>
  <c r="I681" i="24"/>
  <c r="I643" i="24"/>
  <c r="I635" i="24"/>
  <c r="I695" i="24"/>
  <c r="I638" i="24"/>
  <c r="I705" i="24"/>
  <c r="I669" i="24"/>
  <c r="I644" i="24"/>
  <c r="I685" i="24"/>
  <c r="I674" i="24"/>
  <c r="I709" i="24"/>
  <c r="I703" i="24"/>
  <c r="I713" i="24"/>
  <c r="I692" i="24"/>
  <c r="I697" i="24"/>
  <c r="I645" i="24"/>
  <c r="I686" i="24"/>
  <c r="I689" i="24"/>
  <c r="I701" i="24"/>
  <c r="I641" i="24"/>
  <c r="I696" i="24"/>
  <c r="I690" i="24"/>
  <c r="I691" i="24"/>
  <c r="I679" i="24"/>
  <c r="I711" i="24"/>
  <c r="I702" i="24"/>
  <c r="I699" i="24"/>
  <c r="I706" i="24"/>
  <c r="I675" i="24"/>
  <c r="I647" i="24"/>
  <c r="I704" i="24"/>
  <c r="I642" i="24"/>
  <c r="I698" i="24"/>
  <c r="I700" i="24"/>
  <c r="I670" i="24"/>
  <c r="I708" i="24"/>
  <c r="I639" i="24"/>
  <c r="I672" i="24"/>
  <c r="I636" i="24"/>
  <c r="I687" i="24"/>
  <c r="I631" i="24"/>
  <c r="I693" i="24"/>
  <c r="I694" i="24"/>
  <c r="I712" i="24"/>
  <c r="I633" i="24"/>
  <c r="I716" i="24"/>
  <c r="I676" i="24"/>
  <c r="I671" i="24"/>
  <c r="I634" i="24"/>
  <c r="I637" i="24"/>
  <c r="I668" i="24"/>
  <c r="I688" i="24"/>
  <c r="I632" i="24"/>
  <c r="I677" i="24"/>
  <c r="I673" i="24"/>
  <c r="I684" i="24"/>
  <c r="I646" i="24"/>
  <c r="I640" i="24"/>
  <c r="I715" i="34"/>
  <c r="J630" i="34"/>
  <c r="I715" i="24" l="1"/>
  <c r="J630" i="24"/>
  <c r="J712" i="34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J706" i="24" l="1"/>
  <c r="J691" i="24"/>
  <c r="J638" i="24"/>
  <c r="J677" i="24"/>
  <c r="J643" i="24"/>
  <c r="J635" i="24"/>
  <c r="J680" i="24"/>
  <c r="J701" i="24"/>
  <c r="J645" i="24"/>
  <c r="J708" i="24"/>
  <c r="J689" i="24"/>
  <c r="J686" i="24"/>
  <c r="J634" i="24"/>
  <c r="J694" i="24"/>
  <c r="J674" i="24"/>
  <c r="J640" i="24"/>
  <c r="J672" i="24"/>
  <c r="J647" i="24"/>
  <c r="J637" i="24"/>
  <c r="J709" i="24"/>
  <c r="J644" i="24"/>
  <c r="J631" i="24"/>
  <c r="J636" i="24"/>
  <c r="J710" i="24"/>
  <c r="J639" i="24"/>
  <c r="J668" i="24"/>
  <c r="J690" i="24"/>
  <c r="J633" i="24"/>
  <c r="J697" i="24"/>
  <c r="J704" i="24"/>
  <c r="J711" i="24"/>
  <c r="J700" i="24"/>
  <c r="J675" i="24"/>
  <c r="J684" i="24"/>
  <c r="J669" i="24"/>
  <c r="J687" i="24"/>
  <c r="J642" i="24"/>
  <c r="J679" i="24"/>
  <c r="J671" i="24"/>
  <c r="J683" i="24"/>
  <c r="J678" i="24"/>
  <c r="J670" i="24"/>
  <c r="J699" i="24"/>
  <c r="J692" i="24"/>
  <c r="J646" i="24"/>
  <c r="J716" i="24"/>
  <c r="J707" i="24"/>
  <c r="J695" i="24"/>
  <c r="J688" i="24"/>
  <c r="J712" i="24"/>
  <c r="J641" i="24"/>
  <c r="J696" i="24"/>
  <c r="J632" i="24"/>
  <c r="J705" i="24"/>
  <c r="J673" i="24"/>
  <c r="J682" i="24"/>
  <c r="J702" i="24"/>
  <c r="J676" i="24"/>
  <c r="J681" i="24"/>
  <c r="J698" i="24"/>
  <c r="J713" i="24"/>
  <c r="J685" i="24"/>
  <c r="J703" i="24"/>
  <c r="J693" i="24"/>
  <c r="L647" i="34"/>
  <c r="J715" i="34"/>
  <c r="K644" i="34"/>
  <c r="K644" i="24" l="1"/>
  <c r="J715" i="24"/>
  <c r="L647" i="24"/>
  <c r="K709" i="34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L688" i="34"/>
  <c r="L687" i="34"/>
  <c r="L669" i="34"/>
  <c r="L668" i="34"/>
  <c r="L704" i="34"/>
  <c r="L703" i="34"/>
  <c r="L686" i="34"/>
  <c r="L685" i="34"/>
  <c r="L684" i="34"/>
  <c r="L702" i="34"/>
  <c r="L683" i="34"/>
  <c r="L697" i="34"/>
  <c r="L678" i="34"/>
  <c r="L701" i="34"/>
  <c r="M701" i="34" s="1"/>
  <c r="L696" i="34"/>
  <c r="L677" i="34"/>
  <c r="L699" i="34"/>
  <c r="L680" i="34"/>
  <c r="L679" i="34"/>
  <c r="L713" i="34"/>
  <c r="L694" i="34"/>
  <c r="L675" i="34"/>
  <c r="L681" i="34"/>
  <c r="M681" i="34" s="1"/>
  <c r="L676" i="34"/>
  <c r="M685" i="34" l="1"/>
  <c r="M702" i="34"/>
  <c r="M676" i="34"/>
  <c r="M677" i="34"/>
  <c r="M707" i="34"/>
  <c r="L695" i="24"/>
  <c r="L678" i="24"/>
  <c r="L697" i="24"/>
  <c r="L702" i="24"/>
  <c r="L688" i="24"/>
  <c r="L703" i="24"/>
  <c r="M703" i="24" s="1"/>
  <c r="C183" i="32" s="1"/>
  <c r="L704" i="24"/>
  <c r="L708" i="24"/>
  <c r="L679" i="24"/>
  <c r="L685" i="24"/>
  <c r="L709" i="24"/>
  <c r="L681" i="24"/>
  <c r="L691" i="24"/>
  <c r="L668" i="24"/>
  <c r="L693" i="24"/>
  <c r="L712" i="24"/>
  <c r="M712" i="24" s="1"/>
  <c r="E215" i="32" s="1"/>
  <c r="L676" i="24"/>
  <c r="L694" i="24"/>
  <c r="L705" i="24"/>
  <c r="L706" i="24"/>
  <c r="L670" i="24"/>
  <c r="L684" i="24"/>
  <c r="M684" i="24" s="1"/>
  <c r="E87" i="32" s="1"/>
  <c r="L707" i="24"/>
  <c r="M707" i="24" s="1"/>
  <c r="G183" i="32" s="1"/>
  <c r="L696" i="24"/>
  <c r="L682" i="24"/>
  <c r="L711" i="24"/>
  <c r="L672" i="24"/>
  <c r="L716" i="24"/>
  <c r="L690" i="24"/>
  <c r="M690" i="24" s="1"/>
  <c r="D119" i="32" s="1"/>
  <c r="L677" i="24"/>
  <c r="L669" i="24"/>
  <c r="M669" i="24" s="1"/>
  <c r="D23" i="32" s="1"/>
  <c r="L683" i="24"/>
  <c r="M683" i="24" s="1"/>
  <c r="D87" i="32" s="1"/>
  <c r="L692" i="24"/>
  <c r="L698" i="24"/>
  <c r="L686" i="24"/>
  <c r="M686" i="24" s="1"/>
  <c r="G87" i="32" s="1"/>
  <c r="L671" i="24"/>
  <c r="L713" i="24"/>
  <c r="L675" i="24"/>
  <c r="M675" i="24" s="1"/>
  <c r="C55" i="32" s="1"/>
  <c r="L701" i="24"/>
  <c r="M701" i="24" s="1"/>
  <c r="H151" i="32" s="1"/>
  <c r="L699" i="24"/>
  <c r="M699" i="24" s="1"/>
  <c r="F151" i="32" s="1"/>
  <c r="L680" i="24"/>
  <c r="L687" i="24"/>
  <c r="L689" i="24"/>
  <c r="L710" i="24"/>
  <c r="M710" i="24" s="1"/>
  <c r="C215" i="32" s="1"/>
  <c r="L673" i="24"/>
  <c r="L674" i="24"/>
  <c r="M674" i="24" s="1"/>
  <c r="I23" i="32" s="1"/>
  <c r="L700" i="24"/>
  <c r="K696" i="24"/>
  <c r="K690" i="24"/>
  <c r="K675" i="24"/>
  <c r="K682" i="24"/>
  <c r="K703" i="24"/>
  <c r="K685" i="24"/>
  <c r="K708" i="24"/>
  <c r="K672" i="24"/>
  <c r="K677" i="24"/>
  <c r="K694" i="24"/>
  <c r="K710" i="24"/>
  <c r="K680" i="24"/>
  <c r="K668" i="24"/>
  <c r="K691" i="24"/>
  <c r="K701" i="24"/>
  <c r="K689" i="24"/>
  <c r="K671" i="24"/>
  <c r="K686" i="24"/>
  <c r="K683" i="24"/>
  <c r="K669" i="24"/>
  <c r="K702" i="24"/>
  <c r="K673" i="24"/>
  <c r="K713" i="24"/>
  <c r="K693" i="24"/>
  <c r="K700" i="24"/>
  <c r="K716" i="24"/>
  <c r="K699" i="24"/>
  <c r="K712" i="24"/>
  <c r="K684" i="24"/>
  <c r="K711" i="24"/>
  <c r="K695" i="24"/>
  <c r="K704" i="24"/>
  <c r="K698" i="24"/>
  <c r="K687" i="24"/>
  <c r="K670" i="24"/>
  <c r="K692" i="24"/>
  <c r="K676" i="24"/>
  <c r="K674" i="24"/>
  <c r="K706" i="24"/>
  <c r="K679" i="24"/>
  <c r="K705" i="24"/>
  <c r="K707" i="24"/>
  <c r="K678" i="24"/>
  <c r="K697" i="24"/>
  <c r="K709" i="24"/>
  <c r="K688" i="24"/>
  <c r="K681" i="24"/>
  <c r="M670" i="34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M708" i="24" l="1"/>
  <c r="H183" i="32" s="1"/>
  <c r="M696" i="24"/>
  <c r="C151" i="32" s="1"/>
  <c r="M693" i="24"/>
  <c r="G119" i="32" s="1"/>
  <c r="M670" i="24"/>
  <c r="E23" i="32" s="1"/>
  <c r="M691" i="24"/>
  <c r="E119" i="32" s="1"/>
  <c r="M688" i="24"/>
  <c r="I87" i="32" s="1"/>
  <c r="M700" i="24"/>
  <c r="G151" i="32" s="1"/>
  <c r="M677" i="24"/>
  <c r="E55" i="32" s="1"/>
  <c r="M672" i="24"/>
  <c r="G23" i="32" s="1"/>
  <c r="M705" i="24"/>
  <c r="E183" i="32" s="1"/>
  <c r="M709" i="24"/>
  <c r="I183" i="32" s="1"/>
  <c r="M697" i="24"/>
  <c r="D151" i="32" s="1"/>
  <c r="M704" i="24"/>
  <c r="D183" i="32" s="1"/>
  <c r="L715" i="24"/>
  <c r="M668" i="24"/>
  <c r="M706" i="24"/>
  <c r="F183" i="32" s="1"/>
  <c r="M681" i="24"/>
  <c r="I55" i="32" s="1"/>
  <c r="M689" i="24"/>
  <c r="C119" i="32" s="1"/>
  <c r="M687" i="24"/>
  <c r="H87" i="32" s="1"/>
  <c r="M698" i="24"/>
  <c r="E151" i="32" s="1"/>
  <c r="M711" i="24"/>
  <c r="D215" i="32" s="1"/>
  <c r="M694" i="24"/>
  <c r="H119" i="32" s="1"/>
  <c r="M685" i="24"/>
  <c r="F87" i="32" s="1"/>
  <c r="M678" i="24"/>
  <c r="F55" i="32" s="1"/>
  <c r="M673" i="24"/>
  <c r="H23" i="32" s="1"/>
  <c r="M713" i="24"/>
  <c r="F215" i="32" s="1"/>
  <c r="K715" i="24"/>
  <c r="M671" i="24"/>
  <c r="F23" i="32" s="1"/>
  <c r="M702" i="24"/>
  <c r="I151" i="32" s="1"/>
  <c r="M680" i="24"/>
  <c r="H55" i="32" s="1"/>
  <c r="M692" i="24"/>
  <c r="F119" i="32" s="1"/>
  <c r="M682" i="24"/>
  <c r="C87" i="32" s="1"/>
  <c r="M676" i="24"/>
  <c r="D55" i="32" s="1"/>
  <c r="M679" i="24"/>
  <c r="G55" i="32" s="1"/>
  <c r="M695" i="24"/>
  <c r="I119" i="32" s="1"/>
  <c r="M715" i="34"/>
  <c r="C23" i="32" l="1"/>
  <c r="M715" i="24"/>
</calcChain>
</file>

<file path=xl/sharedStrings.xml><?xml version="1.0" encoding="utf-8"?>
<sst xmlns="http://schemas.openxmlformats.org/spreadsheetml/2006/main" count="4829" uniqueCount="1363">
  <si>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</si>
  <si>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</si>
  <si>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</si>
  <si>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</si>
  <si>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</si>
  <si>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</si>
  <si>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</si>
  <si>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</si>
  <si>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</si>
  <si>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</si>
  <si>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</si>
  <si>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</si>
  <si>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</si>
  <si>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</si>
  <si>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</si>
  <si>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</si>
  <si>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</si>
  <si>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</si>
  <si>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</si>
  <si>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</si>
  <si>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</si>
  <si>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</si>
  <si>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</si>
  <si>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</si>
  <si>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</si>
  <si>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</si>
  <si>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</si>
  <si>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</si>
  <si>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</si>
  <si>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</si>
  <si>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</si>
  <si>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</si>
  <si>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</si>
  <si>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</si>
  <si>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</si>
  <si>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</si>
  <si>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</si>
  <si>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</si>
  <si>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</si>
  <si>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</si>
  <si>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</si>
  <si>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</si>
  <si>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</si>
  <si>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</si>
  <si>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</si>
  <si>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</si>
  <si>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</si>
  <si>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</si>
  <si>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</si>
  <si>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</si>
  <si>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</si>
  <si>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</si>
  <si>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</si>
  <si>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</si>
  <si>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</si>
  <si>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</si>
  <si>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</si>
  <si>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</si>
  <si>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</si>
  <si>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</si>
  <si>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</si>
  <si>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</si>
  <si>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</si>
  <si>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</si>
  <si>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</si>
  <si>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</si>
  <si>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</si>
  <si>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</si>
  <si>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</si>
  <si>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</si>
  <si>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</si>
  <si>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</si>
  <si>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</si>
  <si>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</si>
  <si>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</si>
  <si>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</si>
  <si>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</si>
  <si>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</si>
  <si>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</si>
  <si>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</si>
  <si>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</si>
  <si>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</si>
  <si>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</si>
  <si>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</si>
  <si>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</si>
  <si>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</si>
  <si>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</si>
  <si>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</si>
  <si>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</si>
  <si>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</si>
  <si>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</si>
  <si>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</si>
  <si>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</si>
  <si>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</si>
  <si>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</si>
  <si>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</si>
  <si>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</si>
  <si>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</si>
  <si>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</si>
  <si>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</si>
  <si>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</si>
  <si>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</si>
  <si>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</si>
  <si>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</si>
  <si>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</si>
  <si>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</si>
  <si>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</si>
  <si>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</si>
  <si>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</si>
  <si>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</si>
  <si>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</si>
  <si>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</si>
  <si>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</si>
  <si>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</si>
  <si>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</si>
  <si>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</si>
  <si>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</si>
  <si>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</si>
  <si>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</si>
  <si>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</si>
  <si>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</si>
  <si>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</si>
  <si>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</si>
  <si>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</si>
  <si>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</si>
  <si>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</si>
  <si>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</si>
  <si>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</si>
  <si>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</si>
  <si>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</si>
  <si>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</si>
  <si>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</si>
  <si>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</si>
  <si>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</si>
  <si>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</si>
  <si>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</si>
  <si>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</si>
  <si>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</si>
  <si>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</si>
  <si>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</si>
  <si>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</si>
  <si>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</si>
  <si>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</si>
  <si>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</si>
  <si>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</si>
  <si>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</si>
  <si>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</si>
  <si>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</si>
  <si>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</si>
  <si>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</si>
  <si>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</si>
  <si>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</si>
  <si>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</si>
  <si>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</si>
  <si>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</si>
  <si>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</si>
  <si>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</si>
  <si>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</si>
  <si>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</si>
  <si>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</si>
  <si>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</si>
  <si>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</si>
  <si>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</si>
  <si>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</si>
  <si>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</si>
  <si>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</si>
  <si>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</si>
  <si>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</si>
  <si>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</si>
  <si>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</si>
  <si>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</si>
  <si>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</si>
  <si>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</si>
  <si>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</si>
  <si>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</si>
  <si>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</si>
  <si>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</si>
  <si>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</si>
  <si>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</si>
  <si>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</si>
  <si>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</si>
  <si>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</si>
  <si>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</si>
  <si>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</si>
  <si>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</si>
  <si>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</si>
  <si>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</si>
  <si>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</si>
  <si>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</si>
  <si>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</si>
  <si>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</si>
  <si>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</si>
  <si>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</si>
  <si>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</si>
  <si>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</si>
  <si>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</si>
  <si>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</si>
  <si>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</si>
  <si>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</si>
  <si>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</si>
  <si>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</si>
  <si>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</si>
  <si>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</si>
  <si>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</si>
  <si>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</si>
  <si>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</si>
  <si>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</si>
  <si>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</si>
  <si>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</si>
  <si>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</si>
  <si>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</si>
  <si>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</si>
  <si>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</si>
  <si>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</si>
  <si>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</si>
  <si>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</si>
  <si>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</si>
  <si>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</si>
  <si>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</si>
  <si>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</si>
  <si>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</si>
  <si>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</si>
  <si>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</si>
  <si>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</si>
  <si>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</si>
  <si>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</si>
  <si>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</si>
  <si>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</si>
  <si>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</si>
  <si>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</si>
  <si>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</si>
  <si>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</si>
  <si>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</si>
  <si>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</si>
  <si>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</si>
  <si>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</si>
  <si>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</si>
  <si>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</si>
  <si>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</si>
  <si>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</si>
  <si>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</si>
  <si>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</si>
  <si>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</si>
  <si>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</si>
  <si>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</si>
  <si>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</si>
  <si>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</si>
  <si>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</si>
  <si>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</si>
  <si>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</si>
  <si>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</si>
  <si>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</si>
  <si>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</si>
  <si>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</si>
  <si>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</si>
  <si>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</si>
  <si>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</si>
  <si>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</si>
  <si>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</si>
  <si>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</si>
  <si>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</si>
  <si>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</si>
  <si>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</si>
  <si>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</si>
  <si>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</si>
  <si>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</si>
  <si>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</si>
  <si>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</si>
  <si>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</si>
  <si>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</si>
  <si>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</si>
  <si>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</si>
  <si>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</si>
  <si>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</si>
  <si>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</si>
  <si>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</si>
  <si>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</si>
  <si>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</si>
  <si>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</si>
  <si>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</si>
  <si>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</si>
  <si>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</si>
  <si>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</si>
  <si>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</si>
  <si>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</si>
  <si>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</si>
  <si>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</si>
  <si>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</si>
  <si>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</si>
  <si>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</si>
  <si>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</si>
  <si>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</si>
  <si>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</si>
  <si>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</si>
  <si>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</si>
  <si>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</si>
  <si>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</si>
  <si>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</si>
  <si>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</si>
  <si>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</si>
  <si>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</si>
  <si>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</si>
  <si>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</si>
  <si>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</si>
  <si>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</si>
  <si>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</si>
  <si>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</si>
  <si>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</si>
  <si>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</si>
  <si>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</si>
  <si>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</si>
  <si>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</si>
  <si>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</si>
  <si>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</si>
  <si>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</si>
  <si>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</si>
  <si>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</si>
  <si>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</si>
  <si>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</si>
  <si>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</si>
  <si>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</si>
  <si>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</si>
  <si>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</si>
  <si>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</si>
  <si>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</si>
  <si>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</si>
  <si>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</si>
  <si>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</si>
  <si>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</si>
  <si>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</si>
  <si>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</si>
  <si>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</si>
  <si>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</si>
  <si>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</si>
  <si>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</si>
  <si>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</si>
  <si>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</si>
  <si>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</si>
  <si>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</si>
  <si>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</si>
  <si>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</si>
  <si>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</si>
  <si>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</si>
  <si>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</si>
  <si>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</si>
  <si>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</si>
  <si>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</si>
  <si>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</si>
  <si>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</si>
  <si>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</si>
  <si>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</si>
  <si>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</si>
  <si>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</si>
  <si>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</si>
  <si>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</si>
  <si>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</si>
  <si>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</si>
  <si>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</si>
  <si>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</si>
  <si>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</si>
  <si>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</si>
  <si>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</si>
  <si>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</si>
  <si>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</si>
  <si>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</si>
  <si>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</si>
  <si>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</si>
  <si>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</si>
  <si>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</si>
  <si>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</si>
  <si>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</si>
  <si>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</si>
  <si>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</si>
  <si>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</si>
  <si>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</si>
  <si>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</si>
  <si>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</si>
  <si>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</si>
  <si>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</si>
  <si>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</si>
  <si>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</si>
  <si>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</si>
  <si>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</si>
  <si>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</si>
  <si>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</si>
  <si>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</si>
  <si>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</si>
  <si>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</si>
  <si>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</si>
  <si>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</si>
  <si>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</si>
  <si>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</si>
  <si>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</si>
  <si>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</si>
  <si>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</si>
  <si>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</si>
  <si>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</si>
  <si>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</si>
  <si>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</si>
  <si>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</si>
  <si>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</si>
  <si>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</si>
  <si>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</si>
  <si>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</si>
  <si>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</si>
  <si>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</si>
  <si>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</si>
  <si>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</si>
  <si>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</si>
  <si>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</si>
  <si>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</si>
  <si>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</si>
  <si>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</si>
  <si>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</si>
  <si>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</si>
  <si>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</si>
  <si>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</si>
  <si>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</si>
  <si>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</si>
  <si>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</si>
  <si>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</si>
  <si>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</si>
  <si>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</si>
  <si>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</si>
  <si>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</si>
  <si>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</si>
  <si>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</si>
  <si>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</si>
  <si>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</si>
  <si>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</si>
  <si>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</si>
  <si>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</si>
  <si>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</si>
  <si>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</si>
  <si>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</si>
  <si>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</si>
  <si>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</si>
  <si>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</si>
  <si>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</si>
  <si>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</si>
  <si>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</si>
  <si>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</si>
  <si>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</si>
  <si>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</si>
  <si>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</si>
  <si>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</si>
  <si>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</si>
  <si>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</si>
  <si>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</si>
  <si>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</si>
  <si>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</si>
  <si>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</si>
  <si>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</si>
  <si>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</si>
  <si>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</si>
  <si>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</si>
  <si>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</si>
  <si>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</si>
  <si>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</si>
  <si>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</si>
  <si>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</si>
  <si>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</si>
  <si>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</si>
  <si>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</si>
  <si>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</si>
  <si>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</si>
  <si>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</si>
  <si>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</si>
  <si>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</si>
  <si>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</si>
  <si>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</si>
  <si>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</si>
  <si>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</si>
  <si>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</si>
  <si>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</si>
  <si>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</si>
  <si>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</si>
  <si>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</si>
  <si>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</si>
  <si>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</si>
  <si>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</si>
  <si>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</si>
  <si>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</si>
  <si>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</si>
  <si>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</si>
  <si>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</si>
  <si>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</si>
  <si>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</si>
  <si>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</si>
  <si>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</si>
  <si>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</si>
  <si>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</si>
  <si>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</si>
  <si>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</si>
  <si>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</si>
  <si>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</si>
  <si>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</si>
  <si>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</si>
  <si>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</si>
  <si>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</si>
  <si>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</si>
  <si>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</si>
  <si>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</si>
  <si>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</si>
  <si>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</si>
  <si>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</si>
  <si>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</si>
  <si>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</si>
  <si>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</si>
  <si>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</si>
  <si>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</si>
  <si>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</si>
  <si>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</si>
  <si>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</si>
  <si>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</si>
  <si>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</si>
  <si>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</si>
  <si>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</si>
  <si>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</si>
  <si>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</si>
  <si>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</si>
  <si>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</si>
  <si>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</si>
  <si>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</si>
  <si>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</si>
  <si>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</si>
  <si>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</si>
  <si>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</si>
  <si>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</si>
  <si>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</si>
  <si>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</si>
  <si>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</si>
  <si>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</si>
  <si>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</si>
  <si>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</si>
  <si>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</si>
  <si>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</si>
  <si>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</si>
  <si>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</si>
  <si>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</si>
  <si>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</si>
  <si>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</si>
  <si>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</si>
  <si>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</si>
  <si>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</si>
  <si>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</si>
  <si>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</si>
  <si>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</si>
  <si>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</si>
  <si>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</si>
  <si>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</si>
  <si>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</si>
  <si>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</si>
  <si>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</si>
  <si>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</si>
  <si>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</si>
  <si>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</si>
  <si>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</si>
  <si>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</si>
  <si>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</si>
  <si>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</si>
  <si>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</si>
  <si>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</si>
  <si>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</si>
  <si>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</si>
  <si>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</si>
  <si>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</si>
  <si>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</si>
  <si>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</si>
  <si>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</si>
  <si>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</si>
  <si>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</si>
  <si>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</si>
  <si>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</si>
  <si>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</si>
  <si>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</si>
  <si>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</si>
  <si>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</si>
  <si>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</si>
  <si>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</si>
  <si>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</si>
  <si>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</si>
  <si>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</si>
  <si>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</si>
  <si>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</si>
  <si>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</si>
  <si>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</si>
  <si>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</si>
  <si>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</si>
  <si>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</si>
  <si>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</si>
  <si>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</si>
  <si>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</si>
  <si>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</si>
  <si>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</si>
  <si>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</si>
  <si>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</si>
  <si>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</si>
  <si>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</si>
  <si>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</si>
  <si>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</si>
  <si>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</si>
  <si>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</si>
  <si>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</si>
  <si>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</si>
  <si>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</si>
  <si>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</si>
  <si>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</si>
  <si>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</si>
  <si>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</si>
  <si>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</si>
  <si>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</si>
  <si>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</si>
  <si>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</si>
  <si>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</si>
  <si>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</si>
  <si>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</si>
  <si>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</si>
  <si>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</si>
  <si>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</si>
  <si>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</si>
  <si>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</si>
  <si>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</si>
  <si>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</si>
  <si>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</si>
  <si>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</si>
  <si>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</si>
  <si>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</si>
  <si>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</si>
  <si>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</si>
  <si>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</si>
  <si>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</si>
  <si>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</si>
  <si>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</si>
  <si>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</si>
  <si>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</si>
  <si>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</si>
  <si>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</si>
  <si>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</si>
  <si>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</si>
  <si>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</si>
  <si>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</si>
  <si>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</si>
  <si>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</si>
  <si>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</si>
  <si>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</si>
  <si>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</si>
  <si>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</si>
  <si>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</si>
  <si>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</si>
  <si>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</si>
  <si>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</si>
  <si>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</si>
  <si>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</si>
  <si>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</si>
  <si>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</si>
  <si>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</si>
  <si>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</si>
  <si>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</si>
  <si>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</si>
  <si>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</si>
  <si>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</si>
  <si>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</si>
  <si>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</si>
  <si>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</si>
  <si>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</si>
  <si>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</si>
  <si>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</si>
  <si>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</si>
  <si>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</si>
  <si>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</si>
  <si>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</si>
  <si>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</si>
  <si>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</si>
  <si>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</si>
  <si>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</si>
  <si>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</si>
  <si>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</si>
  <si>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</si>
  <si>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</si>
  <si>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</si>
  <si>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</si>
  <si>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</si>
  <si>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</si>
  <si>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</si>
  <si>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</si>
  <si>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</si>
  <si>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</si>
  <si>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</si>
  <si>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</si>
  <si>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</si>
  <si>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</si>
  <si>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</si>
  <si>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</si>
  <si>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</si>
  <si>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</si>
  <si>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</si>
  <si>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</si>
  <si>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</si>
  <si>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</si>
  <si>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</si>
  <si>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</si>
  <si>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</si>
  <si>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</si>
  <si>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</si>
  <si>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</si>
  <si>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</si>
  <si>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</si>
  <si>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</si>
  <si>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</si>
  <si>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</si>
  <si>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</si>
  <si>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</si>
  <si>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</si>
  <si>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</si>
  <si>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</si>
  <si>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</si>
  <si>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</si>
  <si>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</si>
  <si>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</si>
  <si>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</si>
  <si>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</si>
  <si>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</si>
  <si>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</si>
  <si>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</si>
  <si>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</si>
  <si>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</si>
  <si>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</si>
  <si>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</si>
  <si>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</si>
  <si>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</si>
  <si>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</si>
  <si>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</si>
  <si>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</si>
  <si>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</si>
  <si>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</si>
  <si>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</si>
  <si>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</si>
  <si>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</si>
  <si>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</si>
  <si>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</si>
  <si>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</si>
  <si>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</si>
  <si>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</si>
  <si>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</si>
  <si>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</si>
  <si>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</si>
  <si>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</si>
  <si>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</si>
  <si>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</si>
  <si>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</si>
  <si>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</si>
  <si>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</si>
  <si>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</si>
  <si>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</si>
  <si>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</si>
  <si>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</si>
  <si>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</si>
  <si>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</si>
  <si>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</si>
  <si>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</si>
  <si>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</si>
  <si>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</si>
  <si>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</si>
  <si>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</si>
  <si>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</si>
  <si>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</si>
  <si>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</si>
  <si>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</si>
  <si>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</si>
  <si>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</si>
  <si>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</si>
  <si>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</si>
  <si>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</si>
  <si>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</si>
  <si>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</si>
  <si>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</si>
  <si>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</si>
  <si>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</si>
  <si>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</si>
  <si>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</si>
  <si>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</si>
  <si>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</si>
  <si>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</si>
  <si>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</si>
  <si>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</si>
  <si>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</si>
  <si>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</si>
  <si>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</si>
  <si>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</si>
  <si>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</si>
  <si>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</si>
  <si>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</si>
  <si>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</si>
  <si>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</si>
  <si>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</si>
  <si>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</si>
  <si>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</si>
  <si>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</si>
  <si>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</si>
  <si>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</si>
  <si>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</si>
  <si>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</si>
  <si>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</si>
  <si>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</si>
  <si>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</si>
  <si>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</si>
  <si>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</si>
  <si>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</si>
  <si>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</si>
  <si>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</si>
  <si>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</si>
  <si>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</si>
  <si>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</si>
  <si>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</si>
  <si>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</si>
  <si>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</si>
  <si>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</si>
  <si>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</si>
  <si>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</si>
  <si>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</si>
  <si>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</si>
  <si>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</si>
  <si>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</si>
  <si>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</si>
  <si>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</si>
  <si>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</si>
  <si>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</si>
  <si>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</si>
  <si>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</si>
  <si>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</si>
  <si>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</si>
  <si>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</si>
  <si>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</si>
  <si>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</si>
  <si>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</si>
  <si>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</si>
  <si>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</si>
  <si>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</si>
  <si>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</si>
  <si>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</si>
  <si>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</si>
  <si>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</si>
  <si>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</si>
  <si>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</si>
  <si>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</si>
  <si>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</si>
  <si>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</si>
  <si>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</si>
  <si>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</si>
  <si>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</si>
  <si>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</si>
  <si>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</si>
  <si>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</si>
  <si>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</si>
  <si>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</si>
  <si>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</si>
  <si>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</si>
  <si>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</si>
  <si>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</si>
  <si>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</si>
  <si>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</si>
  <si>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</si>
  <si>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</si>
  <si>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</si>
  <si>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</si>
  <si>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</si>
  <si>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</si>
  <si>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</si>
  <si>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</si>
  <si>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</si>
  <si>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</si>
  <si>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</si>
  <si>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</si>
  <si>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</si>
  <si>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</si>
  <si>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</si>
  <si>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</si>
  <si>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</si>
  <si>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</si>
  <si>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</si>
  <si>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</si>
  <si>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</si>
  <si>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</si>
  <si>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</si>
  <si>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</si>
  <si>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</si>
  <si>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</si>
  <si>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</si>
  <si>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</si>
  <si>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</si>
  <si>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</si>
  <si>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</si>
  <si>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</si>
  <si>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</si>
  <si>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</si>
  <si>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</si>
  <si>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</si>
  <si>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</si>
  <si>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</si>
  <si>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</si>
  <si>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</si>
  <si>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</si>
  <si>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</si>
  <si>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</si>
  <si>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</si>
  <si>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</si>
  <si>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</si>
  <si>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</si>
  <si>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</si>
  <si>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</si>
  <si>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</si>
  <si>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</si>
  <si>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</si>
  <si>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</si>
  <si>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</si>
  <si>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</si>
  <si>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</si>
  <si>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</si>
  <si>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</si>
  <si>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</si>
  <si>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</si>
  <si>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</si>
  <si>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</si>
  <si>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</si>
  <si>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</si>
  <si>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</si>
  <si>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</si>
  <si>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</si>
  <si>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</si>
  <si>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</si>
  <si>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</si>
  <si>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</si>
  <si>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</si>
  <si>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</si>
  <si>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</si>
  <si>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</si>
  <si>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</si>
  <si>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</si>
  <si>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</si>
  <si>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</si>
  <si>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</si>
  <si>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</si>
  <si>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</si>
  <si>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</si>
  <si>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</si>
  <si>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</si>
  <si>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</si>
  <si>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</si>
  <si>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</si>
  <si>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</si>
  <si>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</si>
  <si>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</si>
  <si>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</si>
  <si>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</si>
  <si>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</si>
  <si>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</si>
  <si>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</si>
  <si>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</si>
  <si>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</si>
  <si>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</si>
  <si>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</si>
  <si>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</si>
  <si>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</si>
  <si>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</si>
  <si>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</si>
  <si>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</si>
  <si>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</si>
  <si>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</si>
  <si>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</si>
  <si>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</si>
  <si>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</si>
  <si>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</si>
  <si>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</si>
  <si>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</si>
  <si>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</si>
  <si>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</si>
  <si>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</si>
  <si>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</si>
  <si>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</si>
  <si>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</si>
  <si>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</si>
  <si>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</si>
  <si>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</si>
  <si>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</si>
  <si>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</si>
  <si>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</si>
  <si>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</si>
  <si>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</si>
  <si>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</si>
  <si>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</si>
  <si>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</si>
  <si>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</si>
  <si>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</si>
  <si>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</si>
  <si>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</si>
  <si>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</si>
  <si>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</si>
  <si>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</si>
  <si>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</si>
  <si>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</si>
  <si>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</si>
  <si>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</si>
  <si>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</si>
  <si>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</si>
  <si>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</si>
  <si>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</si>
  <si>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</si>
  <si>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</si>
  <si>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</si>
  <si>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</si>
  <si>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</si>
  <si>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</si>
  <si>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</si>
  <si>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</si>
  <si>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</si>
  <si>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</si>
  <si>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</si>
  <si>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</si>
  <si>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</si>
  <si>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</si>
  <si>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</si>
  <si>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</si>
  <si>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</si>
  <si>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</si>
  <si>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</si>
  <si>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</si>
  <si>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</si>
  <si>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</si>
  <si>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</si>
  <si>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</si>
  <si>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</si>
  <si>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</si>
  <si>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</si>
  <si>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</si>
  <si>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</si>
  <si>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</si>
  <si>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</si>
  <si>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</si>
  <si>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</si>
  <si>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</si>
  <si>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</si>
  <si>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</si>
  <si>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</si>
  <si>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</si>
  <si>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</si>
  <si>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</si>
  <si>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</si>
  <si>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</si>
  <si>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</si>
  <si>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</si>
  <si>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</si>
  <si>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</si>
  <si>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</si>
  <si>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</si>
  <si>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</si>
  <si>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</si>
  <si>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</si>
  <si>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</si>
  <si>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</si>
  <si>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</si>
  <si>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</si>
  <si>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</si>
  <si>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</si>
  <si>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</si>
  <si>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</si>
  <si>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</si>
  <si>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</si>
  <si>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</si>
  <si>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</si>
  <si>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</si>
  <si>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</si>
  <si>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</si>
  <si>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</si>
  <si>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</si>
  <si>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</si>
  <si>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</si>
  <si>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</si>
  <si>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</si>
  <si>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</si>
  <si>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</si>
  <si>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</si>
  <si>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</si>
  <si>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</si>
  <si>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</si>
  <si>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</si>
  <si>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</si>
  <si>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</si>
  <si>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</si>
  <si>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</si>
  <si>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</si>
  <si>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</si>
  <si>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</si>
  <si>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</si>
  <si>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</si>
  <si>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</si>
  <si>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</si>
  <si>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</si>
  <si>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</si>
  <si>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</si>
  <si>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</si>
  <si>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</si>
  <si>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</si>
  <si>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</si>
  <si>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</si>
  <si>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</si>
  <si>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</si>
  <si>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</si>
  <si>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</si>
  <si>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</si>
  <si>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</si>
  <si>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</si>
  <si>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</si>
  <si>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</si>
  <si>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</si>
  <si>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</si>
  <si>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</si>
  <si>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</si>
  <si>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</si>
  <si>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</si>
  <si>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</si>
  <si>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</si>
  <si>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</si>
  <si>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</si>
  <si>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</si>
  <si>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</si>
  <si>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</si>
  <si>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</si>
  <si>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</si>
  <si>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</si>
  <si>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</si>
  <si>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</si>
  <si>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</si>
  <si>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</si>
  <si>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</si>
  <si>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</si>
  <si>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</si>
  <si>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</si>
  <si>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</si>
  <si>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</si>
  <si>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</si>
  <si>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</si>
  <si>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</si>
  <si>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</si>
  <si>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</si>
  <si>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</si>
  <si>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</si>
  <si>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</si>
  <si>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</si>
  <si>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</si>
  <si>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</si>
  <si>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</si>
  <si>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</si>
  <si>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</si>
  <si>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</si>
  <si>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</si>
  <si>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</si>
  <si>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</si>
  <si>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</si>
  <si>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</si>
  <si>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</si>
  <si>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</si>
  <si>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</si>
  <si>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</si>
  <si>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</si>
  <si>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</si>
  <si>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</si>
  <si>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</si>
  <si>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</si>
  <si>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</si>
  <si>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</si>
  <si>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</si>
  <si>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</si>
  <si>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</si>
  <si>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</si>
  <si>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</si>
  <si>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</si>
  <si>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</si>
  <si>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</si>
  <si>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</si>
  <si>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</si>
  <si>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</si>
  <si>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</si>
  <si>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</si>
  <si>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</si>
  <si>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</si>
  <si>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</si>
  <si>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</si>
  <si>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</si>
  <si>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</si>
  <si>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</si>
  <si>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</si>
  <si>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</si>
  <si>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</si>
  <si>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</si>
  <si>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</si>
  <si>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</si>
  <si>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</si>
  <si>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</si>
  <si>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</si>
  <si>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</si>
  <si>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</si>
  <si>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</si>
  <si>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</si>
  <si>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</si>
  <si>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</si>
  <si>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</si>
  <si>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</si>
  <si>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</si>
  <si>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</si>
  <si>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</si>
  <si>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</si>
  <si>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</si>
  <si>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</si>
  <si>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</si>
  <si>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</si>
  <si>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</si>
  <si>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</si>
  <si>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</si>
  <si>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</si>
  <si>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</si>
  <si>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</si>
  <si>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</si>
  <si>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</si>
  <si>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</si>
  <si>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</si>
  <si>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</si>
  <si>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</si>
  <si>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</si>
  <si>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</si>
  <si>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</si>
  <si>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</si>
  <si>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</si>
  <si>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</si>
  <si>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</si>
  <si>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</si>
  <si>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</si>
  <si>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</si>
  <si>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</si>
  <si>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</si>
  <si>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</si>
  <si>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</si>
  <si>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</si>
  <si>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</si>
  <si>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</si>
  <si>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</si>
  <si>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</si>
  <si>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</si>
  <si>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</si>
  <si>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</si>
  <si>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</si>
  <si>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</si>
  <si>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</si>
  <si>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</si>
  <si>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</si>
  <si>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</si>
  <si>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</si>
  <si>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</si>
  <si>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</si>
  <si>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</si>
  <si>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</si>
  <si>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</si>
  <si>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</si>
  <si>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</si>
  <si>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</si>
  <si>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</si>
  <si>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</si>
  <si>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</si>
  <si>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</si>
  <si>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</si>
  <si>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</si>
  <si>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</si>
  <si>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</si>
  <si>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</si>
  <si>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</si>
  <si>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</si>
  <si>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</si>
  <si>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</si>
  <si>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</si>
  <si>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</si>
  <si>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</si>
  <si>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</si>
  <si>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</si>
  <si>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</si>
  <si>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</si>
  <si>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</si>
  <si>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</si>
  <si>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</si>
  <si>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</si>
  <si>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</si>
  <si>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</si>
  <si>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</si>
  <si>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</si>
  <si>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</si>
  <si>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</si>
  <si>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</si>
  <si>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</si>
  <si>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</si>
  <si>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</si>
  <si>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</si>
  <si>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</si>
  <si>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</si>
  <si>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</si>
  <si>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</si>
  <si>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</si>
  <si>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</si>
  <si>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</si>
  <si>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</si>
  <si>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</si>
  <si>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</si>
  <si>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</si>
  <si>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</si>
  <si>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</si>
  <si>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</si>
  <si>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</si>
  <si>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</si>
  <si>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</si>
  <si>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</si>
  <si>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</si>
  <si>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</si>
  <si>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</si>
  <si>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</si>
  <si>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</si>
  <si>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</si>
  <si>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</si>
  <si>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</si>
  <si>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</si>
  <si>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</si>
  <si>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</si>
  <si>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</si>
  <si>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</si>
  <si>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</si>
  <si>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</si>
  <si>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</si>
  <si>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</si>
  <si>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</si>
  <si>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</si>
  <si>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</si>
  <si>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</si>
  <si>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</si>
  <si>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</si>
  <si>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</si>
  <si>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</si>
  <si>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</si>
  <si>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</si>
  <si>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</si>
  <si>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</si>
  <si>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</si>
  <si>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</si>
  <si>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</si>
  <si>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Tri-State Memorial Hospital</t>
  </si>
  <si>
    <t>PO Box 189</t>
  </si>
  <si>
    <t>Clarkston</t>
  </si>
  <si>
    <t>WA</t>
  </si>
  <si>
    <t>Asotin</t>
  </si>
  <si>
    <t>Kym Clift</t>
  </si>
  <si>
    <t>Jim Heilsberg</t>
  </si>
  <si>
    <t>Mike Martin</t>
  </si>
  <si>
    <t>509-758-5511</t>
  </si>
  <si>
    <t>509-758-3566</t>
  </si>
  <si>
    <t>Lori Grittner</t>
  </si>
  <si>
    <t>lgrittner@tsmh.org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</si>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</sst>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45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7" fontId="14" fillId="31" borderId="0" xfId="0" applyFont="1" applyFill="1"/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6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1" transitionEvaluation="1" transitionEntry="1" codeName="Sheet1">
    <tabColor rgb="FF92D050"/>
    <pageSetUpPr autoPageBreaks="0" fitToPage="1"/>
  </sheetPr>
  <dimension ref="A1:CF716"/>
  <sheetViews>
    <sheetView tabSelected="1" topLeftCell="A91" zoomScaleNormal="100" workbookViewId="0">
      <selection activeCell="C424" sqref="C424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317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16"/>
      <c r="CE47" s="28">
        <f>SUM(C47:CC47)</f>
        <v>0</v>
      </c>
    </row>
    <row r="48" spans="1:83">
      <c r="A48" s="28" t="s">
        <v>232</v>
      </c>
      <c r="B48" s="317">
        <v>10812364.550000001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961848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746386</v>
      </c>
      <c r="Q48" s="28">
        <f t="shared" si="0"/>
        <v>0</v>
      </c>
      <c r="R48" s="28">
        <f t="shared" si="0"/>
        <v>156710</v>
      </c>
      <c r="S48" s="28">
        <f t="shared" si="0"/>
        <v>67013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545800</v>
      </c>
      <c r="Z48" s="28">
        <f t="shared" si="0"/>
        <v>0</v>
      </c>
      <c r="AA48" s="28">
        <f t="shared" si="0"/>
        <v>0</v>
      </c>
      <c r="AB48" s="28">
        <f t="shared" si="0"/>
        <v>206303</v>
      </c>
      <c r="AC48" s="28">
        <f t="shared" si="0"/>
        <v>128453</v>
      </c>
      <c r="AD48" s="28">
        <f t="shared" si="0"/>
        <v>14118</v>
      </c>
      <c r="AE48" s="28">
        <f t="shared" si="0"/>
        <v>0</v>
      </c>
      <c r="AF48" s="28">
        <f t="shared" si="0"/>
        <v>0</v>
      </c>
      <c r="AG48" s="28">
        <f t="shared" si="0"/>
        <v>535217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4316482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214137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111115</v>
      </c>
      <c r="BE48" s="28">
        <f t="shared" si="1"/>
        <v>126638</v>
      </c>
      <c r="BF48" s="28">
        <f t="shared" si="1"/>
        <v>300470</v>
      </c>
      <c r="BG48" s="28">
        <f t="shared" si="1"/>
        <v>0</v>
      </c>
      <c r="BH48" s="28">
        <f t="shared" si="1"/>
        <v>210245</v>
      </c>
      <c r="BI48" s="28">
        <f t="shared" si="1"/>
        <v>0</v>
      </c>
      <c r="BJ48" s="28">
        <f t="shared" si="1"/>
        <v>204500</v>
      </c>
      <c r="BK48" s="28">
        <f t="shared" si="1"/>
        <v>0</v>
      </c>
      <c r="BL48" s="28">
        <f t="shared" si="1"/>
        <v>258282</v>
      </c>
      <c r="BM48" s="28">
        <f t="shared" si="1"/>
        <v>354244</v>
      </c>
      <c r="BN48" s="28">
        <f t="shared" si="1"/>
        <v>120963</v>
      </c>
      <c r="BO48" s="28">
        <f t="shared" ref="BO48:CD48" si="2">IF($B$48,(ROUND((($B$48/$CE$61)*BO61),0)))</f>
        <v>41150</v>
      </c>
      <c r="BP48" s="28">
        <f t="shared" si="2"/>
        <v>81681</v>
      </c>
      <c r="BQ48" s="28">
        <f t="shared" si="2"/>
        <v>0</v>
      </c>
      <c r="BR48" s="28">
        <f t="shared" si="2"/>
        <v>130851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298070</v>
      </c>
      <c r="BW48" s="28">
        <f t="shared" si="2"/>
        <v>22547</v>
      </c>
      <c r="BX48" s="28">
        <f t="shared" si="2"/>
        <v>342553</v>
      </c>
      <c r="BY48" s="28">
        <f t="shared" si="2"/>
        <v>316589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10812365</v>
      </c>
    </row>
    <row r="49" spans="1:83">
      <c r="A49" s="16" t="s">
        <v>233</v>
      </c>
      <c r="B49" s="28">
        <f>B47+B48</f>
        <v>10812364.550000001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16"/>
      <c r="CE51" s="28">
        <f>SUM(C51:CD51)</f>
        <v>0</v>
      </c>
    </row>
    <row r="52" spans="1:83">
      <c r="A52" s="35" t="s">
        <v>235</v>
      </c>
      <c r="B52" s="317">
        <v>3350094.94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184616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270665</v>
      </c>
      <c r="Q52" s="28">
        <f t="shared" si="3"/>
        <v>21312</v>
      </c>
      <c r="R52" s="28">
        <f t="shared" si="3"/>
        <v>0</v>
      </c>
      <c r="S52" s="28">
        <f t="shared" si="3"/>
        <v>17246</v>
      </c>
      <c r="T52" s="28">
        <f t="shared" si="3"/>
        <v>0</v>
      </c>
      <c r="U52" s="28">
        <f t="shared" si="3"/>
        <v>12419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211036</v>
      </c>
      <c r="Z52" s="28">
        <f t="shared" si="3"/>
        <v>0</v>
      </c>
      <c r="AA52" s="28">
        <f t="shared" si="3"/>
        <v>0</v>
      </c>
      <c r="AB52" s="28">
        <f t="shared" si="3"/>
        <v>16705</v>
      </c>
      <c r="AC52" s="28">
        <f t="shared" si="3"/>
        <v>15183</v>
      </c>
      <c r="AD52" s="28">
        <f t="shared" si="3"/>
        <v>87211</v>
      </c>
      <c r="AE52" s="28">
        <f t="shared" si="3"/>
        <v>0</v>
      </c>
      <c r="AF52" s="28">
        <f t="shared" si="3"/>
        <v>0</v>
      </c>
      <c r="AG52" s="28">
        <f t="shared" si="3"/>
        <v>129774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1208609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67441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65778</v>
      </c>
      <c r="BE52" s="28">
        <f t="shared" si="4"/>
        <v>100330</v>
      </c>
      <c r="BF52" s="28">
        <f t="shared" si="4"/>
        <v>29064</v>
      </c>
      <c r="BG52" s="28">
        <f t="shared" si="4"/>
        <v>0</v>
      </c>
      <c r="BH52" s="28">
        <f t="shared" si="4"/>
        <v>46810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41692</v>
      </c>
      <c r="BM52" s="28">
        <f t="shared" si="4"/>
        <v>89414</v>
      </c>
      <c r="BN52" s="28">
        <f t="shared" si="4"/>
        <v>117616</v>
      </c>
      <c r="BO52" s="28">
        <f t="shared" ref="BO52:CD52" si="5">IF($B$52,ROUND(($B$52/($CE$90+$CF$90)*BO90),0))</f>
        <v>0</v>
      </c>
      <c r="BP52" s="28">
        <f t="shared" si="5"/>
        <v>38157</v>
      </c>
      <c r="BQ52" s="28">
        <f t="shared" si="5"/>
        <v>0</v>
      </c>
      <c r="BR52" s="28">
        <f t="shared" si="5"/>
        <v>38618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30856</v>
      </c>
      <c r="BW52" s="28">
        <f t="shared" si="5"/>
        <v>0</v>
      </c>
      <c r="BX52" s="28">
        <f t="shared" si="5"/>
        <v>8332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501210</v>
      </c>
      <c r="CD52" s="28">
        <f t="shared" si="5"/>
        <v>0</v>
      </c>
      <c r="CE52" s="28">
        <f>SUM(C52:CD52)</f>
        <v>3350094</v>
      </c>
    </row>
    <row r="53" spans="1:83">
      <c r="A53" s="16" t="s">
        <v>233</v>
      </c>
      <c r="B53" s="28">
        <f>B51+B52</f>
        <v>3350094.94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318"/>
      <c r="D59" s="318"/>
      <c r="E59" s="318">
        <v>4560</v>
      </c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9">
        <v>183744</v>
      </c>
      <c r="Q59" s="320">
        <v>134760</v>
      </c>
      <c r="R59" s="320">
        <v>183744</v>
      </c>
      <c r="S59" s="279">
        <v>0</v>
      </c>
      <c r="T59" s="279">
        <v>0</v>
      </c>
      <c r="U59" s="321">
        <v>212254</v>
      </c>
      <c r="V59" s="320"/>
      <c r="W59" s="320"/>
      <c r="X59" s="320"/>
      <c r="Y59" s="320">
        <v>26512.86</v>
      </c>
      <c r="Z59" s="320"/>
      <c r="AA59" s="320"/>
      <c r="AB59" s="279">
        <v>0</v>
      </c>
      <c r="AC59" s="320">
        <v>12696</v>
      </c>
      <c r="AD59" s="320"/>
      <c r="AE59" s="320">
        <v>2768</v>
      </c>
      <c r="AF59" s="320"/>
      <c r="AG59" s="320">
        <v>15185</v>
      </c>
      <c r="AH59" s="320"/>
      <c r="AI59" s="320"/>
      <c r="AJ59" s="320">
        <v>82589</v>
      </c>
      <c r="AK59" s="320"/>
      <c r="AL59" s="320">
        <v>1076</v>
      </c>
      <c r="AM59" s="320"/>
      <c r="AN59" s="320"/>
      <c r="AO59" s="320"/>
      <c r="AP59" s="320"/>
      <c r="AQ59" s="320"/>
      <c r="AR59" s="320"/>
      <c r="AS59" s="320"/>
      <c r="AT59" s="320"/>
      <c r="AU59" s="320"/>
      <c r="AV59" s="279">
        <v>0</v>
      </c>
      <c r="AW59" s="279">
        <v>0</v>
      </c>
      <c r="AX59" s="279">
        <v>0</v>
      </c>
      <c r="AY59" s="320">
        <v>15658</v>
      </c>
      <c r="AZ59" s="320"/>
      <c r="BA59" s="279">
        <v>0</v>
      </c>
      <c r="BB59" s="279">
        <v>0</v>
      </c>
      <c r="BC59" s="279">
        <v>0</v>
      </c>
      <c r="BD59" s="279">
        <v>0</v>
      </c>
      <c r="BE59" s="320">
        <v>167254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>
      <c r="A60" s="219" t="s">
        <v>262</v>
      </c>
      <c r="B60" s="220"/>
      <c r="C60" s="322"/>
      <c r="D60" s="322"/>
      <c r="E60" s="322">
        <v>47.35</v>
      </c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19">
        <v>33.72</v>
      </c>
      <c r="Q60" s="319"/>
      <c r="R60" s="319">
        <v>2.11</v>
      </c>
      <c r="S60" s="323">
        <v>5.15</v>
      </c>
      <c r="T60" s="323"/>
      <c r="U60" s="324"/>
      <c r="V60" s="319"/>
      <c r="W60" s="319"/>
      <c r="X60" s="319"/>
      <c r="Y60" s="319">
        <v>27.09</v>
      </c>
      <c r="Z60" s="319"/>
      <c r="AA60" s="319"/>
      <c r="AB60" s="323">
        <v>7.43</v>
      </c>
      <c r="AC60" s="319">
        <v>5.36</v>
      </c>
      <c r="AD60" s="319">
        <v>0.43</v>
      </c>
      <c r="AE60" s="319"/>
      <c r="AF60" s="319"/>
      <c r="AG60" s="319">
        <v>27.59</v>
      </c>
      <c r="AH60" s="319"/>
      <c r="AI60" s="319"/>
      <c r="AJ60" s="319">
        <v>116.39</v>
      </c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19"/>
      <c r="AV60" s="323"/>
      <c r="AW60" s="323"/>
      <c r="AX60" s="323"/>
      <c r="AY60" s="319">
        <v>19.59</v>
      </c>
      <c r="AZ60" s="319"/>
      <c r="BA60" s="323"/>
      <c r="BB60" s="323"/>
      <c r="BC60" s="323"/>
      <c r="BD60" s="323">
        <v>8.92</v>
      </c>
      <c r="BE60" s="319">
        <v>6.44</v>
      </c>
      <c r="BF60" s="323">
        <v>26.77</v>
      </c>
      <c r="BG60" s="323"/>
      <c r="BH60" s="323">
        <v>9.9600000000000009</v>
      </c>
      <c r="BI60" s="323"/>
      <c r="BJ60" s="323">
        <v>9.4</v>
      </c>
      <c r="BK60" s="323"/>
      <c r="BL60" s="323">
        <v>23.46</v>
      </c>
      <c r="BM60" s="323">
        <v>27.29</v>
      </c>
      <c r="BN60" s="323">
        <v>2.0099999999999998</v>
      </c>
      <c r="BO60" s="323">
        <v>1.81</v>
      </c>
      <c r="BP60" s="323">
        <v>5</v>
      </c>
      <c r="BQ60" s="323"/>
      <c r="BR60" s="323">
        <v>6.83</v>
      </c>
      <c r="BS60" s="323"/>
      <c r="BT60" s="323"/>
      <c r="BU60" s="323"/>
      <c r="BV60" s="323">
        <v>22.09</v>
      </c>
      <c r="BW60" s="323">
        <v>1.5</v>
      </c>
      <c r="BX60" s="323">
        <v>13.17</v>
      </c>
      <c r="BY60" s="323">
        <v>15.97</v>
      </c>
      <c r="BZ60" s="323"/>
      <c r="CA60" s="323"/>
      <c r="CB60" s="323"/>
      <c r="CC60" s="323"/>
      <c r="CD60" s="221" t="s">
        <v>248</v>
      </c>
      <c r="CE60" s="239">
        <f t="shared" ref="CE60:CE68" si="6">SUM(C60:CD60)</f>
        <v>472.82999999999993</v>
      </c>
    </row>
    <row r="61" spans="1:83">
      <c r="A61" s="35" t="s">
        <v>263</v>
      </c>
      <c r="B61" s="16"/>
      <c r="C61" s="318"/>
      <c r="D61" s="318"/>
      <c r="E61" s="318">
        <v>3602390.32</v>
      </c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20">
        <v>2795426.36</v>
      </c>
      <c r="Q61" s="320"/>
      <c r="R61" s="320">
        <v>586923.38</v>
      </c>
      <c r="S61" s="325">
        <v>250981.62</v>
      </c>
      <c r="T61" s="325"/>
      <c r="U61" s="321">
        <v>0</v>
      </c>
      <c r="V61" s="320"/>
      <c r="W61" s="320"/>
      <c r="X61" s="320"/>
      <c r="Y61" s="320">
        <v>2044174.36</v>
      </c>
      <c r="Z61" s="320"/>
      <c r="AA61" s="320"/>
      <c r="AB61" s="326">
        <v>772661.79</v>
      </c>
      <c r="AC61" s="320">
        <v>481093.04</v>
      </c>
      <c r="AD61" s="320">
        <v>52876.93</v>
      </c>
      <c r="AE61" s="320"/>
      <c r="AF61" s="320"/>
      <c r="AG61" s="320">
        <v>2004537.52</v>
      </c>
      <c r="AH61" s="320"/>
      <c r="AI61" s="320"/>
      <c r="AJ61" s="320">
        <v>16166436.27</v>
      </c>
      <c r="AK61" s="320"/>
      <c r="AL61" s="320"/>
      <c r="AM61" s="320"/>
      <c r="AN61" s="320"/>
      <c r="AO61" s="320"/>
      <c r="AP61" s="320"/>
      <c r="AQ61" s="320"/>
      <c r="AR61" s="320"/>
      <c r="AS61" s="320"/>
      <c r="AT61" s="320"/>
      <c r="AU61" s="320"/>
      <c r="AV61" s="325"/>
      <c r="AW61" s="325"/>
      <c r="AX61" s="325"/>
      <c r="AY61" s="320">
        <v>802004.67</v>
      </c>
      <c r="AZ61" s="320"/>
      <c r="BA61" s="325"/>
      <c r="BB61" s="325"/>
      <c r="BC61" s="325"/>
      <c r="BD61" s="325">
        <v>416155.64</v>
      </c>
      <c r="BE61" s="320">
        <v>474294.31</v>
      </c>
      <c r="BF61" s="325">
        <v>1125345.27</v>
      </c>
      <c r="BG61" s="325"/>
      <c r="BH61" s="325">
        <v>787425.63</v>
      </c>
      <c r="BI61" s="325"/>
      <c r="BJ61" s="325">
        <v>765908.82</v>
      </c>
      <c r="BK61" s="325"/>
      <c r="BL61" s="325">
        <v>967337.94</v>
      </c>
      <c r="BM61" s="325">
        <v>1326744.5</v>
      </c>
      <c r="BN61" s="325">
        <v>453038.72</v>
      </c>
      <c r="BO61" s="325">
        <v>154117.51999999999</v>
      </c>
      <c r="BP61" s="325">
        <v>305919.28000000003</v>
      </c>
      <c r="BQ61" s="325"/>
      <c r="BR61" s="325">
        <v>490074.31</v>
      </c>
      <c r="BS61" s="325"/>
      <c r="BT61" s="325"/>
      <c r="BU61" s="325"/>
      <c r="BV61" s="325">
        <v>1116354.8999999999</v>
      </c>
      <c r="BW61" s="325">
        <v>84444.75</v>
      </c>
      <c r="BX61" s="325">
        <v>1282958.6499999999</v>
      </c>
      <c r="BY61" s="325">
        <v>1185715.9099999999</v>
      </c>
      <c r="BZ61" s="325"/>
      <c r="CA61" s="325"/>
      <c r="CB61" s="325"/>
      <c r="CC61" s="325"/>
      <c r="CD61" s="25" t="s">
        <v>248</v>
      </c>
      <c r="CE61" s="28">
        <f t="shared" si="6"/>
        <v>40495342.409999996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961848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746386</v>
      </c>
      <c r="Q62" s="28">
        <f t="shared" si="7"/>
        <v>0</v>
      </c>
      <c r="R62" s="28">
        <f t="shared" si="7"/>
        <v>156710</v>
      </c>
      <c r="S62" s="28">
        <f t="shared" si="7"/>
        <v>67013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545800</v>
      </c>
      <c r="Z62" s="28">
        <f t="shared" si="7"/>
        <v>0</v>
      </c>
      <c r="AA62" s="28">
        <f t="shared" si="7"/>
        <v>0</v>
      </c>
      <c r="AB62" s="28">
        <f t="shared" si="7"/>
        <v>206303</v>
      </c>
      <c r="AC62" s="28">
        <f t="shared" si="7"/>
        <v>128453</v>
      </c>
      <c r="AD62" s="28">
        <f t="shared" si="7"/>
        <v>14118</v>
      </c>
      <c r="AE62" s="28">
        <f t="shared" si="7"/>
        <v>0</v>
      </c>
      <c r="AF62" s="28">
        <f t="shared" si="7"/>
        <v>0</v>
      </c>
      <c r="AG62" s="28">
        <f t="shared" si="7"/>
        <v>535217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4316482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214137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111115</v>
      </c>
      <c r="BE62" s="28">
        <f t="shared" si="8"/>
        <v>126638</v>
      </c>
      <c r="BF62" s="28">
        <f t="shared" si="8"/>
        <v>300470</v>
      </c>
      <c r="BG62" s="28">
        <f t="shared" si="8"/>
        <v>0</v>
      </c>
      <c r="BH62" s="28">
        <f t="shared" si="8"/>
        <v>210245</v>
      </c>
      <c r="BI62" s="28">
        <f t="shared" si="8"/>
        <v>0</v>
      </c>
      <c r="BJ62" s="28">
        <f t="shared" si="8"/>
        <v>204500</v>
      </c>
      <c r="BK62" s="28">
        <f t="shared" si="8"/>
        <v>0</v>
      </c>
      <c r="BL62" s="28">
        <f t="shared" si="8"/>
        <v>258282</v>
      </c>
      <c r="BM62" s="28">
        <f t="shared" si="8"/>
        <v>354244</v>
      </c>
      <c r="BN62" s="28">
        <f t="shared" si="8"/>
        <v>120963</v>
      </c>
      <c r="BO62" s="28">
        <f t="shared" ref="BO62:CC62" si="9">ROUND(BO47+BO48,0)</f>
        <v>41150</v>
      </c>
      <c r="BP62" s="28">
        <f t="shared" si="9"/>
        <v>81681</v>
      </c>
      <c r="BQ62" s="28">
        <f t="shared" si="9"/>
        <v>0</v>
      </c>
      <c r="BR62" s="28">
        <f t="shared" si="9"/>
        <v>130851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298070</v>
      </c>
      <c r="BW62" s="28">
        <f t="shared" si="9"/>
        <v>22547</v>
      </c>
      <c r="BX62" s="28">
        <f t="shared" si="9"/>
        <v>342553</v>
      </c>
      <c r="BY62" s="28">
        <f t="shared" si="9"/>
        <v>316589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10812365</v>
      </c>
    </row>
    <row r="63" spans="1:83">
      <c r="A63" s="35" t="s">
        <v>264</v>
      </c>
      <c r="B63" s="16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20">
        <v>365000</v>
      </c>
      <c r="Q63" s="320"/>
      <c r="R63" s="320">
        <v>872250.29</v>
      </c>
      <c r="S63" s="325"/>
      <c r="T63" s="325"/>
      <c r="U63" s="321"/>
      <c r="V63" s="320"/>
      <c r="W63" s="320"/>
      <c r="X63" s="320"/>
      <c r="Y63" s="320">
        <v>1713098.38</v>
      </c>
      <c r="Z63" s="320"/>
      <c r="AA63" s="320"/>
      <c r="AB63" s="326"/>
      <c r="AC63" s="320">
        <v>69552</v>
      </c>
      <c r="AD63" s="320"/>
      <c r="AE63" s="320">
        <v>178114.74</v>
      </c>
      <c r="AF63" s="320"/>
      <c r="AG63" s="320">
        <v>2694851.54</v>
      </c>
      <c r="AH63" s="320"/>
      <c r="AI63" s="320"/>
      <c r="AJ63" s="320">
        <v>1747228.29</v>
      </c>
      <c r="AK63" s="320"/>
      <c r="AL63" s="320">
        <v>116794.92</v>
      </c>
      <c r="AM63" s="320"/>
      <c r="AN63" s="320"/>
      <c r="AO63" s="320"/>
      <c r="AP63" s="320"/>
      <c r="AQ63" s="320"/>
      <c r="AR63" s="320"/>
      <c r="AS63" s="320"/>
      <c r="AT63" s="320"/>
      <c r="AU63" s="320"/>
      <c r="AV63" s="325"/>
      <c r="AW63" s="325"/>
      <c r="AX63" s="325"/>
      <c r="AY63" s="320"/>
      <c r="AZ63" s="320"/>
      <c r="BA63" s="325"/>
      <c r="BB63" s="325"/>
      <c r="BC63" s="325"/>
      <c r="BD63" s="325"/>
      <c r="BE63" s="320"/>
      <c r="BF63" s="325"/>
      <c r="BG63" s="325"/>
      <c r="BH63" s="325"/>
      <c r="BI63" s="325"/>
      <c r="BJ63" s="325">
        <v>198285.22</v>
      </c>
      <c r="BK63" s="325"/>
      <c r="BL63" s="325">
        <v>81034.13</v>
      </c>
      <c r="BM63" s="325"/>
      <c r="BN63" s="325">
        <v>395056.42</v>
      </c>
      <c r="BO63" s="325"/>
      <c r="BP63" s="325"/>
      <c r="BQ63" s="325"/>
      <c r="BR63" s="325"/>
      <c r="BS63" s="325"/>
      <c r="BT63" s="325"/>
      <c r="BU63" s="325"/>
      <c r="BV63" s="325"/>
      <c r="BW63" s="325"/>
      <c r="BX63" s="325"/>
      <c r="BY63" s="325"/>
      <c r="BZ63" s="325"/>
      <c r="CA63" s="325"/>
      <c r="CB63" s="325"/>
      <c r="CC63" s="325"/>
      <c r="CD63" s="25" t="s">
        <v>248</v>
      </c>
      <c r="CE63" s="28">
        <f t="shared" si="6"/>
        <v>8431265.9299999997</v>
      </c>
    </row>
    <row r="64" spans="1:83">
      <c r="A64" s="35" t="s">
        <v>265</v>
      </c>
      <c r="B64" s="16"/>
      <c r="C64" s="318"/>
      <c r="D64" s="318"/>
      <c r="E64" s="318">
        <v>412133.55</v>
      </c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20">
        <v>1169199.01</v>
      </c>
      <c r="Q64" s="320">
        <v>36914.92</v>
      </c>
      <c r="R64" s="320">
        <v>160918.94</v>
      </c>
      <c r="S64" s="325">
        <v>8933360.4800000004</v>
      </c>
      <c r="T64" s="325"/>
      <c r="U64" s="321">
        <v>296.62</v>
      </c>
      <c r="V64" s="320"/>
      <c r="W64" s="320"/>
      <c r="X64" s="320"/>
      <c r="Y64" s="320">
        <v>260115.43</v>
      </c>
      <c r="Z64" s="320"/>
      <c r="AA64" s="320"/>
      <c r="AB64" s="326">
        <v>6781789.8799999999</v>
      </c>
      <c r="AC64" s="320">
        <v>158347.76999999999</v>
      </c>
      <c r="AD64" s="320">
        <v>4062.15</v>
      </c>
      <c r="AE64" s="320"/>
      <c r="AF64" s="320"/>
      <c r="AG64" s="320">
        <v>433676.4</v>
      </c>
      <c r="AH64" s="320"/>
      <c r="AI64" s="320"/>
      <c r="AJ64" s="320">
        <v>4257928.24</v>
      </c>
      <c r="AK64" s="320"/>
      <c r="AL64" s="320"/>
      <c r="AM64" s="320"/>
      <c r="AN64" s="320"/>
      <c r="AO64" s="320"/>
      <c r="AP64" s="320"/>
      <c r="AQ64" s="320"/>
      <c r="AR64" s="320"/>
      <c r="AS64" s="320"/>
      <c r="AT64" s="320"/>
      <c r="AU64" s="320"/>
      <c r="AV64" s="325"/>
      <c r="AW64" s="325"/>
      <c r="AX64" s="325"/>
      <c r="AY64" s="320">
        <v>782465.92</v>
      </c>
      <c r="AZ64" s="320"/>
      <c r="BA64" s="325"/>
      <c r="BB64" s="325"/>
      <c r="BC64" s="325"/>
      <c r="BD64" s="325">
        <v>57420.98</v>
      </c>
      <c r="BE64" s="320">
        <v>143644.93</v>
      </c>
      <c r="BF64" s="325">
        <v>155107</v>
      </c>
      <c r="BG64" s="325">
        <v>64538.67</v>
      </c>
      <c r="BH64" s="325">
        <v>19382.22</v>
      </c>
      <c r="BI64" s="325"/>
      <c r="BJ64" s="325">
        <v>8233.14</v>
      </c>
      <c r="BK64" s="325"/>
      <c r="BL64" s="325">
        <v>17283.88</v>
      </c>
      <c r="BM64" s="325">
        <v>8006.9</v>
      </c>
      <c r="BN64" s="325">
        <v>3344.09</v>
      </c>
      <c r="BO64" s="325">
        <v>17249.080000000002</v>
      </c>
      <c r="BP64" s="325">
        <v>14426.36</v>
      </c>
      <c r="BQ64" s="325"/>
      <c r="BR64" s="325">
        <v>14471.59</v>
      </c>
      <c r="BS64" s="325"/>
      <c r="BT64" s="325"/>
      <c r="BU64" s="325"/>
      <c r="BV64" s="325">
        <v>14163.63</v>
      </c>
      <c r="BW64" s="325">
        <v>1579.85</v>
      </c>
      <c r="BX64" s="325">
        <v>22806.19</v>
      </c>
      <c r="BY64" s="325">
        <v>26410.13</v>
      </c>
      <c r="BZ64" s="325"/>
      <c r="CA64" s="325"/>
      <c r="CB64" s="325"/>
      <c r="CC64" s="325">
        <v>-8231.27</v>
      </c>
      <c r="CD64" s="25" t="s">
        <v>248</v>
      </c>
      <c r="CE64" s="28">
        <f t="shared" si="6"/>
        <v>23971046.679999992</v>
      </c>
    </row>
    <row r="65" spans="1:83">
      <c r="A65" s="35" t="s">
        <v>266</v>
      </c>
      <c r="B65" s="16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20"/>
      <c r="Q65" s="320"/>
      <c r="R65" s="320"/>
      <c r="S65" s="325"/>
      <c r="T65" s="325"/>
      <c r="U65" s="321"/>
      <c r="V65" s="320"/>
      <c r="W65" s="320"/>
      <c r="X65" s="320"/>
      <c r="Y65" s="320"/>
      <c r="Z65" s="320"/>
      <c r="AA65" s="320"/>
      <c r="AB65" s="326"/>
      <c r="AC65" s="320"/>
      <c r="AD65" s="320"/>
      <c r="AE65" s="320"/>
      <c r="AF65" s="320"/>
      <c r="AG65" s="320">
        <v>1182.1300000000001</v>
      </c>
      <c r="AH65" s="320"/>
      <c r="AI65" s="320"/>
      <c r="AJ65" s="320">
        <v>219688.27</v>
      </c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5"/>
      <c r="AW65" s="325"/>
      <c r="AX65" s="325"/>
      <c r="AY65" s="320"/>
      <c r="AZ65" s="320"/>
      <c r="BA65" s="325"/>
      <c r="BB65" s="325"/>
      <c r="BC65" s="325"/>
      <c r="BD65" s="325">
        <v>940</v>
      </c>
      <c r="BE65" s="320">
        <v>633958.22</v>
      </c>
      <c r="BF65" s="325">
        <v>2830.29</v>
      </c>
      <c r="BG65" s="325">
        <v>117749.35</v>
      </c>
      <c r="BH65" s="325">
        <v>2525.56</v>
      </c>
      <c r="BI65" s="325"/>
      <c r="BJ65" s="325">
        <v>480</v>
      </c>
      <c r="BK65" s="325"/>
      <c r="BL65" s="325">
        <v>3944.67</v>
      </c>
      <c r="BM65" s="325">
        <v>12086.51</v>
      </c>
      <c r="BN65" s="325">
        <v>-3.53</v>
      </c>
      <c r="BO65" s="325"/>
      <c r="BP65" s="325">
        <v>240</v>
      </c>
      <c r="BQ65" s="325"/>
      <c r="BR65" s="325">
        <v>918.79</v>
      </c>
      <c r="BS65" s="325"/>
      <c r="BT65" s="325"/>
      <c r="BU65" s="325"/>
      <c r="BV65" s="325">
        <v>6021.95</v>
      </c>
      <c r="BW65" s="325"/>
      <c r="BX65" s="325">
        <v>2772.3</v>
      </c>
      <c r="BY65" s="325">
        <v>5945.87</v>
      </c>
      <c r="BZ65" s="325"/>
      <c r="CA65" s="325"/>
      <c r="CB65" s="325"/>
      <c r="CC65" s="325"/>
      <c r="CD65" s="25" t="s">
        <v>248</v>
      </c>
      <c r="CE65" s="28">
        <f t="shared" si="6"/>
        <v>1011280.3800000001</v>
      </c>
    </row>
    <row r="66" spans="1:83">
      <c r="A66" s="35" t="s">
        <v>267</v>
      </c>
      <c r="B66" s="16"/>
      <c r="C66" s="318"/>
      <c r="D66" s="318"/>
      <c r="E66" s="318">
        <v>1258146.83</v>
      </c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20">
        <v>908718.76</v>
      </c>
      <c r="Q66" s="320"/>
      <c r="R66" s="320">
        <v>18086.98</v>
      </c>
      <c r="S66" s="325">
        <v>44873.45</v>
      </c>
      <c r="T66" s="325"/>
      <c r="U66" s="321">
        <v>4031540.19</v>
      </c>
      <c r="V66" s="320"/>
      <c r="W66" s="320"/>
      <c r="X66" s="320"/>
      <c r="Y66" s="320">
        <v>1192488.76</v>
      </c>
      <c r="Z66" s="320"/>
      <c r="AA66" s="320"/>
      <c r="AB66" s="326">
        <v>50612.800000000003</v>
      </c>
      <c r="AC66" s="320">
        <v>284125.17</v>
      </c>
      <c r="AD66" s="320">
        <v>3220</v>
      </c>
      <c r="AE66" s="320"/>
      <c r="AF66" s="320"/>
      <c r="AG66" s="320">
        <v>785957.97</v>
      </c>
      <c r="AH66" s="320"/>
      <c r="AI66" s="320"/>
      <c r="AJ66" s="320">
        <v>278083.3</v>
      </c>
      <c r="AK66" s="320"/>
      <c r="AL66" s="320"/>
      <c r="AM66" s="320"/>
      <c r="AN66" s="320"/>
      <c r="AO66" s="320"/>
      <c r="AP66" s="320"/>
      <c r="AQ66" s="320">
        <v>1655</v>
      </c>
      <c r="AR66" s="320"/>
      <c r="AS66" s="320"/>
      <c r="AT66" s="320"/>
      <c r="AU66" s="320"/>
      <c r="AV66" s="325"/>
      <c r="AW66" s="325"/>
      <c r="AX66" s="325"/>
      <c r="AY66" s="320">
        <v>30280.09</v>
      </c>
      <c r="AZ66" s="320"/>
      <c r="BA66" s="325">
        <v>307861.51</v>
      </c>
      <c r="BB66" s="325"/>
      <c r="BC66" s="325"/>
      <c r="BD66" s="325">
        <v>97645.36</v>
      </c>
      <c r="BE66" s="320">
        <v>532245.52</v>
      </c>
      <c r="BF66" s="325">
        <v>33261.21</v>
      </c>
      <c r="BG66" s="325">
        <v>6103</v>
      </c>
      <c r="BH66" s="325">
        <v>623852.31000000006</v>
      </c>
      <c r="BI66" s="325"/>
      <c r="BJ66" s="325">
        <v>1083859.94</v>
      </c>
      <c r="BK66" s="325"/>
      <c r="BL66" s="325">
        <v>66917.820000000007</v>
      </c>
      <c r="BM66" s="325">
        <v>207667.78</v>
      </c>
      <c r="BN66" s="325">
        <v>9871.5499999999993</v>
      </c>
      <c r="BO66" s="325">
        <v>28128.49</v>
      </c>
      <c r="BP66" s="325">
        <v>536155.78</v>
      </c>
      <c r="BQ66" s="325"/>
      <c r="BR66" s="325">
        <v>390784.43</v>
      </c>
      <c r="BS66" s="325"/>
      <c r="BT66" s="325"/>
      <c r="BU66" s="325"/>
      <c r="BV66" s="325">
        <v>101082.9</v>
      </c>
      <c r="BW66" s="325">
        <v>9479.84</v>
      </c>
      <c r="BX66" s="325">
        <v>97120.95</v>
      </c>
      <c r="BY66" s="325">
        <v>118617.81</v>
      </c>
      <c r="BZ66" s="325"/>
      <c r="CA66" s="325"/>
      <c r="CB66" s="325"/>
      <c r="CC66" s="325"/>
      <c r="CD66" s="25" t="s">
        <v>248</v>
      </c>
      <c r="CE66" s="28">
        <f t="shared" si="6"/>
        <v>13138445.5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184616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270665</v>
      </c>
      <c r="Q67" s="28">
        <f t="shared" si="10"/>
        <v>21312</v>
      </c>
      <c r="R67" s="28">
        <f t="shared" si="10"/>
        <v>0</v>
      </c>
      <c r="S67" s="28">
        <f t="shared" si="10"/>
        <v>17246</v>
      </c>
      <c r="T67" s="28">
        <f t="shared" si="10"/>
        <v>0</v>
      </c>
      <c r="U67" s="28">
        <f t="shared" si="10"/>
        <v>12419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211036</v>
      </c>
      <c r="Z67" s="28">
        <f t="shared" si="10"/>
        <v>0</v>
      </c>
      <c r="AA67" s="28">
        <f t="shared" si="10"/>
        <v>0</v>
      </c>
      <c r="AB67" s="28">
        <f t="shared" si="10"/>
        <v>16705</v>
      </c>
      <c r="AC67" s="28">
        <f t="shared" si="10"/>
        <v>15183</v>
      </c>
      <c r="AD67" s="28">
        <f t="shared" si="10"/>
        <v>87211</v>
      </c>
      <c r="AE67" s="28">
        <f t="shared" si="10"/>
        <v>0</v>
      </c>
      <c r="AF67" s="28">
        <f t="shared" si="10"/>
        <v>0</v>
      </c>
      <c r="AG67" s="28">
        <f t="shared" si="10"/>
        <v>129774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1208609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67441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65778</v>
      </c>
      <c r="BE67" s="28">
        <f t="shared" si="11"/>
        <v>100330</v>
      </c>
      <c r="BF67" s="28">
        <f t="shared" si="11"/>
        <v>29064</v>
      </c>
      <c r="BG67" s="28">
        <f t="shared" si="11"/>
        <v>0</v>
      </c>
      <c r="BH67" s="28">
        <f t="shared" si="11"/>
        <v>46810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41692</v>
      </c>
      <c r="BM67" s="28">
        <f t="shared" si="11"/>
        <v>89414</v>
      </c>
      <c r="BN67" s="28">
        <f t="shared" si="11"/>
        <v>117616</v>
      </c>
      <c r="BO67" s="28">
        <f t="shared" ref="BO67:CC67" si="12">ROUND(BO51+BO52,0)</f>
        <v>0</v>
      </c>
      <c r="BP67" s="28">
        <f t="shared" si="12"/>
        <v>38157</v>
      </c>
      <c r="BQ67" s="28">
        <f t="shared" si="12"/>
        <v>0</v>
      </c>
      <c r="BR67" s="28">
        <f t="shared" si="12"/>
        <v>38618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30856</v>
      </c>
      <c r="BW67" s="28">
        <f t="shared" si="12"/>
        <v>0</v>
      </c>
      <c r="BX67" s="28">
        <f t="shared" si="12"/>
        <v>8332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501210</v>
      </c>
      <c r="CD67" s="25" t="s">
        <v>248</v>
      </c>
      <c r="CE67" s="28">
        <f t="shared" si="6"/>
        <v>3350094</v>
      </c>
    </row>
    <row r="68" spans="1:83">
      <c r="A68" s="35" t="s">
        <v>268</v>
      </c>
      <c r="B68" s="28"/>
      <c r="C68" s="318"/>
      <c r="D68" s="318"/>
      <c r="E68" s="318">
        <v>44535.71</v>
      </c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20">
        <v>247307.78</v>
      </c>
      <c r="Q68" s="320"/>
      <c r="R68" s="320"/>
      <c r="S68" s="325">
        <v>1554.4</v>
      </c>
      <c r="T68" s="325"/>
      <c r="U68" s="321"/>
      <c r="V68" s="320"/>
      <c r="W68" s="320"/>
      <c r="X68" s="320"/>
      <c r="Y68" s="320">
        <v>4820.16</v>
      </c>
      <c r="Z68" s="320"/>
      <c r="AA68" s="320"/>
      <c r="AB68" s="326">
        <v>161292.72</v>
      </c>
      <c r="AC68" s="320">
        <v>489.73</v>
      </c>
      <c r="AD68" s="320"/>
      <c r="AE68" s="320"/>
      <c r="AF68" s="320"/>
      <c r="AG68" s="320">
        <v>6785.06</v>
      </c>
      <c r="AH68" s="320"/>
      <c r="AI68" s="320"/>
      <c r="AJ68" s="320">
        <v>67637.460000000006</v>
      </c>
      <c r="AK68" s="320"/>
      <c r="AL68" s="320"/>
      <c r="AM68" s="320"/>
      <c r="AN68" s="320"/>
      <c r="AO68" s="320"/>
      <c r="AP68" s="320"/>
      <c r="AQ68" s="320"/>
      <c r="AR68" s="320">
        <v>11484.57</v>
      </c>
      <c r="AS68" s="320"/>
      <c r="AT68" s="320"/>
      <c r="AU68" s="320"/>
      <c r="AV68" s="325"/>
      <c r="AW68" s="325"/>
      <c r="AX68" s="325"/>
      <c r="AY68" s="320"/>
      <c r="AZ68" s="320"/>
      <c r="BA68" s="325"/>
      <c r="BB68" s="325"/>
      <c r="BC68" s="325"/>
      <c r="BD68" s="325">
        <v>29.64</v>
      </c>
      <c r="BE68" s="320"/>
      <c r="BF68" s="325"/>
      <c r="BG68" s="325">
        <v>8374.68</v>
      </c>
      <c r="BH68" s="325"/>
      <c r="BI68" s="325"/>
      <c r="BJ68" s="325">
        <v>6051.19</v>
      </c>
      <c r="BK68" s="325"/>
      <c r="BL68" s="325">
        <v>24460.65</v>
      </c>
      <c r="BM68" s="325">
        <v>92040.65</v>
      </c>
      <c r="BN68" s="325">
        <v>66321.740000000005</v>
      </c>
      <c r="BO68" s="325"/>
      <c r="BP68" s="325">
        <v>5017.53</v>
      </c>
      <c r="BQ68" s="325"/>
      <c r="BR68" s="325"/>
      <c r="BS68" s="325"/>
      <c r="BT68" s="325"/>
      <c r="BU68" s="325"/>
      <c r="BV68" s="325">
        <v>92247.56</v>
      </c>
      <c r="BW68" s="325">
        <v>3729</v>
      </c>
      <c r="BX68" s="325"/>
      <c r="BY68" s="325">
        <v>8202.67</v>
      </c>
      <c r="BZ68" s="325"/>
      <c r="CA68" s="325"/>
      <c r="CB68" s="325"/>
      <c r="CC68" s="325">
        <v>10456.07</v>
      </c>
      <c r="CD68" s="25" t="s">
        <v>248</v>
      </c>
      <c r="CE68" s="28">
        <f t="shared" si="6"/>
        <v>862838.97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29181.15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89609.97</v>
      </c>
      <c r="Q69" s="28">
        <f t="shared" si="13"/>
        <v>0</v>
      </c>
      <c r="R69" s="28">
        <f t="shared" si="13"/>
        <v>23148.2</v>
      </c>
      <c r="S69" s="28">
        <f t="shared" si="13"/>
        <v>10041.44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12303.82</v>
      </c>
      <c r="Z69" s="28">
        <f t="shared" si="13"/>
        <v>0</v>
      </c>
      <c r="AA69" s="28">
        <f t="shared" si="13"/>
        <v>0</v>
      </c>
      <c r="AB69" s="28">
        <f t="shared" si="13"/>
        <v>1552.89</v>
      </c>
      <c r="AC69" s="28">
        <f t="shared" si="13"/>
        <v>468.94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14963.87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524299.14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2606.42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3242.68</v>
      </c>
      <c r="BE69" s="28">
        <f t="shared" si="14"/>
        <v>11153.63</v>
      </c>
      <c r="BF69" s="28">
        <f t="shared" si="14"/>
        <v>2406.06</v>
      </c>
      <c r="BG69" s="28">
        <f t="shared" si="14"/>
        <v>108470.6</v>
      </c>
      <c r="BH69" s="28">
        <f t="shared" si="14"/>
        <v>13080.24</v>
      </c>
      <c r="BI69" s="28">
        <f t="shared" si="14"/>
        <v>0</v>
      </c>
      <c r="BJ69" s="28">
        <f t="shared" si="14"/>
        <v>8040.98</v>
      </c>
      <c r="BK69" s="28">
        <f t="shared" si="14"/>
        <v>0</v>
      </c>
      <c r="BL69" s="28">
        <f t="shared" si="14"/>
        <v>1160.99</v>
      </c>
      <c r="BM69" s="28">
        <f t="shared" si="14"/>
        <v>1784.45</v>
      </c>
      <c r="BN69" s="28">
        <f t="shared" si="14"/>
        <v>279543.05</v>
      </c>
      <c r="BO69" s="28">
        <f t="shared" ref="BO69:CD69" si="15">SUM(BO70:BO83)</f>
        <v>85.35</v>
      </c>
      <c r="BP69" s="28">
        <f t="shared" si="15"/>
        <v>6843.42</v>
      </c>
      <c r="BQ69" s="28">
        <f t="shared" si="15"/>
        <v>0</v>
      </c>
      <c r="BR69" s="28">
        <f t="shared" si="15"/>
        <v>21285.38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740.9</v>
      </c>
      <c r="BW69" s="28">
        <f t="shared" si="15"/>
        <v>988</v>
      </c>
      <c r="BX69" s="28">
        <f t="shared" si="15"/>
        <v>26980.21</v>
      </c>
      <c r="BY69" s="28">
        <f t="shared" si="15"/>
        <v>116954.39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2023594.2400000002</v>
      </c>
      <c r="CE69" s="28">
        <f>SUM(CE70:CE84)</f>
        <v>3334530.41</v>
      </c>
    </row>
    <row r="70" spans="1:83">
      <c r="A70" s="29" t="s">
        <v>270</v>
      </c>
      <c r="B70" s="3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7"/>
      <c r="BH70" s="327"/>
      <c r="BI70" s="327"/>
      <c r="BJ70" s="327"/>
      <c r="BK70" s="327"/>
      <c r="BL70" s="327"/>
      <c r="BM70" s="327"/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28">
        <f t="shared" ref="CE70:CE85" si="16">SUM(C70:CD70)</f>
        <v>0</v>
      </c>
    </row>
    <row r="71" spans="1:83">
      <c r="A71" s="29" t="s">
        <v>271</v>
      </c>
      <c r="B71" s="30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  <c r="AW71" s="327"/>
      <c r="AX71" s="327"/>
      <c r="AY71" s="327"/>
      <c r="AZ71" s="327"/>
      <c r="BA71" s="327"/>
      <c r="BB71" s="327"/>
      <c r="BC71" s="327"/>
      <c r="BD71" s="327"/>
      <c r="BE71" s="327"/>
      <c r="BF71" s="327"/>
      <c r="BG71" s="327"/>
      <c r="BH71" s="327"/>
      <c r="BI71" s="327"/>
      <c r="BJ71" s="327"/>
      <c r="BK71" s="327"/>
      <c r="BL71" s="327"/>
      <c r="BM71" s="327"/>
      <c r="BN71" s="327"/>
      <c r="BO71" s="327"/>
      <c r="BP71" s="327"/>
      <c r="BQ71" s="327"/>
      <c r="BR71" s="327"/>
      <c r="BS71" s="327"/>
      <c r="BT71" s="327"/>
      <c r="BU71" s="327"/>
      <c r="BV71" s="327"/>
      <c r="BW71" s="327"/>
      <c r="BX71" s="327"/>
      <c r="BY71" s="327"/>
      <c r="BZ71" s="327"/>
      <c r="CA71" s="327"/>
      <c r="CB71" s="327"/>
      <c r="CC71" s="327"/>
      <c r="CD71" s="327"/>
      <c r="CE71" s="28">
        <f t="shared" si="16"/>
        <v>0</v>
      </c>
    </row>
    <row r="72" spans="1:83">
      <c r="A72" s="29" t="s">
        <v>272</v>
      </c>
      <c r="B72" s="3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28">
        <f t="shared" si="16"/>
        <v>0</v>
      </c>
    </row>
    <row r="73" spans="1:83">
      <c r="A73" s="29" t="s">
        <v>273</v>
      </c>
      <c r="B73" s="3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/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28">
        <f t="shared" si="16"/>
        <v>0</v>
      </c>
    </row>
    <row r="74" spans="1:83">
      <c r="A74" s="29" t="s">
        <v>274</v>
      </c>
      <c r="B74" s="3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/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28">
        <f t="shared" si="16"/>
        <v>0</v>
      </c>
    </row>
    <row r="75" spans="1:83">
      <c r="A75" s="29" t="s">
        <v>275</v>
      </c>
      <c r="B75" s="3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/>
      <c r="BK75" s="327"/>
      <c r="BL75" s="327"/>
      <c r="BM75" s="327"/>
      <c r="BN75" s="327"/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28">
        <f t="shared" si="16"/>
        <v>0</v>
      </c>
    </row>
    <row r="76" spans="1:83">
      <c r="A76" s="29" t="s">
        <v>276</v>
      </c>
      <c r="B76" s="213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28">
        <f t="shared" si="16"/>
        <v>0</v>
      </c>
    </row>
    <row r="77" spans="1:83">
      <c r="A77" s="29" t="s">
        <v>277</v>
      </c>
      <c r="B77" s="30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28">
        <f t="shared" si="16"/>
        <v>0</v>
      </c>
    </row>
    <row r="78" spans="1:83">
      <c r="A78" s="29" t="s">
        <v>278</v>
      </c>
      <c r="B78" s="16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27"/>
      <c r="BG78" s="327"/>
      <c r="BH78" s="327"/>
      <c r="BI78" s="327"/>
      <c r="BJ78" s="327"/>
      <c r="BK78" s="327"/>
      <c r="BL78" s="327"/>
      <c r="BM78" s="327"/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28">
        <f t="shared" si="16"/>
        <v>0</v>
      </c>
    </row>
    <row r="79" spans="1:83">
      <c r="A79" s="29" t="s">
        <v>279</v>
      </c>
      <c r="B79" s="16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327"/>
      <c r="AU79" s="327"/>
      <c r="AV79" s="327"/>
      <c r="AW79" s="327"/>
      <c r="AX79" s="327"/>
      <c r="AY79" s="327"/>
      <c r="AZ79" s="327"/>
      <c r="BA79" s="327"/>
      <c r="BB79" s="327"/>
      <c r="BC79" s="327"/>
      <c r="BD79" s="327"/>
      <c r="BE79" s="327"/>
      <c r="BF79" s="327"/>
      <c r="BG79" s="327"/>
      <c r="BH79" s="327"/>
      <c r="BI79" s="327"/>
      <c r="BJ79" s="327"/>
      <c r="BK79" s="327"/>
      <c r="BL79" s="327"/>
      <c r="BM79" s="327"/>
      <c r="BN79" s="327"/>
      <c r="BO79" s="327"/>
      <c r="BP79" s="327"/>
      <c r="BQ79" s="327"/>
      <c r="BR79" s="327"/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/>
      <c r="CD79" s="327"/>
      <c r="CE79" s="28">
        <f t="shared" si="16"/>
        <v>0</v>
      </c>
    </row>
    <row r="80" spans="1:83">
      <c r="A80" s="29" t="s">
        <v>280</v>
      </c>
      <c r="B80" s="16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7"/>
      <c r="AC80" s="327"/>
      <c r="AD80" s="327"/>
      <c r="AE80" s="327"/>
      <c r="AF80" s="327"/>
      <c r="AG80" s="327"/>
      <c r="AH80" s="327"/>
      <c r="AI80" s="327"/>
      <c r="AJ80" s="327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7"/>
      <c r="BP80" s="327"/>
      <c r="BQ80" s="327"/>
      <c r="BR80" s="327"/>
      <c r="BS80" s="327"/>
      <c r="BT80" s="327"/>
      <c r="BU80" s="327"/>
      <c r="BV80" s="327"/>
      <c r="BW80" s="327"/>
      <c r="BX80" s="327"/>
      <c r="BY80" s="327"/>
      <c r="BZ80" s="327"/>
      <c r="CA80" s="327"/>
      <c r="CB80" s="327"/>
      <c r="CC80" s="327"/>
      <c r="CD80" s="327"/>
      <c r="CE80" s="28">
        <f t="shared" si="16"/>
        <v>0</v>
      </c>
    </row>
    <row r="81" spans="1:84">
      <c r="A81" s="29" t="s">
        <v>281</v>
      </c>
      <c r="B81" s="16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/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7"/>
      <c r="BD81" s="327"/>
      <c r="BE81" s="327"/>
      <c r="BF81" s="327"/>
      <c r="BG81" s="327"/>
      <c r="BH81" s="327"/>
      <c r="BI81" s="327"/>
      <c r="BJ81" s="327"/>
      <c r="BK81" s="327"/>
      <c r="BL81" s="327"/>
      <c r="BM81" s="327"/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28">
        <f t="shared" si="16"/>
        <v>0</v>
      </c>
    </row>
    <row r="82" spans="1:84">
      <c r="A82" s="29" t="s">
        <v>282</v>
      </c>
      <c r="B82" s="16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28">
        <f t="shared" si="16"/>
        <v>0</v>
      </c>
    </row>
    <row r="83" spans="1:84">
      <c r="A83" s="29" t="s">
        <v>283</v>
      </c>
      <c r="B83" s="16"/>
      <c r="C83" s="318"/>
      <c r="D83" s="318"/>
      <c r="E83" s="320">
        <v>29181.15</v>
      </c>
      <c r="F83" s="320"/>
      <c r="G83" s="318"/>
      <c r="H83" s="318"/>
      <c r="I83" s="320"/>
      <c r="J83" s="320"/>
      <c r="K83" s="320"/>
      <c r="L83" s="320"/>
      <c r="M83" s="318"/>
      <c r="N83" s="318"/>
      <c r="O83" s="318"/>
      <c r="P83" s="320">
        <v>89609.97</v>
      </c>
      <c r="Q83" s="320"/>
      <c r="R83" s="321">
        <v>23148.2</v>
      </c>
      <c r="S83" s="320">
        <v>10041.44</v>
      </c>
      <c r="T83" s="318"/>
      <c r="U83" s="320"/>
      <c r="V83" s="320"/>
      <c r="W83" s="318"/>
      <c r="X83" s="320"/>
      <c r="Y83" s="320">
        <v>12303.82</v>
      </c>
      <c r="Z83" s="320"/>
      <c r="AA83" s="320"/>
      <c r="AB83" s="320">
        <v>1552.89</v>
      </c>
      <c r="AC83" s="320">
        <v>468.94</v>
      </c>
      <c r="AD83" s="320"/>
      <c r="AE83" s="320"/>
      <c r="AF83" s="320"/>
      <c r="AG83" s="320">
        <v>14963.87</v>
      </c>
      <c r="AH83" s="320"/>
      <c r="AI83" s="320"/>
      <c r="AJ83" s="320">
        <v>524299.14</v>
      </c>
      <c r="AK83" s="320"/>
      <c r="AL83" s="320"/>
      <c r="AM83" s="320"/>
      <c r="AN83" s="320"/>
      <c r="AO83" s="318"/>
      <c r="AP83" s="320"/>
      <c r="AQ83" s="318"/>
      <c r="AR83" s="318"/>
      <c r="AS83" s="318"/>
      <c r="AT83" s="318"/>
      <c r="AU83" s="320"/>
      <c r="AV83" s="320"/>
      <c r="AW83" s="320"/>
      <c r="AX83" s="320"/>
      <c r="AY83" s="320">
        <v>2606.42</v>
      </c>
      <c r="AZ83" s="320"/>
      <c r="BA83" s="320"/>
      <c r="BB83" s="320"/>
      <c r="BC83" s="320"/>
      <c r="BD83" s="320">
        <v>3242.68</v>
      </c>
      <c r="BE83" s="320">
        <v>11153.63</v>
      </c>
      <c r="BF83" s="320">
        <v>2406.06</v>
      </c>
      <c r="BG83" s="320">
        <v>108470.6</v>
      </c>
      <c r="BH83" s="321">
        <v>13080.24</v>
      </c>
      <c r="BI83" s="320"/>
      <c r="BJ83" s="320">
        <v>8040.98</v>
      </c>
      <c r="BK83" s="320"/>
      <c r="BL83" s="320">
        <v>1160.99</v>
      </c>
      <c r="BM83" s="320">
        <v>1784.45</v>
      </c>
      <c r="BN83" s="320">
        <v>279543.05</v>
      </c>
      <c r="BO83" s="320">
        <v>85.35</v>
      </c>
      <c r="BP83" s="320">
        <v>6843.42</v>
      </c>
      <c r="BQ83" s="320"/>
      <c r="BR83" s="320">
        <v>21285.38</v>
      </c>
      <c r="BS83" s="320"/>
      <c r="BT83" s="320"/>
      <c r="BU83" s="320"/>
      <c r="BV83" s="320">
        <v>740.9</v>
      </c>
      <c r="BW83" s="320">
        <v>988</v>
      </c>
      <c r="BX83" s="320">
        <v>26980.21</v>
      </c>
      <c r="BY83" s="320">
        <v>116954.39</v>
      </c>
      <c r="BZ83" s="320"/>
      <c r="CA83" s="320"/>
      <c r="CB83" s="320"/>
      <c r="CC83" s="320"/>
      <c r="CD83" s="327">
        <v>2023594.2400000002</v>
      </c>
      <c r="CE83" s="28">
        <f t="shared" si="16"/>
        <v>3334530.41</v>
      </c>
    </row>
    <row r="84" spans="1:84">
      <c r="A84" s="35" t="s">
        <v>284</v>
      </c>
      <c r="B84" s="16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27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6492851.5600000005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6592312.8799999999</v>
      </c>
      <c r="Q85" s="28">
        <f t="shared" si="17"/>
        <v>58226.92</v>
      </c>
      <c r="R85" s="28">
        <f t="shared" si="17"/>
        <v>1818037.7899999998</v>
      </c>
      <c r="S85" s="28">
        <f t="shared" si="17"/>
        <v>9325070.3899999987</v>
      </c>
      <c r="T85" s="28">
        <f t="shared" si="17"/>
        <v>0</v>
      </c>
      <c r="U85" s="28">
        <f t="shared" si="17"/>
        <v>4044255.81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5983836.9100000001</v>
      </c>
      <c r="Z85" s="28">
        <f t="shared" si="17"/>
        <v>0</v>
      </c>
      <c r="AA85" s="28">
        <f t="shared" si="17"/>
        <v>0</v>
      </c>
      <c r="AB85" s="28">
        <f t="shared" si="17"/>
        <v>7990918.0799999991</v>
      </c>
      <c r="AC85" s="28">
        <f t="shared" si="17"/>
        <v>1137712.6499999999</v>
      </c>
      <c r="AD85" s="28">
        <f t="shared" si="17"/>
        <v>161488.07999999999</v>
      </c>
      <c r="AE85" s="28">
        <f t="shared" si="17"/>
        <v>178114.74</v>
      </c>
      <c r="AF85" s="28">
        <f t="shared" si="17"/>
        <v>0</v>
      </c>
      <c r="AG85" s="28">
        <f t="shared" si="17"/>
        <v>6606945.4900000002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28786391.969999999</v>
      </c>
      <c r="AK85" s="28">
        <f t="shared" si="18"/>
        <v>0</v>
      </c>
      <c r="AL85" s="28">
        <f t="shared" si="18"/>
        <v>116794.92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1655</v>
      </c>
      <c r="AR85" s="28">
        <f t="shared" si="18"/>
        <v>11484.57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1898935.1</v>
      </c>
      <c r="AZ85" s="28">
        <f t="shared" si="18"/>
        <v>0</v>
      </c>
      <c r="BA85" s="28">
        <f t="shared" si="18"/>
        <v>307861.51</v>
      </c>
      <c r="BB85" s="28">
        <f t="shared" si="18"/>
        <v>0</v>
      </c>
      <c r="BC85" s="28">
        <f t="shared" si="18"/>
        <v>0</v>
      </c>
      <c r="BD85" s="28">
        <f t="shared" si="18"/>
        <v>752327.3</v>
      </c>
      <c r="BE85" s="28">
        <f t="shared" si="18"/>
        <v>2022264.6099999999</v>
      </c>
      <c r="BF85" s="28">
        <f t="shared" si="18"/>
        <v>1648483.83</v>
      </c>
      <c r="BG85" s="28">
        <f t="shared" si="18"/>
        <v>305236.30000000005</v>
      </c>
      <c r="BH85" s="28">
        <f t="shared" si="18"/>
        <v>1703320.9600000002</v>
      </c>
      <c r="BI85" s="28">
        <f t="shared" si="18"/>
        <v>0</v>
      </c>
      <c r="BJ85" s="28">
        <f t="shared" si="18"/>
        <v>2275359.29</v>
      </c>
      <c r="BK85" s="28">
        <f t="shared" si="18"/>
        <v>0</v>
      </c>
      <c r="BL85" s="28">
        <f t="shared" si="18"/>
        <v>1462114.0799999996</v>
      </c>
      <c r="BM85" s="28">
        <f t="shared" si="18"/>
        <v>2091988.7899999998</v>
      </c>
      <c r="BN85" s="28">
        <f t="shared" si="18"/>
        <v>1445751.04</v>
      </c>
      <c r="BO85" s="28">
        <f t="shared" ref="BO85:CD85" si="19">SUM(BO61:BO69)-BO84</f>
        <v>240730.43999999997</v>
      </c>
      <c r="BP85" s="28">
        <f t="shared" si="19"/>
        <v>988440.37000000011</v>
      </c>
      <c r="BQ85" s="28">
        <f t="shared" si="19"/>
        <v>0</v>
      </c>
      <c r="BR85" s="28">
        <f t="shared" si="19"/>
        <v>1087003.5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1659537.8399999996</v>
      </c>
      <c r="BW85" s="28">
        <f t="shared" si="19"/>
        <v>122768.44</v>
      </c>
      <c r="BX85" s="28">
        <f t="shared" si="19"/>
        <v>1783523.2999999998</v>
      </c>
      <c r="BY85" s="28">
        <f t="shared" si="19"/>
        <v>1778435.7799999998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503434.8</v>
      </c>
      <c r="CD85" s="28">
        <f t="shared" si="19"/>
        <v>2023594.2400000002</v>
      </c>
      <c r="CE85" s="28">
        <f t="shared" si="16"/>
        <v>105407209.27999999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>
      <c r="A87" s="35" t="s">
        <v>287</v>
      </c>
      <c r="B87" s="16"/>
      <c r="C87" s="318"/>
      <c r="D87" s="318"/>
      <c r="E87" s="318">
        <v>10757092.52</v>
      </c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>
        <v>1939103.5</v>
      </c>
      <c r="Q87" s="318">
        <v>199576.74</v>
      </c>
      <c r="R87" s="318">
        <v>1021527.16</v>
      </c>
      <c r="S87" s="318">
        <v>3492895.51</v>
      </c>
      <c r="T87" s="318"/>
      <c r="U87" s="318">
        <v>1844209.13</v>
      </c>
      <c r="V87" s="318"/>
      <c r="W87" s="318"/>
      <c r="X87" s="318"/>
      <c r="Y87" s="318">
        <v>1370429.33</v>
      </c>
      <c r="Z87" s="318"/>
      <c r="AA87" s="318"/>
      <c r="AB87" s="318">
        <v>1655364.4</v>
      </c>
      <c r="AC87" s="318">
        <v>726269.94</v>
      </c>
      <c r="AD87" s="318">
        <v>122565</v>
      </c>
      <c r="AE87" s="318">
        <v>429295.85</v>
      </c>
      <c r="AF87" s="318"/>
      <c r="AG87" s="318">
        <v>11667.98</v>
      </c>
      <c r="AH87" s="318"/>
      <c r="AI87" s="318"/>
      <c r="AJ87" s="318">
        <v>853819</v>
      </c>
      <c r="AK87" s="318"/>
      <c r="AL87" s="318">
        <v>187701</v>
      </c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24611517.060000002</v>
      </c>
    </row>
    <row r="88" spans="1:84">
      <c r="A88" s="35" t="s">
        <v>288</v>
      </c>
      <c r="B88" s="16"/>
      <c r="C88" s="318"/>
      <c r="D88" s="318"/>
      <c r="E88" s="318">
        <v>2205286.5099999998</v>
      </c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>
        <v>20699312.780000001</v>
      </c>
      <c r="Q88" s="318">
        <v>1346561.3</v>
      </c>
      <c r="R88" s="318">
        <v>6796279.7599999998</v>
      </c>
      <c r="S88" s="318">
        <v>25441435.25</v>
      </c>
      <c r="T88" s="318"/>
      <c r="U88" s="318">
        <v>10793895.27</v>
      </c>
      <c r="V88" s="318"/>
      <c r="W88" s="318"/>
      <c r="X88" s="318"/>
      <c r="Y88" s="318">
        <v>31840265.170000002</v>
      </c>
      <c r="Z88" s="318"/>
      <c r="AA88" s="318"/>
      <c r="AB88" s="318">
        <v>16355088.76</v>
      </c>
      <c r="AC88" s="318">
        <v>1550141.41</v>
      </c>
      <c r="AD88" s="318">
        <v>67830</v>
      </c>
      <c r="AE88" s="318">
        <v>168788.45</v>
      </c>
      <c r="AF88" s="318"/>
      <c r="AG88" s="318">
        <v>21371273.25</v>
      </c>
      <c r="AH88" s="318"/>
      <c r="AI88" s="318"/>
      <c r="AJ88" s="318">
        <v>47385111.340000004</v>
      </c>
      <c r="AK88" s="318"/>
      <c r="AL88" s="318">
        <v>27708.34</v>
      </c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186048977.59000003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12962379.029999999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22638416.280000001</v>
      </c>
      <c r="Q89" s="28">
        <f t="shared" si="21"/>
        <v>1546138.04</v>
      </c>
      <c r="R89" s="28">
        <f t="shared" si="21"/>
        <v>7817806.9199999999</v>
      </c>
      <c r="S89" s="28">
        <f t="shared" si="21"/>
        <v>28934330.759999998</v>
      </c>
      <c r="T89" s="28">
        <f t="shared" si="21"/>
        <v>0</v>
      </c>
      <c r="U89" s="28">
        <f t="shared" si="21"/>
        <v>12638104.399999999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33210694.5</v>
      </c>
      <c r="Z89" s="28">
        <f t="shared" si="21"/>
        <v>0</v>
      </c>
      <c r="AA89" s="28">
        <f t="shared" si="21"/>
        <v>0</v>
      </c>
      <c r="AB89" s="28">
        <f t="shared" si="21"/>
        <v>18010453.16</v>
      </c>
      <c r="AC89" s="28">
        <f t="shared" si="21"/>
        <v>2276411.3499999996</v>
      </c>
      <c r="AD89" s="28">
        <f t="shared" si="21"/>
        <v>190395</v>
      </c>
      <c r="AE89" s="28">
        <f t="shared" si="21"/>
        <v>598084.30000000005</v>
      </c>
      <c r="AF89" s="28">
        <f t="shared" si="21"/>
        <v>0</v>
      </c>
      <c r="AG89" s="28">
        <f t="shared" si="21"/>
        <v>21382941.23</v>
      </c>
      <c r="AH89" s="28">
        <f t="shared" si="21"/>
        <v>0</v>
      </c>
      <c r="AI89" s="28">
        <f t="shared" si="21"/>
        <v>0</v>
      </c>
      <c r="AJ89" s="28">
        <f t="shared" si="21"/>
        <v>48238930.340000004</v>
      </c>
      <c r="AK89" s="28">
        <f t="shared" si="21"/>
        <v>0</v>
      </c>
      <c r="AL89" s="28">
        <f t="shared" si="21"/>
        <v>215409.34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210660494.65000001</v>
      </c>
    </row>
    <row r="90" spans="1:84">
      <c r="A90" s="35" t="s">
        <v>290</v>
      </c>
      <c r="B90" s="28"/>
      <c r="C90" s="318"/>
      <c r="D90" s="318"/>
      <c r="E90" s="318">
        <v>9217</v>
      </c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>
        <v>13513</v>
      </c>
      <c r="Q90" s="318">
        <v>1064</v>
      </c>
      <c r="R90" s="318"/>
      <c r="S90" s="318">
        <v>861</v>
      </c>
      <c r="T90" s="318"/>
      <c r="U90" s="318">
        <v>620</v>
      </c>
      <c r="V90" s="318"/>
      <c r="W90" s="318"/>
      <c r="X90" s="318"/>
      <c r="Y90" s="318">
        <v>10536</v>
      </c>
      <c r="Z90" s="318"/>
      <c r="AA90" s="318"/>
      <c r="AB90" s="318">
        <v>834</v>
      </c>
      <c r="AC90" s="318">
        <v>758</v>
      </c>
      <c r="AD90" s="318">
        <v>4354</v>
      </c>
      <c r="AE90" s="318"/>
      <c r="AF90" s="318"/>
      <c r="AG90" s="318">
        <v>6479</v>
      </c>
      <c r="AH90" s="318"/>
      <c r="AI90" s="318"/>
      <c r="AJ90" s="318">
        <v>60340</v>
      </c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>
        <v>3367</v>
      </c>
      <c r="AZ90" s="318"/>
      <c r="BA90" s="318"/>
      <c r="BB90" s="318"/>
      <c r="BC90" s="318"/>
      <c r="BD90" s="318">
        <v>3284</v>
      </c>
      <c r="BE90" s="318">
        <v>5009</v>
      </c>
      <c r="BF90" s="318">
        <v>1451</v>
      </c>
      <c r="BG90" s="318"/>
      <c r="BH90" s="318">
        <v>2337</v>
      </c>
      <c r="BI90" s="318"/>
      <c r="BJ90" s="318"/>
      <c r="BK90" s="318"/>
      <c r="BL90" s="318">
        <v>2081.5</v>
      </c>
      <c r="BM90" s="318">
        <v>4464</v>
      </c>
      <c r="BN90" s="318">
        <v>5872</v>
      </c>
      <c r="BO90" s="318"/>
      <c r="BP90" s="318">
        <v>1905</v>
      </c>
      <c r="BQ90" s="318"/>
      <c r="BR90" s="318">
        <v>1928</v>
      </c>
      <c r="BS90" s="318"/>
      <c r="BT90" s="318"/>
      <c r="BU90" s="318"/>
      <c r="BV90" s="318">
        <v>1540.5</v>
      </c>
      <c r="BW90" s="318"/>
      <c r="BX90" s="318">
        <v>416</v>
      </c>
      <c r="BY90" s="318"/>
      <c r="BZ90" s="318"/>
      <c r="CA90" s="318"/>
      <c r="CB90" s="318"/>
      <c r="CC90" s="318">
        <v>25023</v>
      </c>
      <c r="CD90" s="236" t="s">
        <v>248</v>
      </c>
      <c r="CE90" s="28">
        <f t="shared" si="20"/>
        <v>167254</v>
      </c>
      <c r="CF90" s="28">
        <f>BE59-CE90</f>
        <v>0</v>
      </c>
    </row>
    <row r="91" spans="1:84">
      <c r="A91" s="22" t="s">
        <v>291</v>
      </c>
      <c r="B91" s="16"/>
      <c r="C91" s="318"/>
      <c r="D91" s="318"/>
      <c r="E91" s="318">
        <v>15594</v>
      </c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>
        <v>64</v>
      </c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/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15658</v>
      </c>
      <c r="CF91" s="28">
        <f>AY59-CE91</f>
        <v>0</v>
      </c>
    </row>
    <row r="92" spans="1:84">
      <c r="A92" s="22" t="s">
        <v>292</v>
      </c>
      <c r="B92" s="16"/>
      <c r="C92" s="318"/>
      <c r="D92" s="318"/>
      <c r="E92" s="318">
        <v>12117</v>
      </c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>
        <v>5304</v>
      </c>
      <c r="Q92" s="318"/>
      <c r="R92" s="318"/>
      <c r="S92" s="318">
        <v>156</v>
      </c>
      <c r="T92" s="318"/>
      <c r="U92" s="318">
        <v>572</v>
      </c>
      <c r="V92" s="318"/>
      <c r="W92" s="318"/>
      <c r="X92" s="318"/>
      <c r="Y92" s="318">
        <v>2548</v>
      </c>
      <c r="Z92" s="318"/>
      <c r="AA92" s="318"/>
      <c r="AB92" s="318">
        <v>364</v>
      </c>
      <c r="AC92" s="318">
        <v>260</v>
      </c>
      <c r="AD92" s="318">
        <v>3016</v>
      </c>
      <c r="AE92" s="318"/>
      <c r="AF92" s="318"/>
      <c r="AG92" s="318">
        <v>4940</v>
      </c>
      <c r="AH92" s="318"/>
      <c r="AI92" s="318"/>
      <c r="AJ92" s="318">
        <v>15445</v>
      </c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286" t="s">
        <v>248</v>
      </c>
      <c r="AY92" s="286" t="s">
        <v>248</v>
      </c>
      <c r="AZ92" s="25" t="s">
        <v>248</v>
      </c>
      <c r="BA92" s="318"/>
      <c r="BB92" s="318"/>
      <c r="BC92" s="318"/>
      <c r="BD92" s="25" t="s">
        <v>248</v>
      </c>
      <c r="BE92" s="25" t="s">
        <v>248</v>
      </c>
      <c r="BF92" s="25" t="s">
        <v>248</v>
      </c>
      <c r="BG92" s="25" t="s">
        <v>248</v>
      </c>
      <c r="BH92" s="318"/>
      <c r="BI92" s="318">
        <v>11026</v>
      </c>
      <c r="BJ92" s="25" t="s">
        <v>248</v>
      </c>
      <c r="BK92" s="318"/>
      <c r="BL92" s="318"/>
      <c r="BM92" s="318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/>
      <c r="BT92" s="318"/>
      <c r="BU92" s="318"/>
      <c r="BV92" s="318"/>
      <c r="BW92" s="318"/>
      <c r="BX92" s="318"/>
      <c r="BY92" s="318"/>
      <c r="BZ92" s="318"/>
      <c r="CA92" s="318"/>
      <c r="CB92" s="318"/>
      <c r="CC92" s="25" t="s">
        <v>248</v>
      </c>
      <c r="CD92" s="25" t="s">
        <v>248</v>
      </c>
      <c r="CE92" s="28">
        <f t="shared" si="20"/>
        <v>55748</v>
      </c>
      <c r="CF92" s="16"/>
    </row>
    <row r="93" spans="1:84">
      <c r="A93" s="22" t="s">
        <v>293</v>
      </c>
      <c r="B93" s="16"/>
      <c r="C93" s="318"/>
      <c r="D93" s="318"/>
      <c r="E93" s="318">
        <v>54092.76</v>
      </c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>
        <v>62124</v>
      </c>
      <c r="Q93" s="318"/>
      <c r="R93" s="318"/>
      <c r="S93" s="318"/>
      <c r="T93" s="318"/>
      <c r="U93" s="318"/>
      <c r="V93" s="318"/>
      <c r="W93" s="318"/>
      <c r="X93" s="318"/>
      <c r="Y93" s="318">
        <v>56118</v>
      </c>
      <c r="Z93" s="318"/>
      <c r="AA93" s="318"/>
      <c r="AB93" s="318"/>
      <c r="AC93" s="318"/>
      <c r="AD93" s="318">
        <v>19609</v>
      </c>
      <c r="AE93" s="318"/>
      <c r="AF93" s="318"/>
      <c r="AG93" s="318">
        <v>67859</v>
      </c>
      <c r="AH93" s="318"/>
      <c r="AI93" s="318"/>
      <c r="AJ93" s="318">
        <v>57375</v>
      </c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>
        <v>6833</v>
      </c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324010.76</v>
      </c>
      <c r="CF93" s="28">
        <f>BA59</f>
        <v>0</v>
      </c>
    </row>
    <row r="94" spans="1:84">
      <c r="A94" s="22" t="s">
        <v>294</v>
      </c>
      <c r="B94" s="16"/>
      <c r="C94" s="322"/>
      <c r="D94" s="322"/>
      <c r="E94" s="322">
        <v>38.04</v>
      </c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19">
        <v>21.23</v>
      </c>
      <c r="Q94" s="319"/>
      <c r="R94" s="319"/>
      <c r="S94" s="323"/>
      <c r="T94" s="323"/>
      <c r="U94" s="324"/>
      <c r="V94" s="319"/>
      <c r="W94" s="319"/>
      <c r="X94" s="319"/>
      <c r="Y94" s="319">
        <v>1.26</v>
      </c>
      <c r="Z94" s="319"/>
      <c r="AA94" s="319"/>
      <c r="AB94" s="323"/>
      <c r="AC94" s="319"/>
      <c r="AD94" s="319">
        <v>0</v>
      </c>
      <c r="AE94" s="319"/>
      <c r="AF94" s="319"/>
      <c r="AG94" s="319">
        <v>13.18</v>
      </c>
      <c r="AH94" s="319"/>
      <c r="AI94" s="319"/>
      <c r="AJ94" s="319">
        <v>25.04</v>
      </c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23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98.75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328" t="s">
        <v>1349</v>
      </c>
      <c r="D96" s="329" t="s">
        <v>5</v>
      </c>
      <c r="E96" s="330" t="s">
        <v>5</v>
      </c>
      <c r="F96" s="12"/>
    </row>
    <row r="97" spans="1:6">
      <c r="A97" s="28" t="s">
        <v>297</v>
      </c>
      <c r="B97" s="36" t="s">
        <v>298</v>
      </c>
      <c r="C97" s="331">
        <v>108</v>
      </c>
      <c r="D97" s="329" t="s">
        <v>5</v>
      </c>
      <c r="E97" s="330" t="s">
        <v>5</v>
      </c>
      <c r="F97" s="12"/>
    </row>
    <row r="98" spans="1:6">
      <c r="A98" s="28" t="s">
        <v>299</v>
      </c>
      <c r="B98" s="36" t="s">
        <v>298</v>
      </c>
      <c r="C98" s="332" t="s">
        <v>1350</v>
      </c>
      <c r="D98" s="329" t="s">
        <v>5</v>
      </c>
      <c r="E98" s="330" t="s">
        <v>5</v>
      </c>
      <c r="F98" s="12"/>
    </row>
    <row r="99" spans="1:6">
      <c r="A99" s="28" t="s">
        <v>300</v>
      </c>
      <c r="B99" s="36" t="s">
        <v>298</v>
      </c>
      <c r="C99" s="333" t="s">
        <v>1351</v>
      </c>
      <c r="D99" s="329" t="s">
        <v>5</v>
      </c>
      <c r="E99" s="330" t="s">
        <v>5</v>
      </c>
      <c r="F99" s="12"/>
    </row>
    <row r="100" spans="1:6">
      <c r="A100" s="28" t="s">
        <v>301</v>
      </c>
      <c r="B100" s="36" t="s">
        <v>298</v>
      </c>
      <c r="C100" s="332" t="s">
        <v>1352</v>
      </c>
      <c r="D100" s="329" t="s">
        <v>5</v>
      </c>
      <c r="E100" s="330" t="s">
        <v>5</v>
      </c>
      <c r="F100" s="12"/>
    </row>
    <row r="101" spans="1:6">
      <c r="A101" s="28" t="s">
        <v>302</v>
      </c>
      <c r="B101" s="36" t="s">
        <v>298</v>
      </c>
      <c r="C101" s="332" t="s">
        <v>1353</v>
      </c>
      <c r="D101" s="329" t="s">
        <v>5</v>
      </c>
      <c r="E101" s="330" t="s">
        <v>5</v>
      </c>
      <c r="F101" s="12"/>
    </row>
    <row r="102" spans="1:6">
      <c r="A102" s="28" t="s">
        <v>303</v>
      </c>
      <c r="B102" s="36" t="s">
        <v>298</v>
      </c>
      <c r="C102" s="334">
        <v>99403</v>
      </c>
      <c r="D102" s="329" t="s">
        <v>5</v>
      </c>
      <c r="E102" s="330" t="s">
        <v>5</v>
      </c>
      <c r="F102" s="12"/>
    </row>
    <row r="103" spans="1:6">
      <c r="A103" s="28" t="s">
        <v>304</v>
      </c>
      <c r="B103" s="36" t="s">
        <v>298</v>
      </c>
      <c r="C103" s="332" t="s">
        <v>1354</v>
      </c>
      <c r="D103" s="329" t="s">
        <v>5</v>
      </c>
      <c r="E103" s="330" t="s">
        <v>5</v>
      </c>
      <c r="F103" s="12"/>
    </row>
    <row r="104" spans="1:6">
      <c r="A104" s="28" t="s">
        <v>305</v>
      </c>
      <c r="B104" s="36" t="s">
        <v>298</v>
      </c>
      <c r="C104" s="335" t="s">
        <v>1355</v>
      </c>
      <c r="D104" s="329" t="s">
        <v>5</v>
      </c>
      <c r="E104" s="330" t="s">
        <v>5</v>
      </c>
      <c r="F104" s="12"/>
    </row>
    <row r="105" spans="1:6">
      <c r="A105" s="28" t="s">
        <v>306</v>
      </c>
      <c r="B105" s="36" t="s">
        <v>298</v>
      </c>
      <c r="C105" s="335" t="s">
        <v>1356</v>
      </c>
      <c r="D105" s="329" t="s">
        <v>5</v>
      </c>
      <c r="E105" s="330" t="s">
        <v>5</v>
      </c>
      <c r="F105" s="12"/>
    </row>
    <row r="106" spans="1:6">
      <c r="A106" s="28" t="s">
        <v>307</v>
      </c>
      <c r="B106" s="36" t="s">
        <v>298</v>
      </c>
      <c r="C106" s="332" t="s">
        <v>1357</v>
      </c>
      <c r="D106" s="329" t="s">
        <v>5</v>
      </c>
      <c r="E106" s="330" t="s">
        <v>5</v>
      </c>
      <c r="F106" s="12"/>
    </row>
    <row r="107" spans="1:6">
      <c r="A107" s="28" t="s">
        <v>308</v>
      </c>
      <c r="B107" s="36" t="s">
        <v>298</v>
      </c>
      <c r="C107" s="336" t="s">
        <v>1358</v>
      </c>
      <c r="D107" s="329" t="s">
        <v>5</v>
      </c>
      <c r="E107" s="330" t="s">
        <v>5</v>
      </c>
      <c r="F107" s="12"/>
    </row>
    <row r="108" spans="1:6">
      <c r="A108" s="28" t="s">
        <v>309</v>
      </c>
      <c r="B108" s="36" t="s">
        <v>298</v>
      </c>
      <c r="C108" s="336" t="s">
        <v>1359</v>
      </c>
      <c r="D108" s="329" t="s">
        <v>5</v>
      </c>
      <c r="E108" s="330" t="s">
        <v>5</v>
      </c>
      <c r="F108" s="12"/>
    </row>
    <row r="109" spans="1:6">
      <c r="A109" s="40" t="s">
        <v>310</v>
      </c>
      <c r="B109" s="36" t="s">
        <v>298</v>
      </c>
      <c r="C109" s="332" t="s">
        <v>1360</v>
      </c>
      <c r="D109" s="329" t="s">
        <v>5</v>
      </c>
      <c r="E109" s="330" t="s">
        <v>5</v>
      </c>
      <c r="F109" s="12"/>
    </row>
    <row r="110" spans="1:6">
      <c r="A110" s="40" t="s">
        <v>311</v>
      </c>
      <c r="B110" s="36" t="s">
        <v>298</v>
      </c>
      <c r="C110" s="332" t="s">
        <v>1361</v>
      </c>
      <c r="D110" s="329" t="s">
        <v>5</v>
      </c>
      <c r="E110" s="330" t="s">
        <v>5</v>
      </c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337"/>
      <c r="D113" s="16"/>
      <c r="E113" s="16"/>
    </row>
    <row r="114" spans="1:5">
      <c r="A114" s="16" t="s">
        <v>304</v>
      </c>
      <c r="B114" s="42" t="s">
        <v>298</v>
      </c>
      <c r="C114" s="337"/>
      <c r="D114" s="16"/>
      <c r="E114" s="16"/>
    </row>
    <row r="115" spans="1:5">
      <c r="A115" s="16" t="s">
        <v>314</v>
      </c>
      <c r="B115" s="42" t="s">
        <v>298</v>
      </c>
      <c r="C115" s="337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337"/>
      <c r="D117" s="16"/>
      <c r="E117" s="16"/>
    </row>
    <row r="118" spans="1:5">
      <c r="A118" s="16" t="s">
        <v>159</v>
      </c>
      <c r="B118" s="42" t="s">
        <v>298</v>
      </c>
      <c r="C118" s="338">
        <v>1</v>
      </c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337"/>
      <c r="D120" s="16"/>
      <c r="E120" s="16"/>
    </row>
    <row r="121" spans="1:5">
      <c r="A121" s="16" t="s">
        <v>319</v>
      </c>
      <c r="B121" s="42" t="s">
        <v>298</v>
      </c>
      <c r="C121" s="337"/>
      <c r="D121" s="16"/>
      <c r="E121" s="16"/>
    </row>
    <row r="122" spans="1:5">
      <c r="A122" s="16" t="s">
        <v>320</v>
      </c>
      <c r="B122" s="42" t="s">
        <v>298</v>
      </c>
      <c r="C122" s="337"/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339">
        <v>1081</v>
      </c>
      <c r="D127" s="340">
        <v>4464</v>
      </c>
      <c r="E127" s="16"/>
    </row>
    <row r="128" spans="1:5">
      <c r="A128" s="16" t="s">
        <v>325</v>
      </c>
      <c r="B128" s="42" t="s">
        <v>298</v>
      </c>
      <c r="C128" s="339">
        <v>21</v>
      </c>
      <c r="D128" s="340">
        <v>96</v>
      </c>
      <c r="E128" s="16"/>
    </row>
    <row r="129" spans="1:5">
      <c r="A129" s="16" t="s">
        <v>326</v>
      </c>
      <c r="B129" s="42" t="s">
        <v>298</v>
      </c>
      <c r="C129" s="337"/>
      <c r="D129" s="340"/>
      <c r="E129" s="16"/>
    </row>
    <row r="130" spans="1:5">
      <c r="A130" s="16" t="s">
        <v>327</v>
      </c>
      <c r="B130" s="42" t="s">
        <v>298</v>
      </c>
      <c r="C130" s="337"/>
      <c r="D130" s="340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337">
        <v>4</v>
      </c>
      <c r="D132" s="16"/>
      <c r="E132" s="16"/>
    </row>
    <row r="133" spans="1:5">
      <c r="A133" s="16" t="s">
        <v>330</v>
      </c>
      <c r="B133" s="42" t="s">
        <v>298</v>
      </c>
      <c r="C133" s="337"/>
      <c r="D133" s="16"/>
      <c r="E133" s="16"/>
    </row>
    <row r="134" spans="1:5">
      <c r="A134" s="16" t="s">
        <v>331</v>
      </c>
      <c r="B134" s="42" t="s">
        <v>298</v>
      </c>
      <c r="C134" s="341">
        <v>21</v>
      </c>
      <c r="D134" s="16"/>
      <c r="E134" s="16"/>
    </row>
    <row r="135" spans="1:5">
      <c r="A135" s="16" t="s">
        <v>332</v>
      </c>
      <c r="B135" s="42" t="s">
        <v>298</v>
      </c>
      <c r="C135" s="337"/>
      <c r="D135" s="16"/>
      <c r="E135" s="16"/>
    </row>
    <row r="136" spans="1:5">
      <c r="A136" s="16" t="s">
        <v>333</v>
      </c>
      <c r="B136" s="42" t="s">
        <v>298</v>
      </c>
      <c r="C136" s="337"/>
      <c r="D136" s="16"/>
      <c r="E136" s="16"/>
    </row>
    <row r="137" spans="1:5">
      <c r="A137" s="16" t="s">
        <v>334</v>
      </c>
      <c r="B137" s="42" t="s">
        <v>298</v>
      </c>
      <c r="C137" s="337"/>
      <c r="D137" s="16"/>
      <c r="E137" s="16"/>
    </row>
    <row r="138" spans="1:5">
      <c r="A138" s="16" t="s">
        <v>123</v>
      </c>
      <c r="B138" s="42" t="s">
        <v>298</v>
      </c>
      <c r="C138" s="337"/>
      <c r="D138" s="16"/>
      <c r="E138" s="16"/>
    </row>
    <row r="139" spans="1:5">
      <c r="A139" s="16" t="s">
        <v>335</v>
      </c>
      <c r="B139" s="42" t="s">
        <v>298</v>
      </c>
      <c r="C139" s="339"/>
      <c r="D139" s="16"/>
      <c r="E139" s="16"/>
    </row>
    <row r="140" spans="1:5">
      <c r="A140" s="16" t="s">
        <v>336</v>
      </c>
      <c r="B140" s="42"/>
      <c r="C140" s="337"/>
      <c r="D140" s="16"/>
      <c r="E140" s="16"/>
    </row>
    <row r="141" spans="1:5">
      <c r="A141" s="16" t="s">
        <v>326</v>
      </c>
      <c r="B141" s="42" t="s">
        <v>298</v>
      </c>
      <c r="C141" s="337"/>
      <c r="D141" s="16"/>
      <c r="E141" s="16"/>
    </row>
    <row r="142" spans="1:5">
      <c r="A142" s="16" t="s">
        <v>337</v>
      </c>
      <c r="B142" s="42" t="s">
        <v>298</v>
      </c>
      <c r="C142" s="337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25</v>
      </c>
    </row>
    <row r="144" spans="1:5">
      <c r="A144" s="16" t="s">
        <v>339</v>
      </c>
      <c r="B144" s="42" t="s">
        <v>298</v>
      </c>
      <c r="C144" s="339">
        <v>62</v>
      </c>
      <c r="D144" s="16"/>
      <c r="E144" s="16"/>
    </row>
    <row r="145" spans="1:6">
      <c r="A145" s="16" t="s">
        <v>340</v>
      </c>
      <c r="B145" s="42" t="s">
        <v>298</v>
      </c>
      <c r="C145" s="337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339">
        <v>220580.88</v>
      </c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340">
        <v>792</v>
      </c>
      <c r="C154" s="340">
        <v>119</v>
      </c>
      <c r="D154" s="340">
        <v>170</v>
      </c>
      <c r="E154" s="28">
        <f>SUM(B154:D154)</f>
        <v>1081</v>
      </c>
    </row>
    <row r="155" spans="1:6">
      <c r="A155" s="16" t="s">
        <v>242</v>
      </c>
      <c r="B155" s="340">
        <v>3265</v>
      </c>
      <c r="C155" s="340">
        <v>522</v>
      </c>
      <c r="D155" s="340">
        <v>677</v>
      </c>
      <c r="E155" s="28">
        <f>SUM(B155:D155)</f>
        <v>4464</v>
      </c>
    </row>
    <row r="156" spans="1:6">
      <c r="A156" s="16" t="s">
        <v>346</v>
      </c>
      <c r="B156" s="340">
        <v>181324</v>
      </c>
      <c r="C156" s="340">
        <v>43732</v>
      </c>
      <c r="D156" s="340">
        <v>101284</v>
      </c>
      <c r="E156" s="28">
        <f>SUM(B156:D156)</f>
        <v>326340</v>
      </c>
    </row>
    <row r="157" spans="1:6">
      <c r="A157" s="16" t="s">
        <v>287</v>
      </c>
      <c r="B157" s="340">
        <v>18179595.699999999</v>
      </c>
      <c r="C157" s="340">
        <v>2484577.34</v>
      </c>
      <c r="D157" s="340">
        <v>3947343.91</v>
      </c>
      <c r="E157" s="28">
        <f>SUM(B157:D157)</f>
        <v>24611516.949999999</v>
      </c>
      <c r="F157" s="14"/>
    </row>
    <row r="158" spans="1:6">
      <c r="A158" s="16" t="s">
        <v>288</v>
      </c>
      <c r="B158" s="340">
        <v>103374353.82000001</v>
      </c>
      <c r="C158" s="340">
        <v>24931863.219999999</v>
      </c>
      <c r="D158" s="340">
        <v>57742760.590000004</v>
      </c>
      <c r="E158" s="28">
        <f>SUM(B158:D158)</f>
        <v>186048977.63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317"/>
      <c r="C160" s="317"/>
      <c r="D160" s="317"/>
      <c r="E160" s="28">
        <f>SUM(B160:D160)</f>
        <v>0</v>
      </c>
    </row>
    <row r="161" spans="1:5">
      <c r="A161" s="16" t="s">
        <v>242</v>
      </c>
      <c r="B161" s="317"/>
      <c r="C161" s="317"/>
      <c r="D161" s="317"/>
      <c r="E161" s="28">
        <f>SUM(B161:D161)</f>
        <v>0</v>
      </c>
    </row>
    <row r="162" spans="1:5">
      <c r="A162" s="16" t="s">
        <v>346</v>
      </c>
      <c r="B162" s="340"/>
      <c r="C162" s="340"/>
      <c r="D162" s="340"/>
      <c r="E162" s="28">
        <f>SUM(B162:D162)</f>
        <v>0</v>
      </c>
    </row>
    <row r="163" spans="1:5">
      <c r="A163" s="16" t="s">
        <v>287</v>
      </c>
      <c r="B163" s="317"/>
      <c r="C163" s="317"/>
      <c r="D163" s="317"/>
      <c r="E163" s="28">
        <f>SUM(B163:D163)</f>
        <v>0</v>
      </c>
    </row>
    <row r="164" spans="1:5">
      <c r="A164" s="16" t="s">
        <v>288</v>
      </c>
      <c r="B164" s="340"/>
      <c r="C164" s="340"/>
      <c r="D164" s="340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340"/>
      <c r="C166" s="340"/>
      <c r="D166" s="340"/>
      <c r="E166" s="28">
        <f>SUM(B166:D166)</f>
        <v>0</v>
      </c>
    </row>
    <row r="167" spans="1:5">
      <c r="A167" s="16" t="s">
        <v>242</v>
      </c>
      <c r="B167" s="340"/>
      <c r="C167" s="340"/>
      <c r="D167" s="340"/>
      <c r="E167" s="28">
        <f>SUM(B167:D167)</f>
        <v>0</v>
      </c>
    </row>
    <row r="168" spans="1:5">
      <c r="A168" s="16" t="s">
        <v>346</v>
      </c>
      <c r="B168" s="340"/>
      <c r="C168" s="340"/>
      <c r="D168" s="340"/>
      <c r="E168" s="28">
        <f>SUM(B168:D168)</f>
        <v>0</v>
      </c>
    </row>
    <row r="169" spans="1:5">
      <c r="A169" s="16" t="s">
        <v>287</v>
      </c>
      <c r="B169" s="340"/>
      <c r="C169" s="340"/>
      <c r="D169" s="340"/>
      <c r="E169" s="28">
        <f>SUM(B169:D169)</f>
        <v>0</v>
      </c>
    </row>
    <row r="170" spans="1:5">
      <c r="A170" s="16" t="s">
        <v>288</v>
      </c>
      <c r="B170" s="340"/>
      <c r="C170" s="340"/>
      <c r="D170" s="340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317"/>
      <c r="C173" s="317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337">
        <v>2636383</v>
      </c>
      <c r="D181" s="16"/>
      <c r="E181" s="16"/>
    </row>
    <row r="182" spans="1:5">
      <c r="A182" s="16" t="s">
        <v>356</v>
      </c>
      <c r="B182" s="42" t="s">
        <v>298</v>
      </c>
      <c r="C182" s="337">
        <v>267015.32</v>
      </c>
      <c r="D182" s="16"/>
      <c r="E182" s="16"/>
    </row>
    <row r="183" spans="1:5">
      <c r="A183" s="21" t="s">
        <v>357</v>
      </c>
      <c r="B183" s="42" t="s">
        <v>298</v>
      </c>
      <c r="C183" s="337">
        <v>468065.74</v>
      </c>
      <c r="D183" s="16"/>
      <c r="E183" s="16"/>
    </row>
    <row r="184" spans="1:5">
      <c r="A184" s="16" t="s">
        <v>358</v>
      </c>
      <c r="B184" s="42" t="s">
        <v>298</v>
      </c>
      <c r="C184" s="337">
        <v>6142414.2999999998</v>
      </c>
      <c r="D184" s="16"/>
      <c r="E184" s="16"/>
    </row>
    <row r="185" spans="1:5">
      <c r="A185" s="16" t="s">
        <v>359</v>
      </c>
      <c r="B185" s="42" t="s">
        <v>298</v>
      </c>
      <c r="C185" s="337"/>
      <c r="D185" s="16"/>
      <c r="E185" s="16"/>
    </row>
    <row r="186" spans="1:5">
      <c r="A186" s="16" t="s">
        <v>360</v>
      </c>
      <c r="B186" s="42" t="s">
        <v>298</v>
      </c>
      <c r="C186" s="337">
        <v>1239805.48</v>
      </c>
      <c r="D186" s="16"/>
      <c r="E186" s="16"/>
    </row>
    <row r="187" spans="1:5">
      <c r="A187" s="16" t="s">
        <v>361</v>
      </c>
      <c r="B187" s="42" t="s">
        <v>298</v>
      </c>
      <c r="C187" s="337">
        <v>58680.71</v>
      </c>
      <c r="D187" s="16"/>
      <c r="E187" s="16"/>
    </row>
    <row r="188" spans="1:5">
      <c r="A188" s="16" t="s">
        <v>361</v>
      </c>
      <c r="B188" s="42" t="s">
        <v>298</v>
      </c>
      <c r="C188" s="337"/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10812364.550000001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337">
        <v>114490.4</v>
      </c>
      <c r="D191" s="16"/>
      <c r="E191" s="16"/>
    </row>
    <row r="192" spans="1:5">
      <c r="A192" s="16" t="s">
        <v>364</v>
      </c>
      <c r="B192" s="42" t="s">
        <v>298</v>
      </c>
      <c r="C192" s="337">
        <v>748348.6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862839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337">
        <v>659431</v>
      </c>
      <c r="D195" s="16"/>
      <c r="E195" s="16"/>
    </row>
    <row r="196" spans="1:5">
      <c r="A196" s="16" t="s">
        <v>367</v>
      </c>
      <c r="B196" s="42" t="s">
        <v>298</v>
      </c>
      <c r="C196" s="337">
        <v>303805.68999999994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963236.69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337">
        <v>61203.17</v>
      </c>
      <c r="D199" s="16"/>
      <c r="E199" s="16"/>
    </row>
    <row r="200" spans="1:5">
      <c r="A200" s="16" t="s">
        <v>370</v>
      </c>
      <c r="B200" s="42" t="s">
        <v>298</v>
      </c>
      <c r="C200" s="337">
        <v>952360.66</v>
      </c>
      <c r="D200" s="16"/>
      <c r="E200" s="16"/>
    </row>
    <row r="201" spans="1:5">
      <c r="A201" s="16" t="s">
        <v>159</v>
      </c>
      <c r="B201" s="42" t="s">
        <v>298</v>
      </c>
      <c r="C201" s="337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1013563.8300000001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337"/>
      <c r="D204" s="16"/>
      <c r="E204" s="16"/>
    </row>
    <row r="205" spans="1:5">
      <c r="A205" s="16" t="s">
        <v>373</v>
      </c>
      <c r="B205" s="42" t="s">
        <v>298</v>
      </c>
      <c r="C205" s="337">
        <v>11711.04</v>
      </c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11711.04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337">
        <v>643366</v>
      </c>
      <c r="C211" s="337">
        <v>94470</v>
      </c>
      <c r="D211" s="340">
        <v>0</v>
      </c>
      <c r="E211" s="28">
        <f t="shared" ref="E211:E219" si="22">SUM(B211:C211)-D211</f>
        <v>737836</v>
      </c>
    </row>
    <row r="212" spans="1:5">
      <c r="A212" s="16" t="s">
        <v>381</v>
      </c>
      <c r="B212" s="337">
        <v>1079344</v>
      </c>
      <c r="C212" s="337">
        <v>0</v>
      </c>
      <c r="D212" s="340">
        <v>0</v>
      </c>
      <c r="E212" s="28">
        <f t="shared" si="22"/>
        <v>1079344</v>
      </c>
    </row>
    <row r="213" spans="1:5">
      <c r="A213" s="16" t="s">
        <v>382</v>
      </c>
      <c r="B213" s="337">
        <v>39592077</v>
      </c>
      <c r="C213" s="337">
        <v>1489777</v>
      </c>
      <c r="D213" s="340">
        <v>0</v>
      </c>
      <c r="E213" s="28">
        <f t="shared" si="22"/>
        <v>41081854</v>
      </c>
    </row>
    <row r="214" spans="1:5">
      <c r="A214" s="16" t="s">
        <v>383</v>
      </c>
      <c r="B214" s="337">
        <v>608311</v>
      </c>
      <c r="C214" s="337">
        <v>0</v>
      </c>
      <c r="D214" s="340">
        <v>0</v>
      </c>
      <c r="E214" s="28">
        <f t="shared" si="22"/>
        <v>608311</v>
      </c>
    </row>
    <row r="215" spans="1:5">
      <c r="A215" s="16" t="s">
        <v>384</v>
      </c>
      <c r="B215" s="337">
        <v>2407751</v>
      </c>
      <c r="C215" s="337">
        <v>0</v>
      </c>
      <c r="D215" s="340">
        <v>0</v>
      </c>
      <c r="E215" s="28">
        <f t="shared" si="22"/>
        <v>2407751</v>
      </c>
    </row>
    <row r="216" spans="1:5">
      <c r="A216" s="16" t="s">
        <v>385</v>
      </c>
      <c r="B216" s="337">
        <v>40595402</v>
      </c>
      <c r="C216" s="337">
        <v>1686270</v>
      </c>
      <c r="D216" s="340">
        <v>15193</v>
      </c>
      <c r="E216" s="28">
        <f t="shared" si="22"/>
        <v>42266479</v>
      </c>
    </row>
    <row r="217" spans="1:5">
      <c r="A217" s="16" t="s">
        <v>386</v>
      </c>
      <c r="B217" s="337">
        <v>1112799</v>
      </c>
      <c r="C217" s="337">
        <v>0</v>
      </c>
      <c r="D217" s="340">
        <v>0</v>
      </c>
      <c r="E217" s="28">
        <f t="shared" si="22"/>
        <v>1112799</v>
      </c>
    </row>
    <row r="218" spans="1:5">
      <c r="A218" s="16" t="s">
        <v>387</v>
      </c>
      <c r="B218" s="337">
        <v>333387</v>
      </c>
      <c r="C218" s="337">
        <v>0</v>
      </c>
      <c r="D218" s="340">
        <v>0</v>
      </c>
      <c r="E218" s="28">
        <f t="shared" si="22"/>
        <v>333387</v>
      </c>
    </row>
    <row r="219" spans="1:5">
      <c r="A219" s="16" t="s">
        <v>388</v>
      </c>
      <c r="B219" s="337">
        <v>5105542</v>
      </c>
      <c r="C219" s="337">
        <v>20131804</v>
      </c>
      <c r="D219" s="340">
        <v>0</v>
      </c>
      <c r="E219" s="28">
        <f t="shared" si="22"/>
        <v>25237346</v>
      </c>
    </row>
    <row r="220" spans="1:5">
      <c r="A220" s="16" t="s">
        <v>230</v>
      </c>
      <c r="B220" s="28">
        <f>SUM(B211:B219)</f>
        <v>91477979</v>
      </c>
      <c r="C220" s="237">
        <f>SUM(C211:C219)</f>
        <v>23402321</v>
      </c>
      <c r="D220" s="28">
        <f>SUM(D211:D219)</f>
        <v>15193</v>
      </c>
      <c r="E220" s="28">
        <f>SUM(E211:E219)</f>
        <v>114865107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337">
        <v>646711</v>
      </c>
      <c r="C225" s="337">
        <v>41170</v>
      </c>
      <c r="D225" s="340">
        <v>0</v>
      </c>
      <c r="E225" s="28">
        <f t="shared" ref="E225:E232" si="23">SUM(B225:C225)-D225</f>
        <v>687881</v>
      </c>
    </row>
    <row r="226" spans="1:6">
      <c r="A226" s="16" t="s">
        <v>382</v>
      </c>
      <c r="B226" s="337">
        <v>21934962</v>
      </c>
      <c r="C226" s="337">
        <v>1374806</v>
      </c>
      <c r="D226" s="340">
        <v>0</v>
      </c>
      <c r="E226" s="28">
        <f t="shared" si="23"/>
        <v>23309768</v>
      </c>
    </row>
    <row r="227" spans="1:6">
      <c r="A227" s="16" t="s">
        <v>383</v>
      </c>
      <c r="B227" s="337">
        <v>614695</v>
      </c>
      <c r="C227" s="337">
        <v>757</v>
      </c>
      <c r="D227" s="340">
        <v>0</v>
      </c>
      <c r="E227" s="28">
        <f t="shared" si="23"/>
        <v>615452</v>
      </c>
    </row>
    <row r="228" spans="1:6">
      <c r="A228" s="16" t="s">
        <v>384</v>
      </c>
      <c r="B228" s="337">
        <v>2179164</v>
      </c>
      <c r="C228" s="337">
        <v>275</v>
      </c>
      <c r="D228" s="340">
        <v>0</v>
      </c>
      <c r="E228" s="28">
        <f t="shared" si="23"/>
        <v>2179439</v>
      </c>
    </row>
    <row r="229" spans="1:6">
      <c r="A229" s="16" t="s">
        <v>385</v>
      </c>
      <c r="B229" s="337">
        <v>32819286</v>
      </c>
      <c r="C229" s="337">
        <v>1923820</v>
      </c>
      <c r="D229" s="340">
        <v>15193</v>
      </c>
      <c r="E229" s="28">
        <f t="shared" si="23"/>
        <v>34727913</v>
      </c>
    </row>
    <row r="230" spans="1:6">
      <c r="A230" s="16" t="s">
        <v>386</v>
      </c>
      <c r="B230" s="337">
        <v>1134944</v>
      </c>
      <c r="C230" s="337">
        <v>758</v>
      </c>
      <c r="D230" s="340">
        <v>0</v>
      </c>
      <c r="E230" s="28">
        <f t="shared" si="23"/>
        <v>1135702</v>
      </c>
    </row>
    <row r="231" spans="1:6">
      <c r="A231" s="16" t="s">
        <v>387</v>
      </c>
      <c r="B231" s="337">
        <v>261063</v>
      </c>
      <c r="C231" s="337">
        <v>8509</v>
      </c>
      <c r="D231" s="340">
        <v>0</v>
      </c>
      <c r="E231" s="28">
        <f t="shared" si="23"/>
        <v>269572</v>
      </c>
    </row>
    <row r="232" spans="1:6">
      <c r="A232" s="16" t="s">
        <v>388</v>
      </c>
      <c r="B232" s="337">
        <v>0</v>
      </c>
      <c r="C232" s="337">
        <v>0</v>
      </c>
      <c r="D232" s="340">
        <v>0</v>
      </c>
      <c r="E232" s="28">
        <f t="shared" si="23"/>
        <v>0</v>
      </c>
    </row>
    <row r="233" spans="1:6">
      <c r="A233" s="16" t="s">
        <v>230</v>
      </c>
      <c r="B233" s="28">
        <f>SUM(B224:B232)</f>
        <v>59590825</v>
      </c>
      <c r="C233" s="237">
        <f>SUM(C224:C232)</f>
        <v>3350095</v>
      </c>
      <c r="D233" s="28">
        <f>SUM(D224:D232)</f>
        <v>15193</v>
      </c>
      <c r="E233" s="28">
        <f>SUM(E224:E232)</f>
        <v>62925727</v>
      </c>
    </row>
    <row r="234" spans="1:6">
      <c r="A234" s="16"/>
      <c r="B234" s="16"/>
      <c r="C234" s="23"/>
      <c r="D234" s="16"/>
      <c r="E234" s="16"/>
      <c r="F234" s="11">
        <f>E220-E233</f>
        <v>51939380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337">
        <v>1259980</v>
      </c>
      <c r="D237" s="36">
        <f>C237</f>
        <v>1259980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337">
        <v>63449652</v>
      </c>
      <c r="D239" s="16"/>
      <c r="E239" s="16"/>
    </row>
    <row r="240" spans="1:6">
      <c r="A240" s="16" t="s">
        <v>394</v>
      </c>
      <c r="B240" s="42" t="s">
        <v>298</v>
      </c>
      <c r="C240" s="337">
        <v>17762595</v>
      </c>
      <c r="D240" s="16"/>
      <c r="E240" s="16"/>
    </row>
    <row r="241" spans="1:5">
      <c r="A241" s="16" t="s">
        <v>395</v>
      </c>
      <c r="B241" s="42" t="s">
        <v>298</v>
      </c>
      <c r="C241" s="337">
        <v>1054331.6000000001</v>
      </c>
      <c r="D241" s="16"/>
      <c r="E241" s="16"/>
    </row>
    <row r="242" spans="1:5">
      <c r="A242" s="16" t="s">
        <v>396</v>
      </c>
      <c r="B242" s="42" t="s">
        <v>298</v>
      </c>
      <c r="C242" s="337">
        <v>5230715.4000000004</v>
      </c>
      <c r="D242" s="16"/>
      <c r="E242" s="16"/>
    </row>
    <row r="243" spans="1:5">
      <c r="A243" s="16" t="s">
        <v>397</v>
      </c>
      <c r="B243" s="42" t="s">
        <v>298</v>
      </c>
      <c r="C243" s="337">
        <v>0</v>
      </c>
      <c r="D243" s="16"/>
      <c r="E243" s="16"/>
    </row>
    <row r="244" spans="1:5">
      <c r="A244" s="16" t="s">
        <v>398</v>
      </c>
      <c r="B244" s="42" t="s">
        <v>298</v>
      </c>
      <c r="C244" s="337">
        <v>9848268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97345562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339">
        <v>8964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337">
        <v>316551.37</v>
      </c>
      <c r="D249" s="16"/>
      <c r="E249" s="16"/>
    </row>
    <row r="250" spans="1:5">
      <c r="A250" s="22" t="s">
        <v>403</v>
      </c>
      <c r="B250" s="42" t="s">
        <v>298</v>
      </c>
      <c r="C250" s="337">
        <v>2111937.63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2428489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337"/>
      <c r="D254" s="16"/>
      <c r="E254" s="16"/>
    </row>
    <row r="255" spans="1:5">
      <c r="A255" s="16" t="s">
        <v>405</v>
      </c>
      <c r="B255" s="42" t="s">
        <v>298</v>
      </c>
      <c r="C255" s="337"/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0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101034031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337">
        <v>13060477.26</v>
      </c>
      <c r="D266" s="16"/>
      <c r="E266" s="16"/>
    </row>
    <row r="267" spans="1:5">
      <c r="A267" s="16" t="s">
        <v>412</v>
      </c>
      <c r="B267" s="42" t="s">
        <v>298</v>
      </c>
      <c r="C267" s="337">
        <v>15461550.74</v>
      </c>
      <c r="D267" s="16"/>
      <c r="E267" s="16"/>
    </row>
    <row r="268" spans="1:5">
      <c r="A268" s="16" t="s">
        <v>413</v>
      </c>
      <c r="B268" s="42" t="s">
        <v>298</v>
      </c>
      <c r="C268" s="337">
        <v>25081351</v>
      </c>
      <c r="D268" s="16"/>
      <c r="E268" s="16"/>
    </row>
    <row r="269" spans="1:5">
      <c r="A269" s="16" t="s">
        <v>414</v>
      </c>
      <c r="B269" s="42" t="s">
        <v>298</v>
      </c>
      <c r="C269" s="337">
        <v>13205000</v>
      </c>
      <c r="D269" s="16"/>
      <c r="E269" s="16"/>
    </row>
    <row r="270" spans="1:5">
      <c r="A270" s="16" t="s">
        <v>415</v>
      </c>
      <c r="B270" s="42" t="s">
        <v>298</v>
      </c>
      <c r="C270" s="337">
        <v>4425644</v>
      </c>
      <c r="D270" s="16"/>
      <c r="E270" s="16"/>
    </row>
    <row r="271" spans="1:5">
      <c r="A271" s="16" t="s">
        <v>416</v>
      </c>
      <c r="B271" s="42" t="s">
        <v>298</v>
      </c>
      <c r="C271" s="337">
        <v>1631305</v>
      </c>
      <c r="D271" s="16"/>
      <c r="E271" s="16"/>
    </row>
    <row r="272" spans="1:5">
      <c r="A272" s="16" t="s">
        <v>417</v>
      </c>
      <c r="B272" s="42" t="s">
        <v>298</v>
      </c>
      <c r="C272" s="337">
        <v>0</v>
      </c>
      <c r="D272" s="16"/>
      <c r="E272" s="16"/>
    </row>
    <row r="273" spans="1:5">
      <c r="A273" s="16" t="s">
        <v>418</v>
      </c>
      <c r="B273" s="42" t="s">
        <v>298</v>
      </c>
      <c r="C273" s="337">
        <v>2997548</v>
      </c>
      <c r="D273" s="16"/>
      <c r="E273" s="16"/>
    </row>
    <row r="274" spans="1:5">
      <c r="A274" s="16" t="s">
        <v>419</v>
      </c>
      <c r="B274" s="42" t="s">
        <v>298</v>
      </c>
      <c r="C274" s="337">
        <v>894448</v>
      </c>
      <c r="D274" s="16"/>
      <c r="E274" s="16"/>
    </row>
    <row r="275" spans="1:5">
      <c r="A275" s="16" t="s">
        <v>420</v>
      </c>
      <c r="B275" s="42" t="s">
        <v>298</v>
      </c>
      <c r="C275" s="337">
        <v>0</v>
      </c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50347324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337">
        <v>114366</v>
      </c>
      <c r="D278" s="16"/>
      <c r="E278" s="16"/>
    </row>
    <row r="279" spans="1:5">
      <c r="A279" s="16" t="s">
        <v>412</v>
      </c>
      <c r="B279" s="42" t="s">
        <v>298</v>
      </c>
      <c r="C279" s="337">
        <v>0</v>
      </c>
      <c r="D279" s="16"/>
      <c r="E279" s="16"/>
    </row>
    <row r="280" spans="1:5">
      <c r="A280" s="16" t="s">
        <v>423</v>
      </c>
      <c r="B280" s="42" t="s">
        <v>298</v>
      </c>
      <c r="C280" s="337">
        <v>0</v>
      </c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114366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337">
        <v>737836.08</v>
      </c>
      <c r="D283" s="16"/>
      <c r="E283" s="16"/>
    </row>
    <row r="284" spans="1:5">
      <c r="A284" s="16" t="s">
        <v>381</v>
      </c>
      <c r="B284" s="42" t="s">
        <v>298</v>
      </c>
      <c r="C284" s="337">
        <v>1079343.57</v>
      </c>
      <c r="D284" s="16"/>
      <c r="E284" s="16"/>
    </row>
    <row r="285" spans="1:5">
      <c r="A285" s="16" t="s">
        <v>382</v>
      </c>
      <c r="B285" s="42" t="s">
        <v>298</v>
      </c>
      <c r="C285" s="337">
        <v>41081853.660000004</v>
      </c>
      <c r="D285" s="16"/>
      <c r="E285" s="16"/>
    </row>
    <row r="286" spans="1:5">
      <c r="A286" s="16" t="s">
        <v>426</v>
      </c>
      <c r="B286" s="42" t="s">
        <v>298</v>
      </c>
      <c r="C286" s="337">
        <v>608311.18999999994</v>
      </c>
      <c r="D286" s="16"/>
      <c r="E286" s="16"/>
    </row>
    <row r="287" spans="1:5">
      <c r="A287" s="16" t="s">
        <v>427</v>
      </c>
      <c r="B287" s="42" t="s">
        <v>298</v>
      </c>
      <c r="C287" s="337">
        <v>2407750.5699999998</v>
      </c>
      <c r="D287" s="16"/>
      <c r="E287" s="16"/>
    </row>
    <row r="288" spans="1:5">
      <c r="A288" s="16" t="s">
        <v>428</v>
      </c>
      <c r="B288" s="42" t="s">
        <v>298</v>
      </c>
      <c r="C288" s="337">
        <v>43379278.24000001</v>
      </c>
      <c r="D288" s="16"/>
      <c r="E288" s="16"/>
    </row>
    <row r="289" spans="1:5">
      <c r="A289" s="16" t="s">
        <v>387</v>
      </c>
      <c r="B289" s="42" t="s">
        <v>298</v>
      </c>
      <c r="C289" s="337">
        <v>333387.02</v>
      </c>
      <c r="D289" s="16"/>
      <c r="E289" s="16"/>
    </row>
    <row r="290" spans="1:5">
      <c r="A290" s="16" t="s">
        <v>388</v>
      </c>
      <c r="B290" s="42" t="s">
        <v>298</v>
      </c>
      <c r="C290" s="337">
        <v>25237346.23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114865106.56</v>
      </c>
      <c r="E291" s="16"/>
    </row>
    <row r="292" spans="1:5">
      <c r="A292" s="16" t="s">
        <v>430</v>
      </c>
      <c r="B292" s="42" t="s">
        <v>298</v>
      </c>
      <c r="C292" s="337">
        <v>62925727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51939379.560000002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337">
        <v>0</v>
      </c>
      <c r="D295" s="16"/>
      <c r="E295" s="16"/>
    </row>
    <row r="296" spans="1:5">
      <c r="A296" s="16" t="s">
        <v>434</v>
      </c>
      <c r="B296" s="42" t="s">
        <v>298</v>
      </c>
      <c r="C296" s="337">
        <v>0</v>
      </c>
      <c r="D296" s="16"/>
      <c r="E296" s="16"/>
    </row>
    <row r="297" spans="1:5">
      <c r="A297" s="16" t="s">
        <v>435</v>
      </c>
      <c r="B297" s="42" t="s">
        <v>298</v>
      </c>
      <c r="C297" s="337">
        <v>0</v>
      </c>
      <c r="D297" s="16"/>
      <c r="E297" s="16"/>
    </row>
    <row r="298" spans="1:5">
      <c r="A298" s="16" t="s">
        <v>423</v>
      </c>
      <c r="B298" s="42" t="s">
        <v>298</v>
      </c>
      <c r="C298" s="337">
        <v>1584548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1584548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337">
        <v>3384400</v>
      </c>
      <c r="D302" s="16"/>
      <c r="E302" s="16"/>
    </row>
    <row r="303" spans="1:5">
      <c r="A303" s="16" t="s">
        <v>439</v>
      </c>
      <c r="B303" s="42" t="s">
        <v>298</v>
      </c>
      <c r="C303" s="337">
        <v>0</v>
      </c>
      <c r="D303" s="16"/>
      <c r="E303" s="16"/>
    </row>
    <row r="304" spans="1:5">
      <c r="A304" s="16" t="s">
        <v>440</v>
      </c>
      <c r="B304" s="42" t="s">
        <v>298</v>
      </c>
      <c r="C304" s="337">
        <v>0</v>
      </c>
      <c r="D304" s="16"/>
      <c r="E304" s="16"/>
    </row>
    <row r="305" spans="1:6">
      <c r="A305" s="16" t="s">
        <v>441</v>
      </c>
      <c r="B305" s="42" t="s">
        <v>298</v>
      </c>
      <c r="C305" s="337">
        <v>0</v>
      </c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3384400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107370017.56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107370017.56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337">
        <v>0</v>
      </c>
      <c r="D314" s="16"/>
      <c r="E314" s="16"/>
    </row>
    <row r="315" spans="1:6">
      <c r="A315" s="16" t="s">
        <v>447</v>
      </c>
      <c r="B315" s="42" t="s">
        <v>298</v>
      </c>
      <c r="C315" s="337">
        <v>5571801</v>
      </c>
      <c r="D315" s="16"/>
      <c r="E315" s="16"/>
    </row>
    <row r="316" spans="1:6">
      <c r="A316" s="16" t="s">
        <v>448</v>
      </c>
      <c r="B316" s="42" t="s">
        <v>298</v>
      </c>
      <c r="C316" s="337">
        <v>5373440</v>
      </c>
      <c r="D316" s="16"/>
      <c r="E316" s="16"/>
    </row>
    <row r="317" spans="1:6">
      <c r="A317" s="16" t="s">
        <v>449</v>
      </c>
      <c r="B317" s="42" t="s">
        <v>298</v>
      </c>
      <c r="C317" s="337">
        <v>0</v>
      </c>
      <c r="D317" s="16"/>
      <c r="E317" s="16"/>
    </row>
    <row r="318" spans="1:6">
      <c r="A318" s="16" t="s">
        <v>450</v>
      </c>
      <c r="B318" s="42" t="s">
        <v>298</v>
      </c>
      <c r="C318" s="337">
        <v>0</v>
      </c>
      <c r="D318" s="16"/>
      <c r="E318" s="16"/>
    </row>
    <row r="319" spans="1:6">
      <c r="A319" s="16" t="s">
        <v>451</v>
      </c>
      <c r="B319" s="42" t="s">
        <v>298</v>
      </c>
      <c r="C319" s="337">
        <v>4503948</v>
      </c>
      <c r="D319" s="16"/>
      <c r="E319" s="16"/>
    </row>
    <row r="320" spans="1:6">
      <c r="A320" s="16" t="s">
        <v>452</v>
      </c>
      <c r="B320" s="42" t="s">
        <v>298</v>
      </c>
      <c r="C320" s="337">
        <v>0</v>
      </c>
      <c r="D320" s="16"/>
      <c r="E320" s="16"/>
    </row>
    <row r="321" spans="1:5">
      <c r="A321" s="16" t="s">
        <v>453</v>
      </c>
      <c r="B321" s="42" t="s">
        <v>298</v>
      </c>
      <c r="C321" s="337">
        <v>0</v>
      </c>
      <c r="D321" s="16"/>
      <c r="E321" s="16"/>
    </row>
    <row r="322" spans="1:5">
      <c r="A322" s="16" t="s">
        <v>454</v>
      </c>
      <c r="B322" s="42" t="s">
        <v>298</v>
      </c>
      <c r="C322" s="337">
        <v>203023</v>
      </c>
      <c r="D322" s="16"/>
      <c r="E322" s="16"/>
    </row>
    <row r="323" spans="1:5">
      <c r="A323" s="16" t="s">
        <v>455</v>
      </c>
      <c r="B323" s="42" t="s">
        <v>298</v>
      </c>
      <c r="C323" s="337">
        <v>130266</v>
      </c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15782478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337">
        <v>0</v>
      </c>
      <c r="D326" s="16"/>
      <c r="E326" s="16"/>
    </row>
    <row r="327" spans="1:5">
      <c r="A327" s="16" t="s">
        <v>459</v>
      </c>
      <c r="B327" s="42" t="s">
        <v>298</v>
      </c>
      <c r="C327" s="337">
        <v>0</v>
      </c>
      <c r="D327" s="16"/>
      <c r="E327" s="16"/>
    </row>
    <row r="328" spans="1:5">
      <c r="A328" s="16" t="s">
        <v>460</v>
      </c>
      <c r="B328" s="42" t="s">
        <v>298</v>
      </c>
      <c r="C328" s="337">
        <v>0</v>
      </c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337">
        <v>13968550</v>
      </c>
      <c r="D331" s="16"/>
      <c r="E331" s="16"/>
    </row>
    <row r="332" spans="1:5">
      <c r="A332" s="16" t="s">
        <v>464</v>
      </c>
      <c r="B332" s="42" t="s">
        <v>298</v>
      </c>
      <c r="C332" s="337">
        <v>0</v>
      </c>
      <c r="D332" s="16"/>
      <c r="E332" s="16"/>
    </row>
    <row r="333" spans="1:5">
      <c r="A333" s="16" t="s">
        <v>465</v>
      </c>
      <c r="B333" s="42" t="s">
        <v>298</v>
      </c>
      <c r="C333" s="337">
        <v>0</v>
      </c>
      <c r="D333" s="16"/>
      <c r="E333" s="16"/>
    </row>
    <row r="334" spans="1:5">
      <c r="A334" s="22" t="s">
        <v>466</v>
      </c>
      <c r="B334" s="42" t="s">
        <v>298</v>
      </c>
      <c r="C334" s="337">
        <v>0</v>
      </c>
      <c r="D334" s="16"/>
      <c r="E334" s="16"/>
    </row>
    <row r="335" spans="1:5">
      <c r="A335" s="16" t="s">
        <v>467</v>
      </c>
      <c r="B335" s="42" t="s">
        <v>298</v>
      </c>
      <c r="C335" s="337">
        <v>0</v>
      </c>
      <c r="D335" s="16"/>
      <c r="E335" s="16"/>
    </row>
    <row r="336" spans="1:5">
      <c r="A336" s="22" t="s">
        <v>468</v>
      </c>
      <c r="B336" s="42" t="s">
        <v>298</v>
      </c>
      <c r="C336" s="337">
        <v>0</v>
      </c>
      <c r="D336" s="16"/>
      <c r="E336" s="16"/>
    </row>
    <row r="337" spans="1:5">
      <c r="A337" s="22" t="s">
        <v>469</v>
      </c>
      <c r="B337" s="42" t="s">
        <v>298</v>
      </c>
      <c r="C337" s="342">
        <v>0</v>
      </c>
      <c r="D337" s="16"/>
      <c r="E337" s="16"/>
    </row>
    <row r="338" spans="1:5">
      <c r="A338" s="16" t="s">
        <v>470</v>
      </c>
      <c r="B338" s="42" t="s">
        <v>298</v>
      </c>
      <c r="C338" s="337">
        <v>3032140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17000690</v>
      </c>
      <c r="E339" s="16"/>
    </row>
    <row r="340" spans="1:5">
      <c r="A340" s="16" t="s">
        <v>471</v>
      </c>
      <c r="B340" s="16"/>
      <c r="C340" s="23"/>
      <c r="D340" s="28">
        <f>C323</f>
        <v>130266</v>
      </c>
      <c r="E340" s="16"/>
    </row>
    <row r="341" spans="1:5">
      <c r="A341" s="16" t="s">
        <v>472</v>
      </c>
      <c r="B341" s="16"/>
      <c r="C341" s="23"/>
      <c r="D341" s="28">
        <f>D339-D340</f>
        <v>16870424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343">
        <v>67304749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338">
        <v>0</v>
      </c>
      <c r="D345" s="16"/>
      <c r="E345" s="16"/>
    </row>
    <row r="346" spans="1:5">
      <c r="A346" s="16" t="s">
        <v>475</v>
      </c>
      <c r="B346" s="42" t="s">
        <v>298</v>
      </c>
      <c r="C346" s="338">
        <v>0</v>
      </c>
      <c r="D346" s="16"/>
      <c r="E346" s="16"/>
    </row>
    <row r="347" spans="1:5">
      <c r="A347" s="16" t="s">
        <v>476</v>
      </c>
      <c r="B347" s="42" t="s">
        <v>298</v>
      </c>
      <c r="C347" s="338">
        <v>0</v>
      </c>
      <c r="D347" s="16"/>
      <c r="E347" s="16"/>
    </row>
    <row r="348" spans="1:5">
      <c r="A348" s="16" t="s">
        <v>477</v>
      </c>
      <c r="B348" s="42" t="s">
        <v>298</v>
      </c>
      <c r="C348" s="338">
        <v>7412367</v>
      </c>
      <c r="D348" s="16"/>
      <c r="E348" s="16"/>
    </row>
    <row r="349" spans="1:5">
      <c r="A349" s="16" t="s">
        <v>478</v>
      </c>
      <c r="B349" s="42" t="s">
        <v>298</v>
      </c>
      <c r="C349" s="338">
        <v>0</v>
      </c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107370018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107370017.56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337">
        <v>24611517</v>
      </c>
      <c r="D358" s="16"/>
      <c r="E358" s="16"/>
    </row>
    <row r="359" spans="1:5">
      <c r="A359" s="16" t="s">
        <v>484</v>
      </c>
      <c r="B359" s="42" t="s">
        <v>298</v>
      </c>
      <c r="C359" s="337">
        <v>186048978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210660495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337">
        <v>1259980</v>
      </c>
      <c r="D362" s="16"/>
      <c r="E362" s="41"/>
    </row>
    <row r="363" spans="1:5">
      <c r="A363" s="16" t="s">
        <v>487</v>
      </c>
      <c r="B363" s="42" t="s">
        <v>298</v>
      </c>
      <c r="C363" s="337">
        <v>97345562</v>
      </c>
      <c r="D363" s="16"/>
      <c r="E363" s="16"/>
    </row>
    <row r="364" spans="1:5">
      <c r="A364" s="16" t="s">
        <v>488</v>
      </c>
      <c r="B364" s="42" t="s">
        <v>298</v>
      </c>
      <c r="C364" s="337">
        <v>2428489</v>
      </c>
      <c r="D364" s="16"/>
      <c r="E364" s="16"/>
    </row>
    <row r="365" spans="1:5">
      <c r="A365" s="16" t="s">
        <v>489</v>
      </c>
      <c r="B365" s="42" t="s">
        <v>298</v>
      </c>
      <c r="C365" s="337">
        <v>0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101034031</v>
      </c>
      <c r="E366" s="16"/>
    </row>
    <row r="367" spans="1:5">
      <c r="A367" s="16" t="s">
        <v>490</v>
      </c>
      <c r="B367" s="16"/>
      <c r="C367" s="23"/>
      <c r="D367" s="28">
        <f>D360-D366</f>
        <v>109626464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337"/>
      <c r="D370" s="28">
        <v>0</v>
      </c>
      <c r="E370" s="28"/>
    </row>
    <row r="371" spans="1:6">
      <c r="A371" s="55" t="s">
        <v>494</v>
      </c>
      <c r="B371" s="36" t="s">
        <v>298</v>
      </c>
      <c r="C371" s="337"/>
      <c r="D371" s="28">
        <v>0</v>
      </c>
      <c r="E371" s="28"/>
    </row>
    <row r="372" spans="1:6">
      <c r="A372" s="55" t="s">
        <v>495</v>
      </c>
      <c r="B372" s="36" t="s">
        <v>298</v>
      </c>
      <c r="C372" s="337"/>
      <c r="D372" s="28">
        <v>0</v>
      </c>
      <c r="E372" s="28"/>
    </row>
    <row r="373" spans="1:6">
      <c r="A373" s="55" t="s">
        <v>496</v>
      </c>
      <c r="B373" s="36" t="s">
        <v>298</v>
      </c>
      <c r="C373" s="337"/>
      <c r="D373" s="28">
        <v>0</v>
      </c>
      <c r="E373" s="28"/>
    </row>
    <row r="374" spans="1:6">
      <c r="A374" s="55" t="s">
        <v>497</v>
      </c>
      <c r="B374" s="36" t="s">
        <v>298</v>
      </c>
      <c r="C374" s="337"/>
      <c r="D374" s="28">
        <v>0</v>
      </c>
      <c r="E374" s="28"/>
    </row>
    <row r="375" spans="1:6">
      <c r="A375" s="55" t="s">
        <v>498</v>
      </c>
      <c r="B375" s="36" t="s">
        <v>298</v>
      </c>
      <c r="C375" s="337"/>
      <c r="D375" s="28">
        <v>0</v>
      </c>
      <c r="E375" s="28"/>
    </row>
    <row r="376" spans="1:6">
      <c r="A376" s="55" t="s">
        <v>499</v>
      </c>
      <c r="B376" s="36" t="s">
        <v>298</v>
      </c>
      <c r="C376" s="337"/>
      <c r="D376" s="28">
        <v>0</v>
      </c>
      <c r="E376" s="28"/>
    </row>
    <row r="377" spans="1:6">
      <c r="A377" s="55" t="s">
        <v>500</v>
      </c>
      <c r="B377" s="36" t="s">
        <v>298</v>
      </c>
      <c r="C377" s="337"/>
      <c r="D377" s="28">
        <v>0</v>
      </c>
      <c r="E377" s="28"/>
    </row>
    <row r="378" spans="1:6">
      <c r="A378" s="55" t="s">
        <v>501</v>
      </c>
      <c r="B378" s="36" t="s">
        <v>298</v>
      </c>
      <c r="C378" s="337"/>
      <c r="D378" s="28">
        <v>0</v>
      </c>
      <c r="E378" s="28"/>
    </row>
    <row r="379" spans="1:6">
      <c r="A379" s="55" t="s">
        <v>502</v>
      </c>
      <c r="B379" s="36" t="s">
        <v>298</v>
      </c>
      <c r="C379" s="337"/>
      <c r="D379" s="28">
        <v>0</v>
      </c>
      <c r="E379" s="28"/>
    </row>
    <row r="380" spans="1:6">
      <c r="A380" s="55" t="s">
        <v>503</v>
      </c>
      <c r="B380" s="36" t="s">
        <v>298</v>
      </c>
      <c r="C380" s="339">
        <v>4718047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4718047</v>
      </c>
      <c r="E381" s="28"/>
      <c r="F381" s="56"/>
    </row>
    <row r="382" spans="1:6">
      <c r="A382" s="52" t="s">
        <v>505</v>
      </c>
      <c r="B382" s="42" t="s">
        <v>298</v>
      </c>
      <c r="C382" s="337">
        <v>0</v>
      </c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4718047</v>
      </c>
      <c r="E383" s="16"/>
    </row>
    <row r="384" spans="1:6">
      <c r="A384" s="16" t="s">
        <v>507</v>
      </c>
      <c r="B384" s="16"/>
      <c r="C384" s="23"/>
      <c r="D384" s="28">
        <f>D367+D383</f>
        <v>114344511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337">
        <v>40495343</v>
      </c>
      <c r="D389" s="16"/>
      <c r="E389" s="16"/>
    </row>
    <row r="390" spans="1:5">
      <c r="A390" s="16" t="s">
        <v>11</v>
      </c>
      <c r="B390" s="42" t="s">
        <v>298</v>
      </c>
      <c r="C390" s="337">
        <v>10812365</v>
      </c>
      <c r="D390" s="16"/>
      <c r="E390" s="16"/>
    </row>
    <row r="391" spans="1:5">
      <c r="A391" s="16" t="s">
        <v>264</v>
      </c>
      <c r="B391" s="42" t="s">
        <v>298</v>
      </c>
      <c r="C391" s="337">
        <v>8431266</v>
      </c>
      <c r="D391" s="16"/>
      <c r="E391" s="16"/>
    </row>
    <row r="392" spans="1:5">
      <c r="A392" s="16" t="s">
        <v>510</v>
      </c>
      <c r="B392" s="42" t="s">
        <v>298</v>
      </c>
      <c r="C392" s="337">
        <v>23971047</v>
      </c>
      <c r="D392" s="16"/>
      <c r="E392" s="16"/>
    </row>
    <row r="393" spans="1:5">
      <c r="A393" s="16" t="s">
        <v>511</v>
      </c>
      <c r="B393" s="42" t="s">
        <v>298</v>
      </c>
      <c r="C393" s="337">
        <v>1011280</v>
      </c>
      <c r="D393" s="16"/>
      <c r="E393" s="16"/>
    </row>
    <row r="394" spans="1:5">
      <c r="A394" s="16" t="s">
        <v>512</v>
      </c>
      <c r="B394" s="42" t="s">
        <v>298</v>
      </c>
      <c r="C394" s="337">
        <v>13138446</v>
      </c>
      <c r="D394" s="16"/>
      <c r="E394" s="16"/>
    </row>
    <row r="395" spans="1:5">
      <c r="A395" s="16" t="s">
        <v>16</v>
      </c>
      <c r="B395" s="42" t="s">
        <v>298</v>
      </c>
      <c r="C395" s="337">
        <v>3350095</v>
      </c>
      <c r="D395" s="16"/>
      <c r="E395" s="16"/>
    </row>
    <row r="396" spans="1:5">
      <c r="A396" s="16" t="s">
        <v>513</v>
      </c>
      <c r="B396" s="42" t="s">
        <v>298</v>
      </c>
      <c r="C396" s="337">
        <v>862839</v>
      </c>
      <c r="D396" s="16"/>
      <c r="E396" s="16"/>
    </row>
    <row r="397" spans="1:5">
      <c r="A397" s="16" t="s">
        <v>514</v>
      </c>
      <c r="B397" s="42" t="s">
        <v>298</v>
      </c>
      <c r="C397" s="339">
        <v>963237</v>
      </c>
      <c r="D397" s="16"/>
      <c r="E397" s="16"/>
    </row>
    <row r="398" spans="1:5">
      <c r="A398" s="16" t="s">
        <v>515</v>
      </c>
      <c r="B398" s="42" t="s">
        <v>298</v>
      </c>
      <c r="C398" s="339">
        <v>1013564</v>
      </c>
      <c r="D398" s="16"/>
      <c r="E398" s="16"/>
    </row>
    <row r="399" spans="1:5">
      <c r="A399" s="16" t="s">
        <v>516</v>
      </c>
      <c r="B399" s="42" t="s">
        <v>298</v>
      </c>
      <c r="C399" s="339">
        <v>11711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337"/>
      <c r="D401" s="28">
        <v>0</v>
      </c>
      <c r="E401" s="28"/>
    </row>
    <row r="402" spans="1:9">
      <c r="A402" s="29" t="s">
        <v>271</v>
      </c>
      <c r="B402" s="36" t="s">
        <v>298</v>
      </c>
      <c r="C402" s="337"/>
      <c r="D402" s="28">
        <v>0</v>
      </c>
      <c r="E402" s="28"/>
    </row>
    <row r="403" spans="1:9">
      <c r="A403" s="29" t="s">
        <v>518</v>
      </c>
      <c r="B403" s="36" t="s">
        <v>298</v>
      </c>
      <c r="C403" s="337"/>
      <c r="D403" s="28">
        <v>0</v>
      </c>
      <c r="E403" s="28"/>
    </row>
    <row r="404" spans="1:9">
      <c r="A404" s="29" t="s">
        <v>273</v>
      </c>
      <c r="B404" s="36" t="s">
        <v>298</v>
      </c>
      <c r="C404" s="337"/>
      <c r="D404" s="28">
        <v>0</v>
      </c>
      <c r="E404" s="28"/>
    </row>
    <row r="405" spans="1:9">
      <c r="A405" s="29" t="s">
        <v>274</v>
      </c>
      <c r="B405" s="36" t="s">
        <v>298</v>
      </c>
      <c r="C405" s="337"/>
      <c r="D405" s="28">
        <v>0</v>
      </c>
      <c r="E405" s="28"/>
    </row>
    <row r="406" spans="1:9">
      <c r="A406" s="29" t="s">
        <v>275</v>
      </c>
      <c r="B406" s="36" t="s">
        <v>298</v>
      </c>
      <c r="C406" s="337"/>
      <c r="D406" s="28">
        <v>0</v>
      </c>
      <c r="E406" s="28"/>
    </row>
    <row r="407" spans="1:9">
      <c r="A407" s="29" t="s">
        <v>276</v>
      </c>
      <c r="B407" s="36" t="s">
        <v>298</v>
      </c>
      <c r="C407" s="337"/>
      <c r="D407" s="28">
        <v>0</v>
      </c>
      <c r="E407" s="28"/>
    </row>
    <row r="408" spans="1:9">
      <c r="A408" s="29" t="s">
        <v>277</v>
      </c>
      <c r="B408" s="36" t="s">
        <v>298</v>
      </c>
      <c r="C408" s="337"/>
      <c r="D408" s="28">
        <v>0</v>
      </c>
      <c r="E408" s="28"/>
    </row>
    <row r="409" spans="1:9">
      <c r="A409" s="29" t="s">
        <v>278</v>
      </c>
      <c r="B409" s="36" t="s">
        <v>298</v>
      </c>
      <c r="C409" s="337"/>
      <c r="D409" s="28">
        <v>0</v>
      </c>
      <c r="E409" s="28"/>
    </row>
    <row r="410" spans="1:9">
      <c r="A410" s="29" t="s">
        <v>279</v>
      </c>
      <c r="B410" s="36" t="s">
        <v>298</v>
      </c>
      <c r="C410" s="337"/>
      <c r="D410" s="28">
        <v>0</v>
      </c>
      <c r="E410" s="28"/>
    </row>
    <row r="411" spans="1:9">
      <c r="A411" s="29" t="s">
        <v>280</v>
      </c>
      <c r="B411" s="36" t="s">
        <v>298</v>
      </c>
      <c r="C411" s="337"/>
      <c r="D411" s="28">
        <v>0</v>
      </c>
      <c r="E411" s="28"/>
    </row>
    <row r="412" spans="1:9">
      <c r="A412" s="29" t="s">
        <v>281</v>
      </c>
      <c r="B412" s="36" t="s">
        <v>298</v>
      </c>
      <c r="C412" s="337"/>
      <c r="D412" s="28">
        <v>0</v>
      </c>
      <c r="E412" s="28"/>
    </row>
    <row r="413" spans="1:9">
      <c r="A413" s="29" t="s">
        <v>282</v>
      </c>
      <c r="B413" s="36" t="s">
        <v>298</v>
      </c>
      <c r="C413" s="337"/>
      <c r="D413" s="28">
        <v>0</v>
      </c>
      <c r="E413" s="28"/>
    </row>
    <row r="414" spans="1:9">
      <c r="A414" s="29" t="s">
        <v>283</v>
      </c>
      <c r="B414" s="36" t="s">
        <v>298</v>
      </c>
      <c r="C414" s="339">
        <v>1346018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1346018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105407211</v>
      </c>
      <c r="E416" s="28"/>
    </row>
    <row r="417" spans="1:13">
      <c r="A417" s="28" t="s">
        <v>521</v>
      </c>
      <c r="B417" s="16"/>
      <c r="C417" s="23"/>
      <c r="D417" s="28">
        <f>D384-D416</f>
        <v>8937300</v>
      </c>
      <c r="E417" s="28"/>
    </row>
    <row r="418" spans="1:13">
      <c r="A418" s="28" t="s">
        <v>522</v>
      </c>
      <c r="B418" s="16"/>
      <c r="C418" s="339">
        <v>-72918</v>
      </c>
      <c r="D418" s="28">
        <v>0</v>
      </c>
      <c r="E418" s="28"/>
    </row>
    <row r="419" spans="1:13">
      <c r="A419" s="55" t="s">
        <v>523</v>
      </c>
      <c r="B419" s="42" t="s">
        <v>298</v>
      </c>
      <c r="C419" s="337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-72918</v>
      </c>
      <c r="E420" s="28"/>
      <c r="F420" s="11">
        <f>D420-C399</f>
        <v>-84629</v>
      </c>
    </row>
    <row r="421" spans="1:13">
      <c r="A421" s="28" t="s">
        <v>525</v>
      </c>
      <c r="B421" s="16"/>
      <c r="C421" s="23"/>
      <c r="D421" s="28">
        <f>D417+D420</f>
        <v>8864382</v>
      </c>
      <c r="E421" s="28"/>
      <c r="F421" s="59"/>
    </row>
    <row r="422" spans="1:13">
      <c r="A422" s="28" t="s">
        <v>526</v>
      </c>
      <c r="B422" s="42" t="s">
        <v>298</v>
      </c>
      <c r="C422" s="337">
        <v>0</v>
      </c>
      <c r="D422" s="28">
        <v>0</v>
      </c>
      <c r="E422" s="16"/>
    </row>
    <row r="423" spans="1:13">
      <c r="A423" s="16" t="s">
        <v>527</v>
      </c>
      <c r="B423" s="42" t="s">
        <v>298</v>
      </c>
      <c r="C423" s="337">
        <v>0</v>
      </c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8864382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162245</v>
      </c>
      <c r="E612" s="231">
        <f>SUM(C624:D647)+SUM(C668:D713)</f>
        <v>99071062.919736192</v>
      </c>
      <c r="F612" s="231">
        <f>CE64-(AX64+BD64+BE64+BG64+BJ64+BN64+BP64+BQ64+CB64+CC64+CD64)</f>
        <v>23687669.779999994</v>
      </c>
      <c r="G612" s="229">
        <f>CE91-(AX91+AY91+BD91+BE91+BG91+BJ91+BN91+BP91+BQ91+CB91+CC91+CD91)</f>
        <v>15658</v>
      </c>
      <c r="H612" s="234">
        <f>CE60-(AX60+AY60+AZ60+BD60+BE60+BG60+BJ60+BN60+BO60+BP60+BQ60+BR60+CB60+CC60+CD60)</f>
        <v>412.82999999999993</v>
      </c>
      <c r="I612" s="229">
        <f>CE92-(AX92+AY92+AZ92+BD92+BE92+BF92+BG92+BJ92+BN92+BO92+BP92+BQ92+BR92+CB92+CC92+CD92)</f>
        <v>55748</v>
      </c>
      <c r="J612" s="229">
        <f>CE93-(AX93+AY93+AZ93+BA93+BD93+BE93+BF93+BG93+BJ93+BN93+BO93+BP93+BQ93+BR93+CB93+CC93+CD93)</f>
        <v>324010.76</v>
      </c>
      <c r="K612" s="229">
        <f>CE89-(AW89+AX89+AY89+AZ89+BA89+BB89+BC89+BD89+BE89+BF89+BG89+BH89+BI89+BJ89+BK89+BL89+BM89+BN89+BO89+BP89+BQ89+BR89+BS89+BT89+BU89+BV89+BW89+BX89+CB89+CC89+CD89)</f>
        <v>210660494.65000001</v>
      </c>
      <c r="L612" s="235">
        <f>CE94-(AW94+AX94+AY94+AZ94+BA94+BB94+BC94+BD94+BE94+BF94+BG94+BH94+BI94+BJ94+BK94+BL94+BM94+BN94+BO94+BP94+BQ94+BR94+BS94+BT94+BU94+BV94+BW94+BX94+BY94+BZ94+CA94+CB94+CC94+CD94)</f>
        <v>98.75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2022264.6099999999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2023594.2400000002</v>
      </c>
      <c r="D615" s="229">
        <f>SUM(C614:C615)</f>
        <v>4045858.85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2275359.29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305236.30000000005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1445751.04</v>
      </c>
      <c r="D619" s="229">
        <f>(D615/D612)*BN90</f>
        <v>146428.44566673858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503434.8</v>
      </c>
      <c r="D620" s="229">
        <f>(D615/D612)*CC90</f>
        <v>623991.65461832413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988440.37000000011</v>
      </c>
      <c r="D621" s="229">
        <f>(D615/D612)*BP90</f>
        <v>47504.459978735867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6336146.3602637984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752327.3</v>
      </c>
      <c r="D624" s="229">
        <f>(D615/D612)*BD90</f>
        <v>81892.202923973004</v>
      </c>
      <c r="E624" s="231">
        <f>(E623/E612)*SUM(C624:D624)</f>
        <v>53352.984325959238</v>
      </c>
      <c r="F624" s="231">
        <f>SUM(C624:E624)</f>
        <v>887572.48724993225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1898935.1</v>
      </c>
      <c r="D625" s="229">
        <f>(D615/D612)*AY90</f>
        <v>83961.951049030788</v>
      </c>
      <c r="E625" s="231">
        <f>(E623/E612)*SUM(C625:D625)</f>
        <v>126817.31236658858</v>
      </c>
      <c r="F625" s="231">
        <f>(F624/F612)*AY64</f>
        <v>29318.849395185494</v>
      </c>
      <c r="G625" s="229">
        <f>SUM(C625:F625)</f>
        <v>2139033.2128108051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1087003.5</v>
      </c>
      <c r="D626" s="229">
        <f>(D615/D612)*BR90</f>
        <v>48078.004639896455</v>
      </c>
      <c r="E626" s="231">
        <f>(E623/E612)*SUM(C626:D626)</f>
        <v>72594.785321457282</v>
      </c>
      <c r="F626" s="231">
        <f>(F624/F612)*BR64</f>
        <v>542.24772846192764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240730.43999999997</v>
      </c>
      <c r="D627" s="229">
        <f>(D615/D612)*BO90</f>
        <v>0</v>
      </c>
      <c r="E627" s="231">
        <f>(E623/E612)*SUM(C627:D627)</f>
        <v>15396.052654107974</v>
      </c>
      <c r="F627" s="231">
        <f>(F624/F612)*BO64</f>
        <v>646.31975118546529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1464991.3500951091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1648483.83</v>
      </c>
      <c r="D629" s="229">
        <f>(D615/D612)*BF90</f>
        <v>36183.187101913776</v>
      </c>
      <c r="E629" s="231">
        <f>(E623/E612)*SUM(C629:D629)</f>
        <v>107743.84037157947</v>
      </c>
      <c r="F629" s="231">
        <f>(F624/F612)*BF64</f>
        <v>5811.8298278588745</v>
      </c>
      <c r="G629" s="229">
        <f>(G625/G612)*BF91</f>
        <v>0</v>
      </c>
      <c r="H629" s="231">
        <f>(H628/H612)*BF60</f>
        <v>94997.501252443079</v>
      </c>
      <c r="I629" s="229">
        <f>SUM(C629:H629)</f>
        <v>1893220.1885537952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307861.51</v>
      </c>
      <c r="D630" s="229">
        <f>(D615/D612)*BA90</f>
        <v>0</v>
      </c>
      <c r="E630" s="231">
        <f>(E623/E612)*SUM(C630:D630)</f>
        <v>19689.458541816271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327550.96854181628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374446.54156192415</v>
      </c>
      <c r="J634" s="229">
        <f>(J630/J612)*BI93</f>
        <v>0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1703320.9600000002</v>
      </c>
      <c r="D636" s="229">
        <f>(D615/D612)*BH90</f>
        <v>58277.124918795649</v>
      </c>
      <c r="E636" s="231">
        <f>(E623/E612)*SUM(C636:D636)</f>
        <v>112664.01071167218</v>
      </c>
      <c r="F636" s="231">
        <f>(F624/F612)*BH64</f>
        <v>726.24810180148438</v>
      </c>
      <c r="G636" s="229">
        <f>(G625/G612)*BH91</f>
        <v>0</v>
      </c>
      <c r="H636" s="231">
        <f>(H628/H612)*BH60</f>
        <v>35344.606368111061</v>
      </c>
      <c r="I636" s="229">
        <f>(I629/I612)*BH92</f>
        <v>0</v>
      </c>
      <c r="J636" s="229">
        <f>(J630/J612)*BH93</f>
        <v>0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1462114.0799999996</v>
      </c>
      <c r="D637" s="229">
        <f>(D615/D612)*BL90</f>
        <v>51905.791835033437</v>
      </c>
      <c r="E637" s="231">
        <f>(E623/E612)*SUM(C637:D637)</f>
        <v>96830.004822564093</v>
      </c>
      <c r="F637" s="231">
        <f>(F624/F612)*BL64</f>
        <v>647.62370057530256</v>
      </c>
      <c r="G637" s="229">
        <f>(G625/G612)*BL91</f>
        <v>0</v>
      </c>
      <c r="H637" s="231">
        <f>(H628/H612)*BL60</f>
        <v>83251.452348984487</v>
      </c>
      <c r="I637" s="229">
        <f>(I629/I612)*BL92</f>
        <v>0</v>
      </c>
      <c r="J637" s="229">
        <f>(J630/J612)*BL93</f>
        <v>0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2091988.7899999998</v>
      </c>
      <c r="D638" s="229">
        <f>(D615/D612)*BM90</f>
        <v>111317.53771395113</v>
      </c>
      <c r="E638" s="231">
        <f>(E623/E612)*SUM(C638:D638)</f>
        <v>140913.71342408244</v>
      </c>
      <c r="F638" s="231">
        <f>(F624/F612)*BM64</f>
        <v>300.01702211172432</v>
      </c>
      <c r="G638" s="229">
        <f>(G625/G612)*BM91</f>
        <v>0</v>
      </c>
      <c r="H638" s="231">
        <f>(H628/H612)*BM60</f>
        <v>96842.801986521154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1659537.8399999996</v>
      </c>
      <c r="D642" s="229">
        <f>(D615/D612)*BV90</f>
        <v>38415.023935560421</v>
      </c>
      <c r="E642" s="231">
        <f>(E623/E612)*SUM(C642:D642)</f>
        <v>108593.54428690164</v>
      </c>
      <c r="F642" s="231">
        <f>(F624/F612)*BV64</f>
        <v>530.70852575806884</v>
      </c>
      <c r="G642" s="229">
        <f>(G625/G612)*BV91</f>
        <v>0</v>
      </c>
      <c r="H642" s="231">
        <f>(H628/H612)*BV60</f>
        <v>78389.794645740287</v>
      </c>
      <c r="I642" s="229">
        <f>(I629/I612)*BV92</f>
        <v>0</v>
      </c>
      <c r="J642" s="229">
        <f>(J630/J612)*BV93</f>
        <v>0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122768.44</v>
      </c>
      <c r="D643" s="229">
        <f>(D615/D612)*BW90</f>
        <v>0</v>
      </c>
      <c r="E643" s="231">
        <f>(E623/E612)*SUM(C643:D643)</f>
        <v>7851.7256334624562</v>
      </c>
      <c r="F643" s="231">
        <f>(F624/F612)*BW64</f>
        <v>59.196679411908185</v>
      </c>
      <c r="G643" s="229">
        <f>(G625/G612)*BW91</f>
        <v>0</v>
      </c>
      <c r="H643" s="231">
        <f>(H628/H612)*BW60</f>
        <v>5322.9828867637134</v>
      </c>
      <c r="I643" s="229">
        <f>(I629/I612)*BW92</f>
        <v>0</v>
      </c>
      <c r="J643" s="229">
        <f>(J630/J612)*BW93</f>
        <v>0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1783523.2999999998</v>
      </c>
      <c r="D644" s="229">
        <f>(D615/D612)*BX90</f>
        <v>10373.677349687201</v>
      </c>
      <c r="E644" s="231">
        <f>(E623/E612)*SUM(C644:D644)</f>
        <v>114729.70480725629</v>
      </c>
      <c r="F644" s="231">
        <f>(F624/F612)*BX64</f>
        <v>854.54360732795283</v>
      </c>
      <c r="G644" s="229">
        <f>(G625/G612)*BX91</f>
        <v>0</v>
      </c>
      <c r="H644" s="231">
        <f>(H628/H612)*BX60</f>
        <v>46735.789745785405</v>
      </c>
      <c r="I644" s="229">
        <f>(I629/I612)*BX92</f>
        <v>0</v>
      </c>
      <c r="J644" s="229">
        <f>(J630/J612)*BX93</f>
        <v>0</v>
      </c>
      <c r="K644" s="231">
        <f>SUM(C631:J644)</f>
        <v>10398577.576619782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1778435.7799999998</v>
      </c>
      <c r="D645" s="229">
        <f>(D615/D612)*BY90</f>
        <v>0</v>
      </c>
      <c r="E645" s="231">
        <f>(E623/E612)*SUM(C645:D645)</f>
        <v>113740.87510839754</v>
      </c>
      <c r="F645" s="231">
        <f>(F624/F612)*BY64</f>
        <v>989.58255456962297</v>
      </c>
      <c r="G645" s="229">
        <f>(G625/G612)*BY91</f>
        <v>0</v>
      </c>
      <c r="H645" s="231">
        <f>(H628/H612)*BY60</f>
        <v>56672.024467744341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1949838.2621307115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26101111.520000003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t="shared" ref="M668:M713" si="24">ROUND(SUM(D668:L668),0)</f>
        <v>0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0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6492851.5600000005</v>
      </c>
      <c r="D670" s="229">
        <f>(D615/D612)*E90</f>
        <v>229841.78877900707</v>
      </c>
      <c r="E670" s="231">
        <f>(E623/E612)*SUM(C670:D670)</f>
        <v>429953.6891770857</v>
      </c>
      <c r="F670" s="231">
        <f>(F624/F612)*E64</f>
        <v>15442.565834884092</v>
      </c>
      <c r="G670" s="229">
        <f>(G625/G612)*E91</f>
        <v>2130290.1980183735</v>
      </c>
      <c r="H670" s="231">
        <f>(H628/H612)*E60</f>
        <v>168028.82645884124</v>
      </c>
      <c r="I670" s="229">
        <f>(I629/I612)*E92</f>
        <v>411497.25595010293</v>
      </c>
      <c r="J670" s="229">
        <f>(J630/J612)*E93</f>
        <v>54683.788677573604</v>
      </c>
      <c r="K670" s="229">
        <f>(K644/K612)*E89</f>
        <v>639846.13795268361</v>
      </c>
      <c r="L670" s="229">
        <f>(L647/L612)*E94</f>
        <v>751107.3163691368</v>
      </c>
      <c r="M670" s="212">
        <f t="shared" si="24"/>
        <v>4830692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6592312.8799999999</v>
      </c>
      <c r="D681" s="229">
        <f>(D615/D612)*P90</f>
        <v>336969.95679404604</v>
      </c>
      <c r="E681" s="231">
        <f>(E623/E612)*SUM(C681:D681)</f>
        <v>443166.23776572593</v>
      </c>
      <c r="F681" s="231">
        <f>(F624/F612)*P64</f>
        <v>43809.664818615965</v>
      </c>
      <c r="G681" s="229">
        <f>(G625/G612)*P91</f>
        <v>0</v>
      </c>
      <c r="H681" s="231">
        <f>(H628/H612)*P60</f>
        <v>119660.65529444828</v>
      </c>
      <c r="I681" s="229">
        <f>(I629/I612)*P92</f>
        <v>180125.56289175092</v>
      </c>
      <c r="J681" s="229">
        <f>(J630/J612)*P93</f>
        <v>62802.779665995644</v>
      </c>
      <c r="K681" s="229">
        <f>(K644/K612)*P89</f>
        <v>1117472.5868298544</v>
      </c>
      <c r="L681" s="229">
        <f>(L647/L612)*P94</f>
        <v>419190.54486111394</v>
      </c>
      <c r="M681" s="212">
        <f t="shared" si="24"/>
        <v>2723198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58226.92</v>
      </c>
      <c r="D682" s="229">
        <f>(D615/D612)*Q90</f>
        <v>26532.674759776881</v>
      </c>
      <c r="E682" s="231">
        <f>(E623/E612)*SUM(C682:D682)</f>
        <v>5420.8482477844491</v>
      </c>
      <c r="F682" s="231">
        <f>(F624/F612)*Q64</f>
        <v>1383.1950405141233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76320.130073818087</v>
      </c>
      <c r="L682" s="229">
        <f>(L647/L612)*Q94</f>
        <v>0</v>
      </c>
      <c r="M682" s="212">
        <f t="shared" si="24"/>
        <v>109657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1818037.7899999998</v>
      </c>
      <c r="D683" s="229">
        <f>(D615/D612)*R90</f>
        <v>0</v>
      </c>
      <c r="E683" s="231">
        <f>(E623/E612)*SUM(C683:D683)</f>
        <v>116273.64425536753</v>
      </c>
      <c r="F683" s="231">
        <f>(F624/F612)*R64</f>
        <v>6029.6021156971165</v>
      </c>
      <c r="G683" s="229">
        <f>(G625/G612)*R91</f>
        <v>0</v>
      </c>
      <c r="H683" s="231">
        <f>(H628/H612)*R60</f>
        <v>7487.6625940476233</v>
      </c>
      <c r="I683" s="229">
        <f>(I629/I612)*R92</f>
        <v>0</v>
      </c>
      <c r="J683" s="229">
        <f>(J630/J612)*R93</f>
        <v>0</v>
      </c>
      <c r="K683" s="229">
        <f>(K644/K612)*R89</f>
        <v>385900.88697797974</v>
      </c>
      <c r="L683" s="229">
        <f>(L647/L612)*R94</f>
        <v>0</v>
      </c>
      <c r="M683" s="212">
        <f t="shared" si="24"/>
        <v>515692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9325070.3899999987</v>
      </c>
      <c r="D684" s="229">
        <f>(D615/D612)*S90</f>
        <v>21470.519706924715</v>
      </c>
      <c r="E684" s="231">
        <f>(E623/E612)*SUM(C684:D684)</f>
        <v>597763.3571376435</v>
      </c>
      <c r="F684" s="231">
        <f>(F624/F612)*S64</f>
        <v>334731.32031874562</v>
      </c>
      <c r="G684" s="229">
        <f>(G625/G612)*S91</f>
        <v>0</v>
      </c>
      <c r="H684" s="231">
        <f>(H628/H612)*S60</f>
        <v>18275.57457788875</v>
      </c>
      <c r="I684" s="229">
        <f>(I629/I612)*S92</f>
        <v>5297.8106732867918</v>
      </c>
      <c r="J684" s="229">
        <f>(J630/J612)*S93</f>
        <v>0</v>
      </c>
      <c r="K684" s="229">
        <f>(K644/K612)*S89</f>
        <v>1428250.1497745153</v>
      </c>
      <c r="L684" s="229">
        <f>(L647/L612)*S94</f>
        <v>0</v>
      </c>
      <c r="M684" s="212">
        <f t="shared" si="24"/>
        <v>2405789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4044255.81</v>
      </c>
      <c r="D686" s="229">
        <f>(D615/D612)*U90</f>
        <v>15460.769126937657</v>
      </c>
      <c r="E686" s="231">
        <f>(E623/E612)*SUM(C686:D686)</f>
        <v>259641.49034494118</v>
      </c>
      <c r="F686" s="231">
        <f>(F624/F612)*U64</f>
        <v>11.114295057860055</v>
      </c>
      <c r="G686" s="229">
        <f>(G625/G612)*U91</f>
        <v>0</v>
      </c>
      <c r="H686" s="231">
        <f>(H628/H612)*U60</f>
        <v>0</v>
      </c>
      <c r="I686" s="229">
        <f>(I629/I612)*U92</f>
        <v>19425.305802051571</v>
      </c>
      <c r="J686" s="229">
        <f>(J630/J612)*U93</f>
        <v>0</v>
      </c>
      <c r="K686" s="229">
        <f>(K644/K612)*U89</f>
        <v>623839.36410651437</v>
      </c>
      <c r="L686" s="229">
        <f>(L647/L612)*U94</f>
        <v>0</v>
      </c>
      <c r="M686" s="212">
        <f t="shared" si="24"/>
        <v>918378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2">
        <f t="shared" si="24"/>
        <v>0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0</v>
      </c>
      <c r="L688" s="229">
        <f>(L647/L612)*W94</f>
        <v>0</v>
      </c>
      <c r="M688" s="212">
        <f t="shared" si="24"/>
        <v>0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0</v>
      </c>
      <c r="K689" s="229">
        <f>(K644/K612)*X89</f>
        <v>0</v>
      </c>
      <c r="L689" s="229">
        <f>(L647/L612)*X94</f>
        <v>0</v>
      </c>
      <c r="M689" s="212">
        <f t="shared" si="24"/>
        <v>0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5983836.9100000001</v>
      </c>
      <c r="D690" s="229">
        <f>(D615/D612)*Y90</f>
        <v>262733.32826034701</v>
      </c>
      <c r="E690" s="231">
        <f>(E623/E612)*SUM(C690:D690)</f>
        <v>399502.96396184928</v>
      </c>
      <c r="F690" s="231">
        <f>(F624/F612)*Y64</f>
        <v>9746.4757539010952</v>
      </c>
      <c r="G690" s="229">
        <f>(G625/G612)*Y91</f>
        <v>0</v>
      </c>
      <c r="H690" s="231">
        <f>(H628/H612)*Y60</f>
        <v>96133.070934952673</v>
      </c>
      <c r="I690" s="229">
        <f>(I629/I612)*Y92</f>
        <v>86530.907663684266</v>
      </c>
      <c r="J690" s="229">
        <f>(J630/J612)*Y93</f>
        <v>56731.15686846216</v>
      </c>
      <c r="K690" s="229">
        <f>(K644/K612)*Y89</f>
        <v>1639339.0877840603</v>
      </c>
      <c r="L690" s="229">
        <f>(L647/L612)*Y94</f>
        <v>24878.948964908315</v>
      </c>
      <c r="M690" s="212">
        <f t="shared" si="24"/>
        <v>2575596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24"/>
        <v>0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7990918.0799999991</v>
      </c>
      <c r="D693" s="229">
        <f>(D615/D612)*AB90</f>
        <v>20797.228148170976</v>
      </c>
      <c r="E693" s="231">
        <f>(E623/E612)*SUM(C693:D693)</f>
        <v>512393.82412117108</v>
      </c>
      <c r="F693" s="231">
        <f>(F624/F612)*AB64</f>
        <v>254112.37862156742</v>
      </c>
      <c r="G693" s="229">
        <f>(G625/G612)*AB91</f>
        <v>0</v>
      </c>
      <c r="H693" s="231">
        <f>(H628/H612)*AB60</f>
        <v>26366.508565769593</v>
      </c>
      <c r="I693" s="229">
        <f>(I629/I612)*AB92</f>
        <v>12361.558237669182</v>
      </c>
      <c r="J693" s="229">
        <f>(J630/J612)*AB93</f>
        <v>0</v>
      </c>
      <c r="K693" s="229">
        <f>(K644/K612)*AB89</f>
        <v>889028.07660020317</v>
      </c>
      <c r="L693" s="229">
        <f>(L647/L612)*AB94</f>
        <v>0</v>
      </c>
      <c r="M693" s="212">
        <f t="shared" si="24"/>
        <v>1715060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1137712.6499999999</v>
      </c>
      <c r="D694" s="229">
        <f>(D615/D612)*AC90</f>
        <v>18902.037093901199</v>
      </c>
      <c r="E694" s="231">
        <f>(E623/E612)*SUM(C694:D694)</f>
        <v>73971.952292416056</v>
      </c>
      <c r="F694" s="231">
        <f>(F624/F612)*AC64</f>
        <v>5933.2608641836705</v>
      </c>
      <c r="G694" s="229">
        <f>(G625/G612)*AC91</f>
        <v>0</v>
      </c>
      <c r="H694" s="231">
        <f>(H628/H612)*AC60</f>
        <v>19020.792182035671</v>
      </c>
      <c r="I694" s="229">
        <f>(I629/I612)*AC92</f>
        <v>8829.6844554779855</v>
      </c>
      <c r="J694" s="229">
        <f>(J630/J612)*AC93</f>
        <v>0</v>
      </c>
      <c r="K694" s="229">
        <f>(K644/K612)*AC89</f>
        <v>112367.72256991736</v>
      </c>
      <c r="L694" s="229">
        <f>(L647/L612)*AC94</f>
        <v>0</v>
      </c>
      <c r="M694" s="212">
        <f t="shared" si="24"/>
        <v>239025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161488.07999999999</v>
      </c>
      <c r="D695" s="229">
        <f>(D615/D612)*AD90</f>
        <v>108574.49803013961</v>
      </c>
      <c r="E695" s="231">
        <f>(E623/E612)*SUM(C695:D695)</f>
        <v>17272.006279123543</v>
      </c>
      <c r="F695" s="231">
        <f>(F624/F612)*AD64</f>
        <v>152.20798890596123</v>
      </c>
      <c r="G695" s="229">
        <f>(G625/G612)*AD91</f>
        <v>0</v>
      </c>
      <c r="H695" s="231">
        <f>(H628/H612)*AD60</f>
        <v>1525.9217608722645</v>
      </c>
      <c r="I695" s="229">
        <f>(I629/I612)*AD92</f>
        <v>102424.33968354465</v>
      </c>
      <c r="J695" s="229">
        <f>(J630/J612)*AD93</f>
        <v>19823.251987484844</v>
      </c>
      <c r="K695" s="229">
        <f>(K644/K612)*AD89</f>
        <v>9398.2366318369568</v>
      </c>
      <c r="L695" s="229">
        <f>(L647/L612)*AD94</f>
        <v>0</v>
      </c>
      <c r="M695" s="212">
        <f t="shared" si="24"/>
        <v>259170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178114.74</v>
      </c>
      <c r="D696" s="229">
        <f>(D615/D612)*AE90</f>
        <v>0</v>
      </c>
      <c r="E696" s="231">
        <f>(E623/E612)*SUM(C696:D696)</f>
        <v>11391.429831278305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>
        <f>(I629/I612)*AE92</f>
        <v>0</v>
      </c>
      <c r="J696" s="229">
        <f>(J630/J612)*AE93</f>
        <v>0</v>
      </c>
      <c r="K696" s="229">
        <f>(K644/K612)*AE89</f>
        <v>29522.507298965647</v>
      </c>
      <c r="L696" s="229">
        <f>(L647/L612)*AE94</f>
        <v>0</v>
      </c>
      <c r="M696" s="212">
        <f t="shared" si="24"/>
        <v>40914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6606945.4900000002</v>
      </c>
      <c r="D698" s="229">
        <f>(D615/D612)*AG90</f>
        <v>161565.03737649851</v>
      </c>
      <c r="E698" s="231">
        <f>(E623/E612)*SUM(C698:D698)</f>
        <v>432883.95297816396</v>
      </c>
      <c r="F698" s="231">
        <f>(F624/F612)*AG64</f>
        <v>16249.772332379947</v>
      </c>
      <c r="G698" s="229">
        <f>(G625/G612)*AG91</f>
        <v>8743.0147924314424</v>
      </c>
      <c r="H698" s="231">
        <f>(H628/H612)*AG60</f>
        <v>97907.39856387391</v>
      </c>
      <c r="I698" s="229">
        <f>(I629/I612)*AG92</f>
        <v>167764.00465408174</v>
      </c>
      <c r="J698" s="229">
        <f>(J630/J612)*AG93</f>
        <v>68600.44146150921</v>
      </c>
      <c r="K698" s="229">
        <f>(K644/K612)*AG89</f>
        <v>1055500.100129745</v>
      </c>
      <c r="L698" s="229">
        <f>(L647/L612)*AG94</f>
        <v>260241.70425197747</v>
      </c>
      <c r="M698" s="212">
        <f t="shared" si="24"/>
        <v>2269455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28786391.969999999</v>
      </c>
      <c r="D701" s="229">
        <f>(D615/D612)*AJ90</f>
        <v>1504681.95019261</v>
      </c>
      <c r="E701" s="231">
        <f>(E623/E612)*SUM(C701:D701)</f>
        <v>1937282.9170451495</v>
      </c>
      <c r="F701" s="231">
        <f>(F624/F612)*AJ64</f>
        <v>159543.76237123174</v>
      </c>
      <c r="G701" s="229">
        <f>(G625/G612)*AJ91</f>
        <v>0</v>
      </c>
      <c r="H701" s="231">
        <f>(H628/H612)*AJ60</f>
        <v>413027.98546028574</v>
      </c>
      <c r="I701" s="229">
        <f>(I629/I612)*AJ92</f>
        <v>524517.2169802211</v>
      </c>
      <c r="J701" s="229">
        <f>(J630/J612)*AJ93</f>
        <v>58001.891110303586</v>
      </c>
      <c r="K701" s="229">
        <f>(K644/K612)*AJ89</f>
        <v>2381159.6008404591</v>
      </c>
      <c r="L701" s="229">
        <f>(L647/L612)*AJ94</f>
        <v>494419.74768357479</v>
      </c>
      <c r="M701" s="212">
        <f t="shared" si="24"/>
        <v>7472635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116794.92</v>
      </c>
      <c r="D703" s="229">
        <f>(D615/D612)*AL90</f>
        <v>0</v>
      </c>
      <c r="E703" s="231">
        <f>(E623/E612)*SUM(C703:D703)</f>
        <v>7469.6857532945514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10632.989049228298</v>
      </c>
      <c r="L703" s="229">
        <f>(L647/L612)*AL94</f>
        <v>0</v>
      </c>
      <c r="M703" s="212">
        <f t="shared" si="24"/>
        <v>18103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1655</v>
      </c>
      <c r="D708" s="229">
        <f>(D615/D612)*AQ90</f>
        <v>0</v>
      </c>
      <c r="E708" s="231">
        <f>(E623/E612)*SUM(C708:D708)</f>
        <v>105.84646936444224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106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11484.57</v>
      </c>
      <c r="D709" s="229">
        <f>(D615/D612)*AR90</f>
        <v>0</v>
      </c>
      <c r="E709" s="231">
        <f>(E623/E612)*SUM(C709:D709)</f>
        <v>734.50222759443648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735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6907.6587704872227</v>
      </c>
      <c r="K713" s="229">
        <f>(K644/K612)*AV89</f>
        <v>0</v>
      </c>
      <c r="L713" s="229">
        <f>(L647/L612)*AV94</f>
        <v>0</v>
      </c>
      <c r="M713" s="212">
        <f t="shared" si="24"/>
        <v>6908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105407209.28</v>
      </c>
      <c r="D715" s="212">
        <f>SUM(D616:D647)+SUM(D668:D713)</f>
        <v>4045858.8499999996</v>
      </c>
      <c r="E715" s="212">
        <f>SUM(E624:E647)+SUM(E668:E713)</f>
        <v>6336146.3602637984</v>
      </c>
      <c r="F715" s="212">
        <f>SUM(F625:F648)+SUM(F668:F713)</f>
        <v>887572.48724993237</v>
      </c>
      <c r="G715" s="212">
        <f>SUM(G626:G647)+SUM(G668:G713)</f>
        <v>2139033.2128108051</v>
      </c>
      <c r="H715" s="212">
        <f>SUM(H629:H647)+SUM(H668:H713)</f>
        <v>1464991.3500951093</v>
      </c>
      <c r="I715" s="212">
        <f>SUM(I630:I647)+SUM(I668:I713)</f>
        <v>1893220.1885537955</v>
      </c>
      <c r="J715" s="212">
        <f>SUM(J631:J647)+SUM(J668:J713)</f>
        <v>327550.96854181628</v>
      </c>
      <c r="K715" s="212">
        <f>SUM(K668:K713)</f>
        <v>10398577.576619782</v>
      </c>
      <c r="L715" s="212">
        <f>SUM(L668:L713)</f>
        <v>1949838.2621307112</v>
      </c>
      <c r="M715" s="212">
        <f>SUM(M668:M713)</f>
        <v>26101113</v>
      </c>
      <c r="N715" s="223" t="s">
        <v>683</v>
      </c>
    </row>
    <row r="716" spans="1:14" s="212" customFormat="1" ht="12.65" customHeight="1">
      <c r="C716" s="226">
        <f>CE85</f>
        <v>105407209.27999999</v>
      </c>
      <c r="D716" s="212">
        <f>D615</f>
        <v>4045858.85</v>
      </c>
      <c r="E716" s="212">
        <f>E623</f>
        <v>6336146.3602637984</v>
      </c>
      <c r="F716" s="212">
        <f>F624</f>
        <v>887572.48724993225</v>
      </c>
      <c r="G716" s="212">
        <f>G625</f>
        <v>2139033.2128108051</v>
      </c>
      <c r="H716" s="212">
        <f>H628</f>
        <v>1464991.3500951091</v>
      </c>
      <c r="I716" s="212">
        <f>I629</f>
        <v>1893220.1885537952</v>
      </c>
      <c r="J716" s="212">
        <f>J630</f>
        <v>327550.96854181628</v>
      </c>
      <c r="K716" s="212">
        <f>K644</f>
        <v>10398577.576619782</v>
      </c>
      <c r="L716" s="212">
        <f>L647</f>
        <v>1949838.2621307115</v>
      </c>
      <c r="M716" s="212">
        <f>C648</f>
        <v>26101111.520000003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>
      <c r="A1" s="177" t="s">
        <v>891</v>
      </c>
      <c r="B1" s="178"/>
      <c r="C1" s="178"/>
    </row>
    <row r="2" spans="1:3" ht="20.149999999999999" customHeight="1">
      <c r="A2" s="177"/>
      <c r="B2" s="178"/>
      <c r="C2" s="103" t="s">
        <v>892</v>
      </c>
    </row>
    <row r="3" spans="1:3" ht="20.149999999999999" customHeight="1">
      <c r="A3" s="129" t="str">
        <f>"Hospital: "&amp;data!C98</f>
        <v>Hospital: Tri-State Memorial Hospital</v>
      </c>
      <c r="B3" s="179"/>
      <c r="C3" s="151" t="str">
        <f>"FYE: "&amp;data!C96</f>
        <v>FYE: 12/31/2022</v>
      </c>
    </row>
    <row r="4" spans="1:3" ht="20.149999999999999" customHeight="1">
      <c r="A4" s="180"/>
      <c r="B4" s="181" t="s">
        <v>893</v>
      </c>
      <c r="C4" s="182"/>
    </row>
    <row r="5" spans="1:3" ht="20.149999999999999" customHeight="1">
      <c r="A5" s="183">
        <v>1</v>
      </c>
      <c r="B5" s="184" t="s">
        <v>410</v>
      </c>
      <c r="C5" s="184"/>
    </row>
    <row r="6" spans="1:3" ht="20.149999999999999" customHeight="1">
      <c r="A6" s="183">
        <v>2</v>
      </c>
      <c r="B6" s="185" t="s">
        <v>411</v>
      </c>
      <c r="C6" s="185">
        <f>data!C266</f>
        <v>13060477.26</v>
      </c>
    </row>
    <row r="7" spans="1:3" ht="20.149999999999999" customHeight="1">
      <c r="A7" s="183">
        <v>3</v>
      </c>
      <c r="B7" s="185" t="s">
        <v>412</v>
      </c>
      <c r="C7" s="185">
        <f>data!C267</f>
        <v>15461550.74</v>
      </c>
    </row>
    <row r="8" spans="1:3" ht="20.149999999999999" customHeight="1">
      <c r="A8" s="183">
        <v>4</v>
      </c>
      <c r="B8" s="185" t="s">
        <v>413</v>
      </c>
      <c r="C8" s="185">
        <f>data!C268</f>
        <v>25081351</v>
      </c>
    </row>
    <row r="9" spans="1:3" ht="20.149999999999999" customHeight="1">
      <c r="A9" s="183">
        <v>5</v>
      </c>
      <c r="B9" s="185" t="s">
        <v>894</v>
      </c>
      <c r="C9" s="185">
        <f>data!C269</f>
        <v>13205000</v>
      </c>
    </row>
    <row r="10" spans="1:3" ht="20.149999999999999" customHeight="1">
      <c r="A10" s="183">
        <v>6</v>
      </c>
      <c r="B10" s="185" t="s">
        <v>895</v>
      </c>
      <c r="C10" s="185">
        <f>data!C270</f>
        <v>4425644</v>
      </c>
    </row>
    <row r="11" spans="1:3" ht="20.149999999999999" customHeight="1">
      <c r="A11" s="183">
        <v>7</v>
      </c>
      <c r="B11" s="185" t="s">
        <v>896</v>
      </c>
      <c r="C11" s="185">
        <f>data!C271</f>
        <v>1631305</v>
      </c>
    </row>
    <row r="12" spans="1:3" ht="20.149999999999999" customHeight="1">
      <c r="A12" s="183">
        <v>8</v>
      </c>
      <c r="B12" s="185" t="s">
        <v>417</v>
      </c>
      <c r="C12" s="185">
        <f>data!C272</f>
        <v>0</v>
      </c>
    </row>
    <row r="13" spans="1:3" ht="20.149999999999999" customHeight="1">
      <c r="A13" s="183">
        <v>9</v>
      </c>
      <c r="B13" s="185" t="s">
        <v>418</v>
      </c>
      <c r="C13" s="185">
        <f>data!C273</f>
        <v>2997548</v>
      </c>
    </row>
    <row r="14" spans="1:3" ht="20.149999999999999" customHeight="1">
      <c r="A14" s="183">
        <v>10</v>
      </c>
      <c r="B14" s="185" t="s">
        <v>419</v>
      </c>
      <c r="C14" s="185">
        <f>data!C274</f>
        <v>894448</v>
      </c>
    </row>
    <row r="15" spans="1:3" ht="20.149999999999999" customHeight="1">
      <c r="A15" s="183">
        <v>11</v>
      </c>
      <c r="B15" s="185" t="s">
        <v>897</v>
      </c>
      <c r="C15" s="185">
        <f>data!C275</f>
        <v>0</v>
      </c>
    </row>
    <row r="16" spans="1:3" ht="20.149999999999999" customHeight="1">
      <c r="A16" s="183">
        <v>12</v>
      </c>
      <c r="B16" s="185" t="s">
        <v>898</v>
      </c>
      <c r="C16" s="185">
        <f>data!D276</f>
        <v>50347324</v>
      </c>
    </row>
    <row r="17" spans="1:3" ht="20.149999999999999" customHeight="1">
      <c r="A17" s="183">
        <v>13</v>
      </c>
      <c r="B17" s="185"/>
      <c r="C17" s="185"/>
    </row>
    <row r="18" spans="1:3" ht="20.149999999999999" customHeight="1">
      <c r="A18" s="183">
        <v>14</v>
      </c>
      <c r="B18" s="186" t="s">
        <v>899</v>
      </c>
      <c r="C18" s="184"/>
    </row>
    <row r="19" spans="1:3" ht="20.149999999999999" customHeight="1">
      <c r="A19" s="183">
        <v>15</v>
      </c>
      <c r="B19" s="185" t="s">
        <v>411</v>
      </c>
      <c r="C19" s="185">
        <f>data!C278</f>
        <v>114366</v>
      </c>
    </row>
    <row r="20" spans="1:3" ht="20.149999999999999" customHeight="1">
      <c r="A20" s="183">
        <v>16</v>
      </c>
      <c r="B20" s="185" t="s">
        <v>412</v>
      </c>
      <c r="C20" s="185">
        <f>data!C279</f>
        <v>0</v>
      </c>
    </row>
    <row r="21" spans="1:3" ht="20.149999999999999" customHeight="1">
      <c r="A21" s="183">
        <v>17</v>
      </c>
      <c r="B21" s="185" t="s">
        <v>423</v>
      </c>
      <c r="C21" s="185">
        <f>data!C280</f>
        <v>0</v>
      </c>
    </row>
    <row r="22" spans="1:3" ht="20.149999999999999" customHeight="1">
      <c r="A22" s="183">
        <v>18</v>
      </c>
      <c r="B22" s="185" t="s">
        <v>900</v>
      </c>
      <c r="C22" s="185">
        <f>data!D281</f>
        <v>114366</v>
      </c>
    </row>
    <row r="23" spans="1:3" ht="20.149999999999999" customHeight="1">
      <c r="A23" s="183">
        <v>19</v>
      </c>
      <c r="B23" s="187"/>
      <c r="C23" s="185"/>
    </row>
    <row r="24" spans="1:3" ht="20.149999999999999" customHeight="1">
      <c r="A24" s="183">
        <v>20</v>
      </c>
      <c r="B24" s="186" t="s">
        <v>901</v>
      </c>
      <c r="C24" s="184"/>
    </row>
    <row r="25" spans="1:3" ht="20.149999999999999" customHeight="1">
      <c r="A25" s="183">
        <v>21</v>
      </c>
      <c r="B25" s="185" t="s">
        <v>380</v>
      </c>
      <c r="C25" s="185">
        <f>data!C283</f>
        <v>737836.08</v>
      </c>
    </row>
    <row r="26" spans="1:3" ht="20.149999999999999" customHeight="1">
      <c r="A26" s="183">
        <v>22</v>
      </c>
      <c r="B26" s="185" t="s">
        <v>381</v>
      </c>
      <c r="C26" s="185">
        <f>data!C284</f>
        <v>1079343.57</v>
      </c>
    </row>
    <row r="27" spans="1:3" ht="20.149999999999999" customHeight="1">
      <c r="A27" s="183">
        <v>23</v>
      </c>
      <c r="B27" s="185" t="s">
        <v>382</v>
      </c>
      <c r="C27" s="185">
        <f>data!C285</f>
        <v>41081853.660000004</v>
      </c>
    </row>
    <row r="28" spans="1:3" ht="20.149999999999999" customHeight="1">
      <c r="A28" s="183">
        <v>24</v>
      </c>
      <c r="B28" s="185" t="s">
        <v>902</v>
      </c>
      <c r="C28" s="185">
        <f>data!C286</f>
        <v>608311.18999999994</v>
      </c>
    </row>
    <row r="29" spans="1:3" ht="20.149999999999999" customHeight="1">
      <c r="A29" s="183">
        <v>25</v>
      </c>
      <c r="B29" s="185" t="s">
        <v>384</v>
      </c>
      <c r="C29" s="185">
        <f>data!C287</f>
        <v>2407750.5699999998</v>
      </c>
    </row>
    <row r="30" spans="1:3" ht="20.149999999999999" customHeight="1">
      <c r="A30" s="183">
        <v>26</v>
      </c>
      <c r="B30" s="185" t="s">
        <v>428</v>
      </c>
      <c r="C30" s="185">
        <f>data!C288</f>
        <v>43379278.24000001</v>
      </c>
    </row>
    <row r="31" spans="1:3" ht="20.149999999999999" customHeight="1">
      <c r="A31" s="183">
        <v>27</v>
      </c>
      <c r="B31" s="185" t="s">
        <v>387</v>
      </c>
      <c r="C31" s="185">
        <f>data!C289</f>
        <v>333387.02</v>
      </c>
    </row>
    <row r="32" spans="1:3" ht="20.149999999999999" customHeight="1">
      <c r="A32" s="183">
        <v>28</v>
      </c>
      <c r="B32" s="185" t="s">
        <v>388</v>
      </c>
      <c r="C32" s="185">
        <f>data!C290</f>
        <v>25237346.23</v>
      </c>
    </row>
    <row r="33" spans="1:3" ht="20.149999999999999" customHeight="1">
      <c r="A33" s="183">
        <v>29</v>
      </c>
      <c r="B33" s="185" t="s">
        <v>601</v>
      </c>
      <c r="C33" s="185">
        <f>data!C291</f>
        <v>0</v>
      </c>
    </row>
    <row r="34" spans="1:3" ht="20.149999999999999" customHeight="1">
      <c r="A34" s="183">
        <v>30</v>
      </c>
      <c r="B34" s="185" t="s">
        <v>903</v>
      </c>
      <c r="C34" s="185">
        <f>data!C292</f>
        <v>62925727</v>
      </c>
    </row>
    <row r="35" spans="1:3" ht="20.149999999999999" customHeight="1">
      <c r="A35" s="183">
        <v>31</v>
      </c>
      <c r="B35" s="185" t="s">
        <v>904</v>
      </c>
      <c r="C35" s="185">
        <f>data!D293</f>
        <v>51939379.560000002</v>
      </c>
    </row>
    <row r="36" spans="1:3" ht="20.149999999999999" customHeight="1">
      <c r="A36" s="183">
        <v>32</v>
      </c>
      <c r="B36" s="187"/>
      <c r="C36" s="185"/>
    </row>
    <row r="37" spans="1:3" ht="20.149999999999999" customHeight="1">
      <c r="A37" s="183">
        <v>33</v>
      </c>
      <c r="B37" s="186" t="s">
        <v>905</v>
      </c>
      <c r="C37" s="184"/>
    </row>
    <row r="38" spans="1:3" ht="20.149999999999999" customHeight="1">
      <c r="A38" s="183">
        <v>34</v>
      </c>
      <c r="B38" s="185" t="s">
        <v>906</v>
      </c>
      <c r="C38" s="185">
        <f>data!C295</f>
        <v>0</v>
      </c>
    </row>
    <row r="39" spans="1:3" ht="20.149999999999999" customHeight="1">
      <c r="A39" s="183">
        <v>35</v>
      </c>
      <c r="B39" s="185" t="s">
        <v>907</v>
      </c>
      <c r="C39" s="185">
        <f>data!C296</f>
        <v>0</v>
      </c>
    </row>
    <row r="40" spans="1:3" ht="20.149999999999999" customHeight="1">
      <c r="A40" s="183">
        <v>36</v>
      </c>
      <c r="B40" s="185" t="s">
        <v>435</v>
      </c>
      <c r="C40" s="185">
        <f>data!C297</f>
        <v>0</v>
      </c>
    </row>
    <row r="41" spans="1:3" ht="20.149999999999999" customHeight="1">
      <c r="A41" s="183">
        <v>37</v>
      </c>
      <c r="B41" s="185" t="s">
        <v>423</v>
      </c>
      <c r="C41" s="185">
        <f>data!C298</f>
        <v>1584548</v>
      </c>
    </row>
    <row r="42" spans="1:3" ht="20.149999999999999" customHeight="1">
      <c r="A42" s="183">
        <v>38</v>
      </c>
      <c r="B42" s="185" t="s">
        <v>908</v>
      </c>
      <c r="C42" s="185">
        <f>data!D299</f>
        <v>1584548</v>
      </c>
    </row>
    <row r="43" spans="1:3" ht="20.149999999999999" customHeight="1">
      <c r="A43" s="183">
        <v>39</v>
      </c>
      <c r="B43" s="187"/>
      <c r="C43" s="185"/>
    </row>
    <row r="44" spans="1:3" ht="20.149999999999999" customHeight="1">
      <c r="A44" s="183">
        <v>40</v>
      </c>
      <c r="B44" s="186" t="s">
        <v>909</v>
      </c>
      <c r="C44" s="184"/>
    </row>
    <row r="45" spans="1:3" ht="20.149999999999999" customHeight="1">
      <c r="A45" s="183">
        <v>41</v>
      </c>
      <c r="B45" s="185" t="s">
        <v>438</v>
      </c>
      <c r="C45" s="185">
        <f>data!C302</f>
        <v>3384400</v>
      </c>
    </row>
    <row r="46" spans="1:3" ht="20.149999999999999" customHeight="1">
      <c r="A46" s="183">
        <v>42</v>
      </c>
      <c r="B46" s="185" t="s">
        <v>439</v>
      </c>
      <c r="C46" s="185">
        <f>data!C303</f>
        <v>0</v>
      </c>
    </row>
    <row r="47" spans="1:3" ht="20.149999999999999" customHeight="1">
      <c r="A47" s="183">
        <v>43</v>
      </c>
      <c r="B47" s="185" t="s">
        <v>910</v>
      </c>
      <c r="C47" s="185">
        <f>data!C304</f>
        <v>0</v>
      </c>
    </row>
    <row r="48" spans="1:3" ht="20.149999999999999" customHeight="1">
      <c r="A48" s="183">
        <v>44</v>
      </c>
      <c r="B48" s="185" t="s">
        <v>441</v>
      </c>
      <c r="C48" s="185">
        <f>data!C305</f>
        <v>0</v>
      </c>
    </row>
    <row r="49" spans="1:3" ht="20.149999999999999" customHeight="1">
      <c r="A49" s="183">
        <v>45</v>
      </c>
      <c r="B49" s="185" t="s">
        <v>911</v>
      </c>
      <c r="C49" s="185">
        <f>data!D306</f>
        <v>3384400</v>
      </c>
    </row>
    <row r="50" spans="1:3" ht="20.149999999999999" customHeight="1">
      <c r="A50" s="188">
        <v>46</v>
      </c>
      <c r="B50" s="189" t="s">
        <v>912</v>
      </c>
      <c r="C50" s="185">
        <f>data!D308</f>
        <v>107370017.56</v>
      </c>
    </row>
    <row r="51" spans="1:3" ht="20.149999999999999" customHeight="1"/>
    <row r="52" spans="1:3" ht="20.149999999999999" customHeight="1"/>
    <row r="53" spans="1:3" ht="20.149999999999999" customHeight="1">
      <c r="A53" s="177" t="s">
        <v>913</v>
      </c>
      <c r="B53" s="178"/>
      <c r="C53" s="178"/>
    </row>
    <row r="54" spans="1:3" ht="20.149999999999999" customHeight="1">
      <c r="A54" s="177"/>
      <c r="B54" s="178"/>
      <c r="C54" s="103" t="s">
        <v>914</v>
      </c>
    </row>
    <row r="55" spans="1:3" ht="20.149999999999999" customHeight="1">
      <c r="A55" s="129" t="str">
        <f>"Hospital: "&amp;data!C98</f>
        <v>Hospital: Tri-State Memorial Hospital</v>
      </c>
      <c r="B55" s="179"/>
      <c r="C55" s="151" t="str">
        <f>"FYE: "&amp;data!C96</f>
        <v>FYE: 12/31/2022</v>
      </c>
    </row>
    <row r="56" spans="1:3" ht="20.149999999999999" customHeight="1">
      <c r="A56" s="190"/>
      <c r="B56" s="191" t="s">
        <v>915</v>
      </c>
      <c r="C56" s="182"/>
    </row>
    <row r="57" spans="1:3" ht="20.149999999999999" customHeight="1">
      <c r="A57" s="192">
        <v>1</v>
      </c>
      <c r="B57" s="177" t="s">
        <v>445</v>
      </c>
      <c r="C57" s="193"/>
    </row>
    <row r="58" spans="1:3" ht="20.149999999999999" customHeight="1">
      <c r="A58" s="183">
        <v>2</v>
      </c>
      <c r="B58" s="185" t="s">
        <v>446</v>
      </c>
      <c r="C58" s="185">
        <f>data!C314</f>
        <v>0</v>
      </c>
    </row>
    <row r="59" spans="1:3" ht="20.149999999999999" customHeight="1">
      <c r="A59" s="183">
        <v>3</v>
      </c>
      <c r="B59" s="185" t="s">
        <v>916</v>
      </c>
      <c r="C59" s="185">
        <f>data!C315</f>
        <v>5571801</v>
      </c>
    </row>
    <row r="60" spans="1:3" ht="20.149999999999999" customHeight="1">
      <c r="A60" s="183">
        <v>4</v>
      </c>
      <c r="B60" s="185" t="s">
        <v>917</v>
      </c>
      <c r="C60" s="185">
        <f>data!C316</f>
        <v>5373440</v>
      </c>
    </row>
    <row r="61" spans="1:3" ht="20.149999999999999" customHeight="1">
      <c r="A61" s="183">
        <v>5</v>
      </c>
      <c r="B61" s="185" t="s">
        <v>449</v>
      </c>
      <c r="C61" s="185">
        <f>data!C317</f>
        <v>0</v>
      </c>
    </row>
    <row r="62" spans="1:3" ht="20.149999999999999" customHeight="1">
      <c r="A62" s="183">
        <v>6</v>
      </c>
      <c r="B62" s="185" t="s">
        <v>918</v>
      </c>
      <c r="C62" s="185">
        <f>data!C318</f>
        <v>0</v>
      </c>
    </row>
    <row r="63" spans="1:3" ht="20.149999999999999" customHeight="1">
      <c r="A63" s="183">
        <v>7</v>
      </c>
      <c r="B63" s="185" t="s">
        <v>919</v>
      </c>
      <c r="C63" s="185">
        <f>data!C319</f>
        <v>4503948</v>
      </c>
    </row>
    <row r="64" spans="1:3" ht="20.149999999999999" customHeight="1">
      <c r="A64" s="183">
        <v>8</v>
      </c>
      <c r="B64" s="185" t="s">
        <v>452</v>
      </c>
      <c r="C64" s="185">
        <f>data!C320</f>
        <v>0</v>
      </c>
    </row>
    <row r="65" spans="1:3" ht="20.149999999999999" customHeight="1">
      <c r="A65" s="183">
        <v>9</v>
      </c>
      <c r="B65" s="185" t="s">
        <v>453</v>
      </c>
      <c r="C65" s="185">
        <f>data!C321</f>
        <v>0</v>
      </c>
    </row>
    <row r="66" spans="1:3" ht="20.149999999999999" customHeight="1">
      <c r="A66" s="183">
        <v>10</v>
      </c>
      <c r="B66" s="185" t="s">
        <v>454</v>
      </c>
      <c r="C66" s="185">
        <f>data!C322</f>
        <v>203023</v>
      </c>
    </row>
    <row r="67" spans="1:3" ht="20.149999999999999" customHeight="1">
      <c r="A67" s="183">
        <v>11</v>
      </c>
      <c r="B67" s="185" t="s">
        <v>920</v>
      </c>
      <c r="C67" s="185">
        <f>data!C323</f>
        <v>130266</v>
      </c>
    </row>
    <row r="68" spans="1:3" ht="20.149999999999999" customHeight="1">
      <c r="A68" s="183">
        <v>12</v>
      </c>
      <c r="B68" s="185" t="s">
        <v>921</v>
      </c>
      <c r="C68" s="185">
        <f>data!D324</f>
        <v>15782478</v>
      </c>
    </row>
    <row r="69" spans="1:3" ht="20.149999999999999" customHeight="1">
      <c r="A69" s="183">
        <v>13</v>
      </c>
      <c r="B69" s="187"/>
      <c r="C69" s="185"/>
    </row>
    <row r="70" spans="1:3" ht="20.149999999999999" customHeight="1">
      <c r="A70" s="183">
        <v>14</v>
      </c>
      <c r="B70" s="186" t="s">
        <v>922</v>
      </c>
      <c r="C70" s="184"/>
    </row>
    <row r="71" spans="1:3" ht="20.149999999999999" customHeight="1">
      <c r="A71" s="183">
        <v>15</v>
      </c>
      <c r="B71" s="185" t="s">
        <v>458</v>
      </c>
      <c r="C71" s="185">
        <f>data!C326</f>
        <v>0</v>
      </c>
    </row>
    <row r="72" spans="1:3" ht="20.149999999999999" customHeight="1">
      <c r="A72" s="183">
        <v>16</v>
      </c>
      <c r="B72" s="185" t="s">
        <v>923</v>
      </c>
      <c r="C72" s="185">
        <f>data!C327</f>
        <v>0</v>
      </c>
    </row>
    <row r="73" spans="1:3" ht="20.149999999999999" customHeight="1">
      <c r="A73" s="183">
        <v>17</v>
      </c>
      <c r="B73" s="185" t="s">
        <v>460</v>
      </c>
      <c r="C73" s="185">
        <f>data!C328</f>
        <v>0</v>
      </c>
    </row>
    <row r="74" spans="1:3" ht="20.149999999999999" customHeight="1">
      <c r="A74" s="183">
        <v>18</v>
      </c>
      <c r="B74" s="185" t="s">
        <v>924</v>
      </c>
      <c r="C74" s="185">
        <f>data!D329</f>
        <v>0</v>
      </c>
    </row>
    <row r="75" spans="1:3" ht="20.149999999999999" customHeight="1">
      <c r="A75" s="183">
        <v>19</v>
      </c>
      <c r="B75" s="187"/>
      <c r="C75" s="185"/>
    </row>
    <row r="76" spans="1:3" ht="20.149999999999999" customHeight="1">
      <c r="A76" s="183">
        <v>20</v>
      </c>
      <c r="B76" s="186" t="s">
        <v>462</v>
      </c>
      <c r="C76" s="184"/>
    </row>
    <row r="77" spans="1:3" ht="20.149999999999999" customHeight="1">
      <c r="A77" s="183">
        <v>21</v>
      </c>
      <c r="B77" s="185" t="s">
        <v>463</v>
      </c>
      <c r="C77" s="185">
        <f>data!C331</f>
        <v>13968550</v>
      </c>
    </row>
    <row r="78" spans="1:3" ht="20.149999999999999" customHeight="1">
      <c r="A78" s="183">
        <v>22</v>
      </c>
      <c r="B78" s="185" t="s">
        <v>925</v>
      </c>
      <c r="C78" s="185">
        <f>data!C332</f>
        <v>0</v>
      </c>
    </row>
    <row r="79" spans="1:3" ht="20.149999999999999" customHeight="1">
      <c r="A79" s="183">
        <v>23</v>
      </c>
      <c r="B79" s="185" t="s">
        <v>465</v>
      </c>
      <c r="C79" s="185">
        <f>data!C333</f>
        <v>0</v>
      </c>
    </row>
    <row r="80" spans="1:3" ht="20.149999999999999" customHeight="1">
      <c r="A80" s="183">
        <v>24</v>
      </c>
      <c r="B80" s="185" t="s">
        <v>926</v>
      </c>
      <c r="C80" s="185">
        <f>data!C334</f>
        <v>0</v>
      </c>
    </row>
    <row r="81" spans="1:3" ht="20.149999999999999" customHeight="1">
      <c r="A81" s="183">
        <v>25</v>
      </c>
      <c r="B81" s="185" t="s">
        <v>467</v>
      </c>
      <c r="C81" s="185">
        <f>data!C335</f>
        <v>0</v>
      </c>
    </row>
    <row r="82" spans="1:3" ht="20.149999999999999" customHeight="1">
      <c r="A82" s="183">
        <v>26</v>
      </c>
      <c r="B82" s="185" t="s">
        <v>927</v>
      </c>
      <c r="C82" s="185">
        <f>data!C336</f>
        <v>0</v>
      </c>
    </row>
    <row r="83" spans="1:3" ht="20.149999999999999" customHeight="1">
      <c r="A83" s="183">
        <v>27</v>
      </c>
      <c r="B83" s="185" t="s">
        <v>469</v>
      </c>
      <c r="C83" s="185">
        <f>data!C337</f>
        <v>0</v>
      </c>
    </row>
    <row r="84" spans="1:3" ht="20.149999999999999" customHeight="1">
      <c r="A84" s="183">
        <v>28</v>
      </c>
      <c r="B84" s="185" t="s">
        <v>470</v>
      </c>
      <c r="C84" s="185">
        <f>data!C338</f>
        <v>3032140</v>
      </c>
    </row>
    <row r="85" spans="1:3" ht="20.149999999999999" customHeight="1">
      <c r="A85" s="183">
        <v>29</v>
      </c>
      <c r="B85" s="185" t="s">
        <v>601</v>
      </c>
      <c r="C85" s="185">
        <f>data!D339</f>
        <v>17000690</v>
      </c>
    </row>
    <row r="86" spans="1:3" ht="20.149999999999999" customHeight="1">
      <c r="A86" s="183">
        <v>30</v>
      </c>
      <c r="B86" s="185" t="s">
        <v>928</v>
      </c>
      <c r="C86" s="185">
        <f>data!D340</f>
        <v>130266</v>
      </c>
    </row>
    <row r="87" spans="1:3" ht="20.149999999999999" customHeight="1">
      <c r="A87" s="183">
        <v>31</v>
      </c>
      <c r="B87" s="185" t="s">
        <v>929</v>
      </c>
      <c r="C87" s="185">
        <f>data!D341</f>
        <v>16870424</v>
      </c>
    </row>
    <row r="88" spans="1:3" ht="20.149999999999999" customHeight="1">
      <c r="A88" s="183">
        <v>32</v>
      </c>
      <c r="B88" s="187"/>
      <c r="C88" s="185"/>
    </row>
    <row r="89" spans="1:3" ht="20.149999999999999" customHeight="1">
      <c r="A89" s="183">
        <v>33</v>
      </c>
      <c r="B89" s="194" t="s">
        <v>930</v>
      </c>
      <c r="C89" s="185">
        <f>data!C343</f>
        <v>67304749</v>
      </c>
    </row>
    <row r="90" spans="1:3" ht="20.149999999999999" customHeight="1">
      <c r="A90" s="183">
        <v>34</v>
      </c>
      <c r="B90" s="185"/>
      <c r="C90" s="185"/>
    </row>
    <row r="91" spans="1:3" ht="20.149999999999999" customHeight="1">
      <c r="A91" s="183">
        <v>35</v>
      </c>
      <c r="B91" s="186" t="s">
        <v>931</v>
      </c>
      <c r="C91" s="184"/>
    </row>
    <row r="92" spans="1:3" ht="20.149999999999999" customHeight="1">
      <c r="A92" s="183">
        <v>36</v>
      </c>
      <c r="B92" s="185" t="s">
        <v>474</v>
      </c>
      <c r="C92" s="185">
        <f>data!C345</f>
        <v>0</v>
      </c>
    </row>
    <row r="93" spans="1:3" ht="20.149999999999999" customHeight="1">
      <c r="A93" s="183">
        <v>37</v>
      </c>
      <c r="B93" s="187"/>
      <c r="C93" s="185"/>
    </row>
    <row r="94" spans="1:3" ht="20.149999999999999" customHeight="1">
      <c r="A94" s="183">
        <v>38</v>
      </c>
      <c r="B94" s="185" t="s">
        <v>475</v>
      </c>
      <c r="C94" s="185">
        <f>data!C346</f>
        <v>0</v>
      </c>
    </row>
    <row r="95" spans="1:3" ht="20.149999999999999" customHeight="1">
      <c r="A95" s="183">
        <v>39</v>
      </c>
      <c r="B95" s="187"/>
      <c r="C95" s="185"/>
    </row>
    <row r="96" spans="1:3" ht="20.149999999999999" customHeight="1">
      <c r="A96" s="183">
        <v>40</v>
      </c>
      <c r="B96" s="185" t="s">
        <v>932</v>
      </c>
      <c r="C96" s="185">
        <f>data!C347</f>
        <v>0</v>
      </c>
    </row>
    <row r="97" spans="1:3" ht="20.149999999999999" customHeight="1">
      <c r="A97" s="183">
        <v>41</v>
      </c>
      <c r="B97" s="187"/>
      <c r="C97" s="185"/>
    </row>
    <row r="98" spans="1:3" ht="20.149999999999999" customHeight="1">
      <c r="A98" s="183">
        <v>42</v>
      </c>
      <c r="B98" s="185" t="s">
        <v>933</v>
      </c>
      <c r="C98" s="185">
        <f>data!C348</f>
        <v>7412367</v>
      </c>
    </row>
    <row r="99" spans="1:3" ht="20.149999999999999" customHeight="1">
      <c r="A99" s="183">
        <v>43</v>
      </c>
      <c r="B99" s="185" t="s">
        <v>934</v>
      </c>
      <c r="C99" s="185"/>
    </row>
    <row r="100" spans="1:3" ht="20.149999999999999" customHeight="1">
      <c r="A100" s="183">
        <v>44</v>
      </c>
      <c r="B100" s="187"/>
      <c r="C100" s="185"/>
    </row>
    <row r="101" spans="1:3" ht="20.149999999999999" customHeight="1">
      <c r="A101" s="183">
        <v>45</v>
      </c>
      <c r="B101" s="185" t="s">
        <v>935</v>
      </c>
      <c r="C101" s="185">
        <f>data!C349</f>
        <v>0</v>
      </c>
    </row>
    <row r="102" spans="1:3" ht="20.149999999999999" customHeight="1">
      <c r="A102" s="183">
        <v>46</v>
      </c>
      <c r="B102" s="185" t="s">
        <v>936</v>
      </c>
      <c r="C102" s="185">
        <f>data!C343+data!C345+data!C346+data!C347+data!C348-data!C349</f>
        <v>74717116</v>
      </c>
    </row>
    <row r="103" spans="1:3" ht="20.149999999999999" customHeight="1">
      <c r="A103" s="183">
        <v>47</v>
      </c>
      <c r="B103" s="185" t="s">
        <v>937</v>
      </c>
      <c r="C103" s="185">
        <f>data!D352</f>
        <v>107370017.56</v>
      </c>
    </row>
    <row r="104" spans="1:3" ht="20.149999999999999" customHeight="1"/>
    <row r="105" spans="1:3" ht="20.149999999999999" customHeight="1"/>
    <row r="106" spans="1:3" ht="20.149999999999999" customHeight="1">
      <c r="A106" s="177" t="s">
        <v>938</v>
      </c>
      <c r="B106" s="178"/>
      <c r="C106" s="178"/>
    </row>
    <row r="107" spans="1:3" ht="20.149999999999999" customHeight="1">
      <c r="A107" s="179"/>
      <c r="C107" s="103" t="s">
        <v>939</v>
      </c>
    </row>
    <row r="108" spans="1:3" ht="20.149999999999999" customHeight="1">
      <c r="A108" s="129" t="str">
        <f>"Hospital: "&amp;data!C98</f>
        <v>Hospital: Tri-State Memorial Hospital</v>
      </c>
      <c r="B108" s="179"/>
      <c r="C108" s="151" t="str">
        <f>"FYE: "&amp;data!C96</f>
        <v>FYE: 12/31/2022</v>
      </c>
    </row>
    <row r="109" spans="1:3" ht="20.149999999999999" customHeight="1">
      <c r="A109" s="180"/>
      <c r="B109" s="195"/>
      <c r="C109" s="196"/>
    </row>
    <row r="110" spans="1:3" ht="20.149999999999999" customHeight="1">
      <c r="A110" s="183">
        <v>1</v>
      </c>
      <c r="B110" s="186" t="s">
        <v>940</v>
      </c>
      <c r="C110" s="184"/>
    </row>
    <row r="111" spans="1:3" ht="20.149999999999999" customHeight="1">
      <c r="A111" s="183">
        <v>2</v>
      </c>
      <c r="B111" s="185" t="s">
        <v>483</v>
      </c>
      <c r="C111" s="185">
        <f>data!C358</f>
        <v>24611517</v>
      </c>
    </row>
    <row r="112" spans="1:3" ht="20.149999999999999" customHeight="1">
      <c r="A112" s="183">
        <v>3</v>
      </c>
      <c r="B112" s="185" t="s">
        <v>484</v>
      </c>
      <c r="C112" s="185">
        <f>data!C359</f>
        <v>186048978</v>
      </c>
    </row>
    <row r="113" spans="1:3" ht="20.149999999999999" customHeight="1">
      <c r="A113" s="183">
        <v>4</v>
      </c>
      <c r="B113" s="185" t="s">
        <v>941</v>
      </c>
      <c r="C113" s="185">
        <f>data!D360</f>
        <v>210660495</v>
      </c>
    </row>
    <row r="114" spans="1:3" ht="20.149999999999999" customHeight="1">
      <c r="A114" s="183">
        <v>5</v>
      </c>
      <c r="B114" s="187"/>
      <c r="C114" s="185"/>
    </row>
    <row r="115" spans="1:3" ht="20.149999999999999" customHeight="1">
      <c r="A115" s="183">
        <v>6</v>
      </c>
      <c r="B115" s="186" t="s">
        <v>942</v>
      </c>
      <c r="C115" s="184"/>
    </row>
    <row r="116" spans="1:3" ht="20.149999999999999" customHeight="1">
      <c r="A116" s="183">
        <v>7</v>
      </c>
      <c r="B116" s="197" t="s">
        <v>943</v>
      </c>
      <c r="C116" s="198">
        <f>data!C362</f>
        <v>1259980</v>
      </c>
    </row>
    <row r="117" spans="1:3" ht="20.149999999999999" customHeight="1">
      <c r="A117" s="183">
        <v>8</v>
      </c>
      <c r="B117" s="185" t="s">
        <v>487</v>
      </c>
      <c r="C117" s="198">
        <f>data!C363</f>
        <v>97345562</v>
      </c>
    </row>
    <row r="118" spans="1:3" ht="20.149999999999999" customHeight="1">
      <c r="A118" s="183">
        <v>9</v>
      </c>
      <c r="B118" s="185" t="s">
        <v>944</v>
      </c>
      <c r="C118" s="198">
        <f>data!C364</f>
        <v>2428489</v>
      </c>
    </row>
    <row r="119" spans="1:3" ht="20.149999999999999" customHeight="1">
      <c r="A119" s="183">
        <v>10</v>
      </c>
      <c r="B119" s="185" t="s">
        <v>945</v>
      </c>
      <c r="C119" s="198">
        <f>data!C365</f>
        <v>0</v>
      </c>
    </row>
    <row r="120" spans="1:3" ht="20.149999999999999" customHeight="1">
      <c r="A120" s="183">
        <v>11</v>
      </c>
      <c r="B120" s="185" t="s">
        <v>889</v>
      </c>
      <c r="C120" s="198">
        <f>data!D366</f>
        <v>101034031</v>
      </c>
    </row>
    <row r="121" spans="1:3" ht="20.149999999999999" customHeight="1">
      <c r="A121" s="183">
        <v>12</v>
      </c>
      <c r="B121" s="185" t="s">
        <v>946</v>
      </c>
      <c r="C121" s="198">
        <f>data!D367</f>
        <v>109626464</v>
      </c>
    </row>
    <row r="122" spans="1:3" ht="20.149999999999999" customHeight="1">
      <c r="A122" s="183">
        <v>13</v>
      </c>
      <c r="B122" s="187"/>
      <c r="C122" s="185"/>
    </row>
    <row r="123" spans="1:3" ht="20.149999999999999" customHeight="1">
      <c r="A123" s="183">
        <v>14</v>
      </c>
      <c r="B123" s="186" t="s">
        <v>491</v>
      </c>
      <c r="C123" s="184"/>
    </row>
    <row r="124" spans="1:3" ht="20.149999999999999" customHeight="1">
      <c r="A124" s="183">
        <v>15</v>
      </c>
      <c r="B124" s="199" t="s">
        <v>492</v>
      </c>
      <c r="C124" s="200"/>
    </row>
    <row r="125" spans="1:3" ht="20.149999999999999" customHeight="1">
      <c r="A125" s="204" t="s">
        <v>947</v>
      </c>
      <c r="B125" s="201" t="s">
        <v>493</v>
      </c>
      <c r="C125" s="200">
        <f>data!C370</f>
        <v>0</v>
      </c>
    </row>
    <row r="126" spans="1:3" ht="20.149999999999999" customHeight="1">
      <c r="A126" s="204" t="s">
        <v>948</v>
      </c>
      <c r="B126" s="201" t="s">
        <v>494</v>
      </c>
      <c r="C126" s="200">
        <f>data!C371</f>
        <v>0</v>
      </c>
    </row>
    <row r="127" spans="1:3" ht="20.149999999999999" customHeight="1">
      <c r="A127" s="204" t="s">
        <v>949</v>
      </c>
      <c r="B127" s="201" t="s">
        <v>495</v>
      </c>
      <c r="C127" s="200">
        <f>data!C372</f>
        <v>0</v>
      </c>
    </row>
    <row r="128" spans="1:3" ht="20.149999999999999" customHeight="1">
      <c r="A128" s="204" t="s">
        <v>950</v>
      </c>
      <c r="B128" s="201" t="s">
        <v>496</v>
      </c>
      <c r="C128" s="200">
        <f>data!C373</f>
        <v>0</v>
      </c>
    </row>
    <row r="129" spans="1:3" ht="20.149999999999999" customHeight="1">
      <c r="A129" s="204" t="s">
        <v>951</v>
      </c>
      <c r="B129" s="201" t="s">
        <v>497</v>
      </c>
      <c r="C129" s="200">
        <f>data!C374</f>
        <v>0</v>
      </c>
    </row>
    <row r="130" spans="1:3" ht="20.149999999999999" customHeight="1">
      <c r="A130" s="204" t="s">
        <v>952</v>
      </c>
      <c r="B130" s="201" t="s">
        <v>498</v>
      </c>
      <c r="C130" s="200">
        <f>data!C375</f>
        <v>0</v>
      </c>
    </row>
    <row r="131" spans="1:3" ht="20.149999999999999" customHeight="1">
      <c r="A131" s="204" t="s">
        <v>953</v>
      </c>
      <c r="B131" s="201" t="s">
        <v>499</v>
      </c>
      <c r="C131" s="200">
        <f>data!C376</f>
        <v>0</v>
      </c>
    </row>
    <row r="132" spans="1:3" ht="20.149999999999999" customHeight="1">
      <c r="A132" s="204" t="s">
        <v>954</v>
      </c>
      <c r="B132" s="201" t="s">
        <v>500</v>
      </c>
      <c r="C132" s="200">
        <f>data!C377</f>
        <v>0</v>
      </c>
    </row>
    <row r="133" spans="1:3" ht="20.149999999999999" customHeight="1">
      <c r="A133" s="204" t="s">
        <v>955</v>
      </c>
      <c r="B133" s="201" t="s">
        <v>501</v>
      </c>
      <c r="C133" s="200">
        <f>data!C378</f>
        <v>0</v>
      </c>
    </row>
    <row r="134" spans="1:3" ht="20.149999999999999" customHeight="1">
      <c r="A134" s="204" t="s">
        <v>956</v>
      </c>
      <c r="B134" s="201" t="s">
        <v>502</v>
      </c>
      <c r="C134" s="200">
        <f>data!C379</f>
        <v>0</v>
      </c>
    </row>
    <row r="135" spans="1:3" ht="20.149999999999999" customHeight="1">
      <c r="A135" s="204" t="s">
        <v>957</v>
      </c>
      <c r="B135" s="201" t="s">
        <v>503</v>
      </c>
      <c r="C135" s="200">
        <f>data!C380</f>
        <v>4718047</v>
      </c>
    </row>
    <row r="136" spans="1:3" ht="20.149999999999999" customHeight="1">
      <c r="A136" s="183">
        <v>16</v>
      </c>
      <c r="B136" s="185" t="s">
        <v>505</v>
      </c>
      <c r="C136" s="200">
        <f>data!C381</f>
        <v>0</v>
      </c>
    </row>
    <row r="137" spans="1:3" ht="20.149999999999999" customHeight="1">
      <c r="A137" s="183">
        <v>17</v>
      </c>
      <c r="B137" s="185" t="s">
        <v>958</v>
      </c>
      <c r="C137" s="198">
        <f>data!D383</f>
        <v>4718047</v>
      </c>
    </row>
    <row r="138" spans="1:3" ht="20.149999999999999" customHeight="1">
      <c r="A138" s="183">
        <v>18</v>
      </c>
      <c r="B138" s="185" t="s">
        <v>959</v>
      </c>
      <c r="C138" s="198">
        <f>data!D384</f>
        <v>114344511</v>
      </c>
    </row>
    <row r="139" spans="1:3" ht="20.149999999999999" customHeight="1">
      <c r="A139" s="183">
        <v>19</v>
      </c>
      <c r="B139" s="187"/>
      <c r="C139" s="185"/>
    </row>
    <row r="140" spans="1:3" ht="20.149999999999999" customHeight="1">
      <c r="A140" s="183">
        <v>20</v>
      </c>
      <c r="B140" s="186" t="s">
        <v>960</v>
      </c>
      <c r="C140" s="184"/>
    </row>
    <row r="141" spans="1:3" ht="20.149999999999999" customHeight="1">
      <c r="A141" s="183">
        <v>21</v>
      </c>
      <c r="B141" s="185" t="s">
        <v>509</v>
      </c>
      <c r="C141" s="198">
        <f>data!C389</f>
        <v>40495343</v>
      </c>
    </row>
    <row r="142" spans="1:3" ht="20.149999999999999" customHeight="1">
      <c r="A142" s="183">
        <v>22</v>
      </c>
      <c r="B142" s="185" t="s">
        <v>11</v>
      </c>
      <c r="C142" s="198">
        <f>data!C390</f>
        <v>10812365</v>
      </c>
    </row>
    <row r="143" spans="1:3" ht="20.149999999999999" customHeight="1">
      <c r="A143" s="183">
        <v>23</v>
      </c>
      <c r="B143" s="185" t="s">
        <v>264</v>
      </c>
      <c r="C143" s="198">
        <f>data!C391</f>
        <v>8431266</v>
      </c>
    </row>
    <row r="144" spans="1:3" ht="20.149999999999999" customHeight="1">
      <c r="A144" s="183">
        <v>24</v>
      </c>
      <c r="B144" s="185" t="s">
        <v>265</v>
      </c>
      <c r="C144" s="198">
        <f>data!C392</f>
        <v>23971047</v>
      </c>
    </row>
    <row r="145" spans="1:3" ht="20.149999999999999" customHeight="1">
      <c r="A145" s="183">
        <v>25</v>
      </c>
      <c r="B145" s="185" t="s">
        <v>961</v>
      </c>
      <c r="C145" s="198">
        <f>data!C393</f>
        <v>1011280</v>
      </c>
    </row>
    <row r="146" spans="1:3" ht="20.149999999999999" customHeight="1">
      <c r="A146" s="183">
        <v>26</v>
      </c>
      <c r="B146" s="185" t="s">
        <v>962</v>
      </c>
      <c r="C146" s="198">
        <f>data!C394</f>
        <v>13138446</v>
      </c>
    </row>
    <row r="147" spans="1:3" ht="20.149999999999999" customHeight="1">
      <c r="A147" s="183">
        <v>27</v>
      </c>
      <c r="B147" s="185" t="s">
        <v>16</v>
      </c>
      <c r="C147" s="198">
        <f>data!C395</f>
        <v>3350095</v>
      </c>
    </row>
    <row r="148" spans="1:3" ht="20.149999999999999" customHeight="1">
      <c r="A148" s="183">
        <v>28</v>
      </c>
      <c r="B148" s="185" t="s">
        <v>963</v>
      </c>
      <c r="C148" s="198">
        <f>data!C396</f>
        <v>862839</v>
      </c>
    </row>
    <row r="149" spans="1:3" ht="20.149999999999999" customHeight="1">
      <c r="A149" s="183">
        <v>29</v>
      </c>
      <c r="B149" s="185" t="s">
        <v>514</v>
      </c>
      <c r="C149" s="198">
        <f>data!C397</f>
        <v>963237</v>
      </c>
    </row>
    <row r="150" spans="1:3" ht="20.149999999999999" customHeight="1">
      <c r="A150" s="183">
        <v>30</v>
      </c>
      <c r="B150" s="185" t="s">
        <v>964</v>
      </c>
      <c r="C150" s="198">
        <f>data!C398</f>
        <v>1013564</v>
      </c>
    </row>
    <row r="151" spans="1:3" ht="20.149999999999999" customHeight="1">
      <c r="A151" s="183">
        <v>31</v>
      </c>
      <c r="B151" s="185" t="s">
        <v>516</v>
      </c>
      <c r="C151" s="198">
        <f>data!C399</f>
        <v>11711</v>
      </c>
    </row>
    <row r="152" spans="1:3" ht="20.149999999999999" customHeight="1">
      <c r="A152" s="183">
        <v>32</v>
      </c>
      <c r="B152" s="185" t="s">
        <v>269</v>
      </c>
      <c r="C152" s="198"/>
    </row>
    <row r="153" spans="1:3" ht="20.149999999999999" customHeight="1">
      <c r="A153" s="204" t="s">
        <v>965</v>
      </c>
      <c r="B153" s="202" t="s">
        <v>270</v>
      </c>
      <c r="C153" s="198">
        <f>data!C401</f>
        <v>0</v>
      </c>
    </row>
    <row r="154" spans="1:3" ht="20.149999999999999" customHeight="1">
      <c r="A154" s="204" t="s">
        <v>966</v>
      </c>
      <c r="B154" s="202" t="s">
        <v>271</v>
      </c>
      <c r="C154" s="198">
        <f>data!C402</f>
        <v>0</v>
      </c>
    </row>
    <row r="155" spans="1:3" ht="20.149999999999999" customHeight="1">
      <c r="A155" s="204" t="s">
        <v>967</v>
      </c>
      <c r="B155" s="202" t="s">
        <v>968</v>
      </c>
      <c r="C155" s="198">
        <f>data!C403</f>
        <v>0</v>
      </c>
    </row>
    <row r="156" spans="1:3" ht="20.149999999999999" customHeight="1">
      <c r="A156" s="204" t="s">
        <v>969</v>
      </c>
      <c r="B156" s="202" t="s">
        <v>273</v>
      </c>
      <c r="C156" s="198">
        <f>data!C404</f>
        <v>0</v>
      </c>
    </row>
    <row r="157" spans="1:3" ht="20.149999999999999" customHeight="1">
      <c r="A157" s="204" t="s">
        <v>970</v>
      </c>
      <c r="B157" s="202" t="s">
        <v>274</v>
      </c>
      <c r="C157" s="198">
        <f>data!C405</f>
        <v>0</v>
      </c>
    </row>
    <row r="158" spans="1:3" ht="20.149999999999999" customHeight="1">
      <c r="A158" s="204" t="s">
        <v>971</v>
      </c>
      <c r="B158" s="202" t="s">
        <v>275</v>
      </c>
      <c r="C158" s="198">
        <f>data!C406</f>
        <v>0</v>
      </c>
    </row>
    <row r="159" spans="1:3" ht="20.149999999999999" customHeight="1">
      <c r="A159" s="204" t="s">
        <v>972</v>
      </c>
      <c r="B159" s="202" t="s">
        <v>276</v>
      </c>
      <c r="C159" s="198">
        <f>data!C407</f>
        <v>0</v>
      </c>
    </row>
    <row r="160" spans="1:3" ht="20.149999999999999" customHeight="1">
      <c r="A160" s="204" t="s">
        <v>973</v>
      </c>
      <c r="B160" s="202" t="s">
        <v>277</v>
      </c>
      <c r="C160" s="198">
        <f>data!C408</f>
        <v>0</v>
      </c>
    </row>
    <row r="161" spans="1:3" ht="20.149999999999999" customHeight="1">
      <c r="A161" s="204" t="s">
        <v>974</v>
      </c>
      <c r="B161" s="202" t="s">
        <v>278</v>
      </c>
      <c r="C161" s="198">
        <f>data!C409</f>
        <v>0</v>
      </c>
    </row>
    <row r="162" spans="1:3" ht="20.149999999999999" customHeight="1">
      <c r="A162" s="204" t="s">
        <v>975</v>
      </c>
      <c r="B162" s="202" t="s">
        <v>279</v>
      </c>
      <c r="C162" s="198">
        <f>data!C410</f>
        <v>0</v>
      </c>
    </row>
    <row r="163" spans="1:3" ht="20.149999999999999" customHeight="1">
      <c r="A163" s="204" t="s">
        <v>976</v>
      </c>
      <c r="B163" s="202" t="s">
        <v>280</v>
      </c>
      <c r="C163" s="198">
        <f>data!C411</f>
        <v>0</v>
      </c>
    </row>
    <row r="164" spans="1:3" ht="20.149999999999999" customHeight="1">
      <c r="A164" s="204" t="s">
        <v>977</v>
      </c>
      <c r="B164" s="202" t="s">
        <v>281</v>
      </c>
      <c r="C164" s="198">
        <f>data!C412</f>
        <v>0</v>
      </c>
    </row>
    <row r="165" spans="1:3" ht="20.149999999999999" customHeight="1">
      <c r="A165" s="204" t="s">
        <v>978</v>
      </c>
      <c r="B165" s="202" t="s">
        <v>282</v>
      </c>
      <c r="C165" s="198">
        <f>data!C413</f>
        <v>0</v>
      </c>
    </row>
    <row r="166" spans="1:3" ht="20.149999999999999" customHeight="1">
      <c r="A166" s="204" t="s">
        <v>979</v>
      </c>
      <c r="B166" s="202" t="s">
        <v>980</v>
      </c>
      <c r="C166" s="198">
        <f>data!C414</f>
        <v>1346018</v>
      </c>
    </row>
    <row r="167" spans="1:3" ht="20.149999999999999" customHeight="1">
      <c r="A167" s="183">
        <v>34</v>
      </c>
      <c r="B167" s="185" t="s">
        <v>981</v>
      </c>
      <c r="C167" s="198">
        <f>data!D416</f>
        <v>105407211</v>
      </c>
    </row>
    <row r="168" spans="1:3" ht="20.149999999999999" customHeight="1">
      <c r="A168" s="183">
        <v>35</v>
      </c>
      <c r="B168" s="185" t="s">
        <v>982</v>
      </c>
      <c r="C168" s="198">
        <f>data!D417</f>
        <v>8937300</v>
      </c>
    </row>
    <row r="169" spans="1:3" ht="20.149999999999999" customHeight="1">
      <c r="A169" s="183">
        <v>36</v>
      </c>
      <c r="B169" s="187"/>
      <c r="C169" s="185"/>
    </row>
    <row r="170" spans="1:3" ht="20.149999999999999" customHeight="1">
      <c r="A170" s="183">
        <v>37</v>
      </c>
      <c r="B170" s="185" t="s">
        <v>983</v>
      </c>
      <c r="C170" s="198">
        <f>data!D420</f>
        <v>-72918</v>
      </c>
    </row>
    <row r="171" spans="1:3" ht="20.149999999999999" customHeight="1">
      <c r="A171" s="183">
        <v>38</v>
      </c>
      <c r="B171" s="187"/>
      <c r="C171" s="185"/>
    </row>
    <row r="172" spans="1:3" ht="20.149999999999999" customHeight="1">
      <c r="A172" s="183">
        <v>39</v>
      </c>
      <c r="B172" s="185" t="s">
        <v>984</v>
      </c>
      <c r="C172" s="185">
        <f>data!D421</f>
        <v>8864382</v>
      </c>
    </row>
    <row r="173" spans="1:3" ht="20.149999999999999" customHeight="1">
      <c r="A173" s="183">
        <v>40</v>
      </c>
      <c r="B173" s="187"/>
      <c r="C173" s="185"/>
    </row>
    <row r="174" spans="1:3" ht="20.149999999999999" customHeight="1">
      <c r="A174" s="183">
        <v>41</v>
      </c>
      <c r="B174" s="185" t="s">
        <v>985</v>
      </c>
      <c r="C174" s="198">
        <f>data!C422</f>
        <v>0</v>
      </c>
    </row>
    <row r="175" spans="1:3" ht="20.149999999999999" customHeight="1">
      <c r="A175" s="183">
        <v>42</v>
      </c>
      <c r="B175" s="185" t="s">
        <v>986</v>
      </c>
      <c r="C175" s="198">
        <f>data!C423</f>
        <v>0</v>
      </c>
    </row>
    <row r="176" spans="1:3" ht="20.149999999999999" customHeight="1">
      <c r="A176" s="183">
        <v>43</v>
      </c>
      <c r="B176" s="187"/>
      <c r="C176" s="185"/>
    </row>
    <row r="177" spans="1:3" ht="20.149999999999999" customHeight="1">
      <c r="A177" s="183">
        <v>44</v>
      </c>
      <c r="B177" s="185" t="s">
        <v>987</v>
      </c>
      <c r="C177" s="198">
        <f>data!D424</f>
        <v>8864382</v>
      </c>
    </row>
    <row r="178" spans="1:3" ht="20.149999999999999" customHeight="1">
      <c r="A178" s="188">
        <v>45</v>
      </c>
      <c r="B178" s="187" t="s">
        <v>988</v>
      </c>
      <c r="C178" s="185"/>
    </row>
    <row r="179" spans="1:3" ht="20.149999999999999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9140625" defaultRowHeight="20.149999999999999" customHeight="1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1" width="8.9140625" style="248" customWidth="1"/>
    <col min="12" max="16384" width="8.9140625" style="248"/>
  </cols>
  <sheetData>
    <row r="1" spans="1:9" ht="20.149999999999999" customHeight="1">
      <c r="A1" s="246" t="s">
        <v>989</v>
      </c>
      <c r="B1" s="247"/>
      <c r="C1" s="247"/>
      <c r="D1" s="247"/>
      <c r="E1" s="247"/>
      <c r="F1" s="247"/>
      <c r="G1" s="247"/>
      <c r="H1" s="247"/>
    </row>
    <row r="2" spans="1:9" ht="20.149999999999999" customHeight="1">
      <c r="A2" s="249"/>
      <c r="I2" s="250" t="s">
        <v>990</v>
      </c>
    </row>
    <row r="3" spans="1:9" ht="20.149999999999999" customHeight="1">
      <c r="A3" s="249"/>
      <c r="I3" s="249"/>
    </row>
    <row r="4" spans="1:9" ht="20.149999999999999" customHeight="1">
      <c r="A4" s="251" t="str">
        <f>"Hospital: "&amp;data!C98</f>
        <v>Hospital: Tri-State Memorial Hospital</v>
      </c>
      <c r="G4" s="252"/>
      <c r="H4" s="251" t="str">
        <f>"FYE: "&amp;data!C96</f>
        <v>FYE: 12/31/2022</v>
      </c>
    </row>
    <row r="5" spans="1:9" ht="20.149999999999999" customHeight="1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49999999999999" customHeight="1">
      <c r="A6" s="256">
        <v>2</v>
      </c>
      <c r="B6" s="257" t="s">
        <v>991</v>
      </c>
      <c r="C6" s="258" t="s">
        <v>118</v>
      </c>
      <c r="D6" s="259" t="s">
        <v>992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49999999999999" customHeight="1">
      <c r="A7" s="256"/>
      <c r="B7" s="257"/>
      <c r="C7" s="259" t="s">
        <v>190</v>
      </c>
      <c r="D7" s="259" t="s">
        <v>993</v>
      </c>
      <c r="E7" s="259" t="s">
        <v>190</v>
      </c>
      <c r="F7" s="259" t="s">
        <v>994</v>
      </c>
      <c r="G7" s="259" t="s">
        <v>192</v>
      </c>
      <c r="H7" s="259" t="s">
        <v>190</v>
      </c>
      <c r="I7" s="259" t="s">
        <v>193</v>
      </c>
    </row>
    <row r="8" spans="1:9" ht="20.149999999999999" customHeight="1">
      <c r="A8" s="245">
        <v>3</v>
      </c>
      <c r="B8" s="253" t="s">
        <v>995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49999999999999" customHeight="1">
      <c r="A9" s="245">
        <v>4</v>
      </c>
      <c r="B9" s="253" t="s">
        <v>261</v>
      </c>
      <c r="C9" s="253">
        <f>data!C59</f>
        <v>0</v>
      </c>
      <c r="D9" s="253">
        <f>data!D59</f>
        <v>0</v>
      </c>
      <c r="E9" s="253">
        <f>data!E59</f>
        <v>4560</v>
      </c>
      <c r="F9" s="253">
        <f>data!F59</f>
        <v>0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>
      <c r="A10" s="245">
        <v>5</v>
      </c>
      <c r="B10" s="253" t="s">
        <v>262</v>
      </c>
      <c r="C10" s="260">
        <f>data!C60</f>
        <v>0</v>
      </c>
      <c r="D10" s="260">
        <f>data!D60</f>
        <v>0</v>
      </c>
      <c r="E10" s="260">
        <f>data!E60</f>
        <v>47.35</v>
      </c>
      <c r="F10" s="260">
        <f>data!F60</f>
        <v>0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49999999999999" customHeight="1">
      <c r="A11" s="245">
        <v>6</v>
      </c>
      <c r="B11" s="253" t="s">
        <v>263</v>
      </c>
      <c r="C11" s="253">
        <f>data!C61</f>
        <v>0</v>
      </c>
      <c r="D11" s="253">
        <f>data!D61</f>
        <v>0</v>
      </c>
      <c r="E11" s="253">
        <f>data!E61</f>
        <v>3602390.32</v>
      </c>
      <c r="F11" s="253">
        <f>data!F61</f>
        <v>0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>
      <c r="A12" s="245">
        <v>7</v>
      </c>
      <c r="B12" s="253" t="s">
        <v>11</v>
      </c>
      <c r="C12" s="253">
        <f>data!C62</f>
        <v>0</v>
      </c>
      <c r="D12" s="253">
        <f>data!D62</f>
        <v>0</v>
      </c>
      <c r="E12" s="253">
        <f>data!E62</f>
        <v>961848</v>
      </c>
      <c r="F12" s="253">
        <f>data!F62</f>
        <v>0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>
      <c r="A14" s="245">
        <v>9</v>
      </c>
      <c r="B14" s="253" t="s">
        <v>265</v>
      </c>
      <c r="C14" s="253">
        <f>data!C64</f>
        <v>0</v>
      </c>
      <c r="D14" s="253">
        <f>data!D64</f>
        <v>0</v>
      </c>
      <c r="E14" s="253">
        <f>data!E64</f>
        <v>412133.55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>
      <c r="A15" s="245">
        <v>10</v>
      </c>
      <c r="B15" s="253" t="s">
        <v>511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>
      <c r="A16" s="245">
        <v>11</v>
      </c>
      <c r="B16" s="253" t="s">
        <v>512</v>
      </c>
      <c r="C16" s="253">
        <f>data!C66</f>
        <v>0</v>
      </c>
      <c r="D16" s="253">
        <f>data!D66</f>
        <v>0</v>
      </c>
      <c r="E16" s="253">
        <f>data!E66</f>
        <v>1258146.83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>
      <c r="A17" s="245">
        <v>12</v>
      </c>
      <c r="B17" s="253" t="s">
        <v>16</v>
      </c>
      <c r="C17" s="253">
        <f>data!C67</f>
        <v>0</v>
      </c>
      <c r="D17" s="253">
        <f>data!D67</f>
        <v>0</v>
      </c>
      <c r="E17" s="253">
        <f>data!E67</f>
        <v>184616</v>
      </c>
      <c r="F17" s="253">
        <f>data!F67</f>
        <v>0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>
      <c r="A18" s="245">
        <v>13</v>
      </c>
      <c r="B18" s="253" t="s">
        <v>996</v>
      </c>
      <c r="C18" s="253">
        <f>data!C68</f>
        <v>0</v>
      </c>
      <c r="D18" s="253">
        <f>data!D68</f>
        <v>0</v>
      </c>
      <c r="E18" s="253">
        <f>data!E68</f>
        <v>44535.71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>
      <c r="A19" s="245">
        <v>14</v>
      </c>
      <c r="B19" s="253" t="s">
        <v>997</v>
      </c>
      <c r="C19" s="253">
        <f>data!C69</f>
        <v>0</v>
      </c>
      <c r="D19" s="253">
        <f>data!D69</f>
        <v>0</v>
      </c>
      <c r="E19" s="253">
        <f>data!E69</f>
        <v>29181.15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>
      <c r="A21" s="245">
        <v>16</v>
      </c>
      <c r="B21" s="261" t="s">
        <v>998</v>
      </c>
      <c r="C21" s="253">
        <f>data!C85</f>
        <v>0</v>
      </c>
      <c r="D21" s="253">
        <f>data!D85</f>
        <v>0</v>
      </c>
      <c r="E21" s="253">
        <f>data!E85</f>
        <v>6492851.5600000005</v>
      </c>
      <c r="F21" s="253">
        <f>data!F85</f>
        <v>0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>
      <c r="A23" s="245">
        <v>18</v>
      </c>
      <c r="B23" s="253" t="s">
        <v>999</v>
      </c>
      <c r="C23" s="261">
        <f>+data!M668</f>
        <v>0</v>
      </c>
      <c r="D23" s="261">
        <f>+data!M669</f>
        <v>0</v>
      </c>
      <c r="E23" s="261">
        <f>+data!M670</f>
        <v>4830692</v>
      </c>
      <c r="F23" s="261">
        <f>+data!M671</f>
        <v>0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spans="1:9" ht="20.149999999999999" customHeight="1">
      <c r="A24" s="245">
        <v>19</v>
      </c>
      <c r="B24" s="261" t="s">
        <v>1000</v>
      </c>
      <c r="C24" s="253">
        <f>data!C87</f>
        <v>0</v>
      </c>
      <c r="D24" s="253">
        <f>data!D87</f>
        <v>0</v>
      </c>
      <c r="E24" s="253">
        <f>data!E87</f>
        <v>10757092.52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>
      <c r="A25" s="245">
        <v>20</v>
      </c>
      <c r="B25" s="261" t="s">
        <v>1001</v>
      </c>
      <c r="C25" s="253">
        <f>data!C88</f>
        <v>0</v>
      </c>
      <c r="D25" s="253">
        <f>data!D88</f>
        <v>0</v>
      </c>
      <c r="E25" s="253">
        <f>data!E88</f>
        <v>2205286.5099999998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>
      <c r="A26" s="245">
        <v>21</v>
      </c>
      <c r="B26" s="261" t="s">
        <v>1002</v>
      </c>
      <c r="C26" s="253">
        <f>data!C89</f>
        <v>0</v>
      </c>
      <c r="D26" s="253">
        <f>data!D89</f>
        <v>0</v>
      </c>
      <c r="E26" s="253">
        <f>data!E89</f>
        <v>12962379.029999999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>
      <c r="A27" s="245" t="s">
        <v>1003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>
      <c r="A28" s="245">
        <v>22</v>
      </c>
      <c r="B28" s="253" t="s">
        <v>1004</v>
      </c>
      <c r="C28" s="253">
        <f>data!C90</f>
        <v>0</v>
      </c>
      <c r="D28" s="253">
        <f>data!D90</f>
        <v>0</v>
      </c>
      <c r="E28" s="253">
        <f>data!E90</f>
        <v>9217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>
      <c r="A29" s="245">
        <v>23</v>
      </c>
      <c r="B29" s="253" t="s">
        <v>1005</v>
      </c>
      <c r="C29" s="253">
        <f>data!C91</f>
        <v>0</v>
      </c>
      <c r="D29" s="253">
        <f>data!D91</f>
        <v>0</v>
      </c>
      <c r="E29" s="253">
        <f>data!E91</f>
        <v>15594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>
      <c r="A30" s="245">
        <v>24</v>
      </c>
      <c r="B30" s="253" t="s">
        <v>1006</v>
      </c>
      <c r="C30" s="253">
        <f>data!C92</f>
        <v>0</v>
      </c>
      <c r="D30" s="253">
        <f>data!D92</f>
        <v>0</v>
      </c>
      <c r="E30" s="253">
        <f>data!E92</f>
        <v>12117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>
      <c r="A31" s="245">
        <v>25</v>
      </c>
      <c r="B31" s="253" t="s">
        <v>1007</v>
      </c>
      <c r="C31" s="253">
        <f>data!C93</f>
        <v>0</v>
      </c>
      <c r="D31" s="253">
        <f>data!D93</f>
        <v>0</v>
      </c>
      <c r="E31" s="253">
        <f>data!E93</f>
        <v>54092.76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>
      <c r="A32" s="245">
        <v>26</v>
      </c>
      <c r="B32" s="253" t="s">
        <v>294</v>
      </c>
      <c r="C32" s="260">
        <f>data!C94</f>
        <v>0</v>
      </c>
      <c r="D32" s="260">
        <f>data!D94</f>
        <v>0</v>
      </c>
      <c r="E32" s="260">
        <f>data!E94</f>
        <v>38.04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>
      <c r="A33" s="246" t="s">
        <v>989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>
      <c r="A34" s="249"/>
      <c r="I34" s="250" t="s">
        <v>1008</v>
      </c>
    </row>
    <row r="35" spans="1:9" ht="20.149999999999999" customHeight="1">
      <c r="A35" s="249"/>
      <c r="I35" s="249"/>
    </row>
    <row r="36" spans="1:9" ht="20.149999999999999" customHeight="1">
      <c r="A36" s="251" t="str">
        <f>"Hospital: "&amp;data!C98</f>
        <v>Hospital: Tri-State Memorial Hospital</v>
      </c>
      <c r="G36" s="252"/>
      <c r="H36" s="251" t="str">
        <f>"FYE: "&amp;data!C96</f>
        <v>FYE: 12/31/2022</v>
      </c>
    </row>
    <row r="37" spans="1:9" ht="20.149999999999999" customHeight="1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49999999999999" customHeight="1">
      <c r="A38" s="256">
        <v>2</v>
      </c>
      <c r="B38" s="257" t="s">
        <v>991</v>
      </c>
      <c r="C38" s="259"/>
      <c r="D38" s="259" t="s">
        <v>126</v>
      </c>
      <c r="E38" s="259" t="s">
        <v>127</v>
      </c>
      <c r="F38" s="259" t="s">
        <v>1009</v>
      </c>
      <c r="G38" s="259" t="s">
        <v>129</v>
      </c>
      <c r="H38" s="259" t="s">
        <v>1010</v>
      </c>
      <c r="I38" s="259" t="s">
        <v>131</v>
      </c>
    </row>
    <row r="39" spans="1:9" ht="20.149999999999999" customHeight="1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49999999999999" customHeight="1">
      <c r="A40" s="245">
        <v>3</v>
      </c>
      <c r="B40" s="253" t="s">
        <v>995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49999999999999" customHeight="1">
      <c r="A41" s="245">
        <v>4</v>
      </c>
      <c r="B41" s="253" t="s">
        <v>261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183744</v>
      </c>
    </row>
    <row r="42" spans="1:9" ht="20.149999999999999" customHeight="1">
      <c r="A42" s="245">
        <v>5</v>
      </c>
      <c r="B42" s="253" t="s">
        <v>262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33.72</v>
      </c>
    </row>
    <row r="43" spans="1:9" ht="20.149999999999999" customHeight="1">
      <c r="A43" s="245">
        <v>6</v>
      </c>
      <c r="B43" s="253" t="s">
        <v>263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2795426.36</v>
      </c>
    </row>
    <row r="44" spans="1:9" ht="20.149999999999999" customHeight="1">
      <c r="A44" s="245">
        <v>7</v>
      </c>
      <c r="B44" s="253" t="s">
        <v>11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746386</v>
      </c>
    </row>
    <row r="45" spans="1:9" ht="20.149999999999999" customHeight="1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365000</v>
      </c>
    </row>
    <row r="46" spans="1:9" ht="20.149999999999999" customHeight="1">
      <c r="A46" s="245">
        <v>9</v>
      </c>
      <c r="B46" s="253" t="s">
        <v>265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1169199.01</v>
      </c>
    </row>
    <row r="47" spans="1:9" ht="20.149999999999999" customHeight="1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>
      <c r="A48" s="245">
        <v>11</v>
      </c>
      <c r="B48" s="253" t="s">
        <v>512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908718.76</v>
      </c>
    </row>
    <row r="49" spans="1:11" ht="20.149999999999999" customHeight="1">
      <c r="A49" s="245">
        <v>12</v>
      </c>
      <c r="B49" s="253" t="s">
        <v>16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270665</v>
      </c>
    </row>
    <row r="50" spans="1:11" ht="20.149999999999999" customHeight="1">
      <c r="A50" s="245">
        <v>13</v>
      </c>
      <c r="B50" s="253" t="s">
        <v>996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247307.78</v>
      </c>
    </row>
    <row r="51" spans="1:11" ht="20.149999999999999" customHeight="1">
      <c r="A51" s="245">
        <v>14</v>
      </c>
      <c r="B51" s="253" t="s">
        <v>997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89609.97</v>
      </c>
    </row>
    <row r="52" spans="1:11" ht="20.149999999999999" customHeight="1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>
      <c r="A53" s="245">
        <v>16</v>
      </c>
      <c r="B53" s="261" t="s">
        <v>998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6592312.8799999999</v>
      </c>
    </row>
    <row r="54" spans="1:11" ht="20.149999999999999" customHeight="1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>
      <c r="A55" s="245">
        <v>18</v>
      </c>
      <c r="B55" s="253" t="s">
        <v>999</v>
      </c>
      <c r="C55" s="261">
        <f>+data!M675</f>
        <v>0</v>
      </c>
      <c r="D55" s="261">
        <f>+data!M676</f>
        <v>0</v>
      </c>
      <c r="E55" s="261">
        <f>+data!M677</f>
        <v>0</v>
      </c>
      <c r="F55" s="261">
        <f>+data!M678</f>
        <v>0</v>
      </c>
      <c r="G55" s="261">
        <f>+data!M679</f>
        <v>0</v>
      </c>
      <c r="H55" s="261">
        <f>+data!M680</f>
        <v>0</v>
      </c>
      <c r="I55" s="261">
        <f>+data!M681</f>
        <v>2723198</v>
      </c>
    </row>
    <row r="56" spans="1:11" ht="20.149999999999999" customHeight="1">
      <c r="A56" s="245">
        <v>19</v>
      </c>
      <c r="B56" s="261" t="s">
        <v>1000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1939103.5</v>
      </c>
    </row>
    <row r="57" spans="1:11" ht="20.149999999999999" customHeight="1">
      <c r="A57" s="245">
        <v>20</v>
      </c>
      <c r="B57" s="261" t="s">
        <v>1001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20699312.780000001</v>
      </c>
    </row>
    <row r="58" spans="1:11" ht="20.149999999999999" customHeight="1">
      <c r="A58" s="245">
        <v>21</v>
      </c>
      <c r="B58" s="261" t="s">
        <v>1002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22638416.280000001</v>
      </c>
    </row>
    <row r="59" spans="1:11" ht="20.149999999999999" customHeight="1">
      <c r="A59" s="245" t="s">
        <v>1003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>
      <c r="A60" s="245">
        <v>22</v>
      </c>
      <c r="B60" s="253" t="s">
        <v>1004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13513</v>
      </c>
      <c r="K60" s="264"/>
    </row>
    <row r="61" spans="1:11" ht="20.149999999999999" customHeight="1">
      <c r="A61" s="245">
        <v>23</v>
      </c>
      <c r="B61" s="253" t="s">
        <v>1005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49999999999999" customHeight="1">
      <c r="A62" s="245">
        <v>24</v>
      </c>
      <c r="B62" s="253" t="s">
        <v>1006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5304</v>
      </c>
    </row>
    <row r="63" spans="1:11" ht="20.149999999999999" customHeight="1">
      <c r="A63" s="245">
        <v>25</v>
      </c>
      <c r="B63" s="253" t="s">
        <v>1007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62124</v>
      </c>
    </row>
    <row r="64" spans="1:11" ht="20.149999999999999" customHeight="1">
      <c r="A64" s="245">
        <v>26</v>
      </c>
      <c r="B64" s="253" t="s">
        <v>294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21.23</v>
      </c>
    </row>
    <row r="65" spans="1:9" ht="20.149999999999999" customHeight="1">
      <c r="A65" s="246" t="s">
        <v>989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>
      <c r="D66" s="249"/>
      <c r="I66" s="250" t="s">
        <v>1011</v>
      </c>
    </row>
    <row r="67" spans="1:9" ht="20.149999999999999" customHeight="1">
      <c r="A67" s="249"/>
    </row>
    <row r="68" spans="1:9" ht="20.149999999999999" customHeight="1">
      <c r="A68" s="251" t="str">
        <f>"Hospital: "&amp;data!C98</f>
        <v>Hospital: Tri-State Memorial Hospital</v>
      </c>
      <c r="G68" s="252"/>
      <c r="H68" s="251" t="str">
        <f>"FYE: "&amp;data!C96</f>
        <v>FYE: 12/31/2022</v>
      </c>
    </row>
    <row r="69" spans="1:9" ht="20.149999999999999" customHeight="1">
      <c r="A69" s="245">
        <v>1</v>
      </c>
      <c r="B69" s="253" t="s">
        <v>236</v>
      </c>
      <c r="C69" s="255" t="s">
        <v>50</v>
      </c>
      <c r="D69" s="255" t="s">
        <v>51</v>
      </c>
      <c r="E69" s="255" t="s">
        <v>52</v>
      </c>
      <c r="F69" s="255" t="s">
        <v>53</v>
      </c>
      <c r="G69" s="255" t="s">
        <v>54</v>
      </c>
      <c r="H69" s="255" t="s">
        <v>55</v>
      </c>
      <c r="I69" s="255" t="s">
        <v>56</v>
      </c>
    </row>
    <row r="70" spans="1:9" ht="20.149999999999999" customHeight="1">
      <c r="A70" s="256">
        <v>2</v>
      </c>
      <c r="B70" s="257" t="s">
        <v>991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49999999999999" customHeight="1">
      <c r="A71" s="256"/>
      <c r="B71" s="257"/>
      <c r="C71" s="259" t="s">
        <v>198</v>
      </c>
      <c r="D71" s="259" t="s">
        <v>1012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49999999999999" customHeight="1">
      <c r="A72" s="245">
        <v>3</v>
      </c>
      <c r="B72" s="253" t="s">
        <v>995</v>
      </c>
      <c r="C72" s="255" t="s">
        <v>1013</v>
      </c>
      <c r="D72" s="254" t="s">
        <v>1014</v>
      </c>
      <c r="E72" s="265"/>
      <c r="F72" s="265"/>
      <c r="G72" s="254" t="s">
        <v>1015</v>
      </c>
      <c r="H72" s="254" t="s">
        <v>1015</v>
      </c>
      <c r="I72" s="255" t="s">
        <v>250</v>
      </c>
    </row>
    <row r="73" spans="1:9" ht="20.149999999999999" customHeight="1">
      <c r="A73" s="245">
        <v>4</v>
      </c>
      <c r="B73" s="253" t="s">
        <v>261</v>
      </c>
      <c r="C73" s="253">
        <f>data!Q59</f>
        <v>134760</v>
      </c>
      <c r="D73" s="261">
        <f>data!R59</f>
        <v>183744</v>
      </c>
      <c r="E73" s="265"/>
      <c r="F73" s="265"/>
      <c r="G73" s="253">
        <f>data!U59</f>
        <v>212254</v>
      </c>
      <c r="H73" s="253">
        <f>data!V59</f>
        <v>0</v>
      </c>
      <c r="I73" s="253">
        <f>data!W59</f>
        <v>0</v>
      </c>
    </row>
    <row r="74" spans="1:9" ht="20.149999999999999" customHeight="1">
      <c r="A74" s="245">
        <v>5</v>
      </c>
      <c r="B74" s="253" t="s">
        <v>262</v>
      </c>
      <c r="C74" s="260">
        <f>data!Q60</f>
        <v>0</v>
      </c>
      <c r="D74" s="260">
        <f>data!R60</f>
        <v>2.11</v>
      </c>
      <c r="E74" s="260">
        <f>data!S60</f>
        <v>5.15</v>
      </c>
      <c r="F74" s="260">
        <f>data!T60</f>
        <v>0</v>
      </c>
      <c r="G74" s="260">
        <f>data!U60</f>
        <v>0</v>
      </c>
      <c r="H74" s="260">
        <f>data!V60</f>
        <v>0</v>
      </c>
      <c r="I74" s="260">
        <f>data!W60</f>
        <v>0</v>
      </c>
    </row>
    <row r="75" spans="1:9" ht="20.149999999999999" customHeight="1">
      <c r="A75" s="245">
        <v>6</v>
      </c>
      <c r="B75" s="253" t="s">
        <v>263</v>
      </c>
      <c r="C75" s="253">
        <f>data!Q61</f>
        <v>0</v>
      </c>
      <c r="D75" s="253">
        <f>data!R61</f>
        <v>586923.38</v>
      </c>
      <c r="E75" s="253">
        <f>data!S61</f>
        <v>250981.62</v>
      </c>
      <c r="F75" s="253">
        <f>data!T61</f>
        <v>0</v>
      </c>
      <c r="G75" s="253">
        <f>data!U61</f>
        <v>0</v>
      </c>
      <c r="H75" s="253">
        <f>data!V61</f>
        <v>0</v>
      </c>
      <c r="I75" s="253">
        <f>data!W61</f>
        <v>0</v>
      </c>
    </row>
    <row r="76" spans="1:9" ht="20.149999999999999" customHeight="1">
      <c r="A76" s="245">
        <v>7</v>
      </c>
      <c r="B76" s="253" t="s">
        <v>11</v>
      </c>
      <c r="C76" s="253">
        <f>data!Q62</f>
        <v>0</v>
      </c>
      <c r="D76" s="253">
        <f>data!R62</f>
        <v>156710</v>
      </c>
      <c r="E76" s="253">
        <f>data!S62</f>
        <v>67013</v>
      </c>
      <c r="F76" s="253">
        <f>data!T62</f>
        <v>0</v>
      </c>
      <c r="G76" s="253">
        <f>data!U62</f>
        <v>0</v>
      </c>
      <c r="H76" s="253">
        <f>data!V62</f>
        <v>0</v>
      </c>
      <c r="I76" s="253">
        <f>data!W62</f>
        <v>0</v>
      </c>
    </row>
    <row r="77" spans="1:9" ht="20.149999999999999" customHeight="1">
      <c r="A77" s="245">
        <v>8</v>
      </c>
      <c r="B77" s="253" t="s">
        <v>264</v>
      </c>
      <c r="C77" s="253">
        <f>data!Q63</f>
        <v>0</v>
      </c>
      <c r="D77" s="253">
        <f>data!R63</f>
        <v>872250.29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49999999999999" customHeight="1">
      <c r="A78" s="245">
        <v>9</v>
      </c>
      <c r="B78" s="253" t="s">
        <v>265</v>
      </c>
      <c r="C78" s="253">
        <f>data!Q64</f>
        <v>36914.92</v>
      </c>
      <c r="D78" s="253">
        <f>data!R64</f>
        <v>160918.94</v>
      </c>
      <c r="E78" s="253">
        <f>data!S64</f>
        <v>8933360.4800000004</v>
      </c>
      <c r="F78" s="253">
        <f>data!T64</f>
        <v>0</v>
      </c>
      <c r="G78" s="253">
        <f>data!U64</f>
        <v>296.62</v>
      </c>
      <c r="H78" s="253">
        <f>data!V64</f>
        <v>0</v>
      </c>
      <c r="I78" s="253">
        <f>data!W64</f>
        <v>0</v>
      </c>
    </row>
    <row r="79" spans="1:9" ht="20.149999999999999" customHeight="1">
      <c r="A79" s="245">
        <v>10</v>
      </c>
      <c r="B79" s="253" t="s">
        <v>511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>
      <c r="A80" s="245">
        <v>11</v>
      </c>
      <c r="B80" s="253" t="s">
        <v>512</v>
      </c>
      <c r="C80" s="253">
        <f>data!Q66</f>
        <v>0</v>
      </c>
      <c r="D80" s="253">
        <f>data!R66</f>
        <v>18086.98</v>
      </c>
      <c r="E80" s="253">
        <f>data!S66</f>
        <v>44873.45</v>
      </c>
      <c r="F80" s="253">
        <f>data!T66</f>
        <v>0</v>
      </c>
      <c r="G80" s="253">
        <f>data!U66</f>
        <v>4031540.19</v>
      </c>
      <c r="H80" s="253">
        <f>data!V66</f>
        <v>0</v>
      </c>
      <c r="I80" s="253">
        <f>data!W66</f>
        <v>0</v>
      </c>
    </row>
    <row r="81" spans="1:9" ht="20.149999999999999" customHeight="1">
      <c r="A81" s="245">
        <v>12</v>
      </c>
      <c r="B81" s="253" t="s">
        <v>16</v>
      </c>
      <c r="C81" s="253">
        <f>data!Q67</f>
        <v>21312</v>
      </c>
      <c r="D81" s="253">
        <f>data!R67</f>
        <v>0</v>
      </c>
      <c r="E81" s="253">
        <f>data!S67</f>
        <v>17246</v>
      </c>
      <c r="F81" s="253">
        <f>data!T67</f>
        <v>0</v>
      </c>
      <c r="G81" s="253">
        <f>data!U67</f>
        <v>12419</v>
      </c>
      <c r="H81" s="253">
        <f>data!V67</f>
        <v>0</v>
      </c>
      <c r="I81" s="253">
        <f>data!W67</f>
        <v>0</v>
      </c>
    </row>
    <row r="82" spans="1:9" ht="20.149999999999999" customHeight="1">
      <c r="A82" s="245">
        <v>13</v>
      </c>
      <c r="B82" s="253" t="s">
        <v>996</v>
      </c>
      <c r="C82" s="253">
        <f>data!Q68</f>
        <v>0</v>
      </c>
      <c r="D82" s="253">
        <f>data!R68</f>
        <v>0</v>
      </c>
      <c r="E82" s="253">
        <f>data!S68</f>
        <v>1554.4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49999999999999" customHeight="1">
      <c r="A83" s="245">
        <v>14</v>
      </c>
      <c r="B83" s="253" t="s">
        <v>997</v>
      </c>
      <c r="C83" s="253">
        <f>data!Q69</f>
        <v>0</v>
      </c>
      <c r="D83" s="253">
        <f>data!R69</f>
        <v>23148.2</v>
      </c>
      <c r="E83" s="253">
        <f>data!S69</f>
        <v>10041.44</v>
      </c>
      <c r="F83" s="253">
        <f>data!T69</f>
        <v>0</v>
      </c>
      <c r="G83" s="253">
        <f>data!U69</f>
        <v>0</v>
      </c>
      <c r="H83" s="253">
        <f>data!V69</f>
        <v>0</v>
      </c>
      <c r="I83" s="253">
        <f>data!W69</f>
        <v>0</v>
      </c>
    </row>
    <row r="84" spans="1:9" ht="20.149999999999999" customHeight="1">
      <c r="A84" s="245">
        <v>15</v>
      </c>
      <c r="B84" s="253" t="s">
        <v>284</v>
      </c>
      <c r="C84" s="253">
        <f>data!Q84</f>
        <v>0</v>
      </c>
      <c r="D84" s="253">
        <f>data!R84</f>
        <v>0</v>
      </c>
      <c r="E84" s="253">
        <f>data!S84</f>
        <v>0</v>
      </c>
      <c r="F84" s="253">
        <f>data!T84</f>
        <v>0</v>
      </c>
      <c r="G84" s="253">
        <f>data!U84</f>
        <v>0</v>
      </c>
      <c r="H84" s="253">
        <f>data!V84</f>
        <v>0</v>
      </c>
      <c r="I84" s="253">
        <f>data!W84</f>
        <v>0</v>
      </c>
    </row>
    <row r="85" spans="1:9" ht="20.149999999999999" customHeight="1">
      <c r="A85" s="245">
        <v>16</v>
      </c>
      <c r="B85" s="261" t="s">
        <v>998</v>
      </c>
      <c r="C85" s="253">
        <f>data!Q85</f>
        <v>58226.92</v>
      </c>
      <c r="D85" s="253">
        <f>data!R85</f>
        <v>1818037.7899999998</v>
      </c>
      <c r="E85" s="253">
        <f>data!S85</f>
        <v>9325070.3899999987</v>
      </c>
      <c r="F85" s="253">
        <f>data!T85</f>
        <v>0</v>
      </c>
      <c r="G85" s="253">
        <f>data!U85</f>
        <v>4044255.81</v>
      </c>
      <c r="H85" s="253">
        <f>data!V85</f>
        <v>0</v>
      </c>
      <c r="I85" s="253">
        <f>data!W85</f>
        <v>0</v>
      </c>
    </row>
    <row r="86" spans="1:9" ht="20.149999999999999" customHeight="1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>
      <c r="A87" s="245">
        <v>18</v>
      </c>
      <c r="B87" s="253" t="s">
        <v>999</v>
      </c>
      <c r="C87" s="261">
        <f>+data!M682</f>
        <v>109657</v>
      </c>
      <c r="D87" s="261">
        <f>+data!M683</f>
        <v>515692</v>
      </c>
      <c r="E87" s="261">
        <f>+data!M684</f>
        <v>2405789</v>
      </c>
      <c r="F87" s="261">
        <f>+data!M685</f>
        <v>0</v>
      </c>
      <c r="G87" s="261">
        <f>+data!M686</f>
        <v>918378</v>
      </c>
      <c r="H87" s="261">
        <f>+data!M687</f>
        <v>0</v>
      </c>
      <c r="I87" s="261">
        <f>+data!M688</f>
        <v>0</v>
      </c>
    </row>
    <row r="88" spans="1:9" ht="20.149999999999999" customHeight="1">
      <c r="A88" s="245">
        <v>19</v>
      </c>
      <c r="B88" s="261" t="s">
        <v>1000</v>
      </c>
      <c r="C88" s="253">
        <f>data!Q87</f>
        <v>199576.74</v>
      </c>
      <c r="D88" s="253">
        <f>data!R87</f>
        <v>1021527.16</v>
      </c>
      <c r="E88" s="253">
        <f>data!S87</f>
        <v>3492895.51</v>
      </c>
      <c r="F88" s="253">
        <f>data!T87</f>
        <v>0</v>
      </c>
      <c r="G88" s="253">
        <f>data!U87</f>
        <v>1844209.13</v>
      </c>
      <c r="H88" s="253">
        <f>data!V87</f>
        <v>0</v>
      </c>
      <c r="I88" s="253">
        <f>data!W87</f>
        <v>0</v>
      </c>
    </row>
    <row r="89" spans="1:9" ht="20.149999999999999" customHeight="1">
      <c r="A89" s="245">
        <v>20</v>
      </c>
      <c r="B89" s="261" t="s">
        <v>1001</v>
      </c>
      <c r="C89" s="253">
        <f>data!Q88</f>
        <v>1346561.3</v>
      </c>
      <c r="D89" s="253">
        <f>data!R88</f>
        <v>6796279.7599999998</v>
      </c>
      <c r="E89" s="253">
        <f>data!S88</f>
        <v>25441435.25</v>
      </c>
      <c r="F89" s="253">
        <f>data!T88</f>
        <v>0</v>
      </c>
      <c r="G89" s="253">
        <f>data!U88</f>
        <v>10793895.27</v>
      </c>
      <c r="H89" s="253">
        <f>data!V88</f>
        <v>0</v>
      </c>
      <c r="I89" s="253">
        <f>data!W88</f>
        <v>0</v>
      </c>
    </row>
    <row r="90" spans="1:9" ht="20.149999999999999" customHeight="1">
      <c r="A90" s="245">
        <v>21</v>
      </c>
      <c r="B90" s="261" t="s">
        <v>1002</v>
      </c>
      <c r="C90" s="253">
        <f>data!Q89</f>
        <v>1546138.04</v>
      </c>
      <c r="D90" s="253">
        <f>data!R89</f>
        <v>7817806.9199999999</v>
      </c>
      <c r="E90" s="253">
        <f>data!S89</f>
        <v>28934330.759999998</v>
      </c>
      <c r="F90" s="253">
        <f>data!T89</f>
        <v>0</v>
      </c>
      <c r="G90" s="253">
        <f>data!U89</f>
        <v>12638104.399999999</v>
      </c>
      <c r="H90" s="253">
        <f>data!V89</f>
        <v>0</v>
      </c>
      <c r="I90" s="253">
        <f>data!W89</f>
        <v>0</v>
      </c>
    </row>
    <row r="91" spans="1:9" ht="20.149999999999999" customHeight="1">
      <c r="A91" s="245" t="s">
        <v>1003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>
      <c r="A92" s="245">
        <v>22</v>
      </c>
      <c r="B92" s="253" t="s">
        <v>1004</v>
      </c>
      <c r="C92" s="253">
        <f>data!Q90</f>
        <v>1064</v>
      </c>
      <c r="D92" s="253">
        <f>data!R90</f>
        <v>0</v>
      </c>
      <c r="E92" s="253">
        <f>data!S90</f>
        <v>861</v>
      </c>
      <c r="F92" s="253">
        <f>data!T90</f>
        <v>0</v>
      </c>
      <c r="G92" s="253">
        <f>data!U90</f>
        <v>620</v>
      </c>
      <c r="H92" s="253">
        <f>data!V90</f>
        <v>0</v>
      </c>
      <c r="I92" s="253">
        <f>data!W90</f>
        <v>0</v>
      </c>
    </row>
    <row r="93" spans="1:9" ht="20.149999999999999" customHeight="1">
      <c r="A93" s="245">
        <v>23</v>
      </c>
      <c r="B93" s="253" t="s">
        <v>1005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>
      <c r="A94" s="245">
        <v>24</v>
      </c>
      <c r="B94" s="253" t="s">
        <v>1006</v>
      </c>
      <c r="C94" s="253">
        <f>data!Q92</f>
        <v>0</v>
      </c>
      <c r="D94" s="253">
        <f>data!R92</f>
        <v>0</v>
      </c>
      <c r="E94" s="253">
        <f>data!S92</f>
        <v>156</v>
      </c>
      <c r="F94" s="253">
        <f>data!T92</f>
        <v>0</v>
      </c>
      <c r="G94" s="253">
        <f>data!U92</f>
        <v>572</v>
      </c>
      <c r="H94" s="253">
        <f>data!V92</f>
        <v>0</v>
      </c>
      <c r="I94" s="253">
        <f>data!W92</f>
        <v>0</v>
      </c>
    </row>
    <row r="95" spans="1:9" ht="20.149999999999999" customHeight="1">
      <c r="A95" s="245">
        <v>25</v>
      </c>
      <c r="B95" s="253" t="s">
        <v>1007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49999999999999" customHeight="1">
      <c r="A96" s="245">
        <v>26</v>
      </c>
      <c r="B96" s="253" t="s">
        <v>294</v>
      </c>
      <c r="C96" s="260">
        <f>data!Q94</f>
        <v>0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>
      <c r="A97" s="246" t="s">
        <v>989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>
      <c r="D98" s="249"/>
      <c r="I98" s="250" t="s">
        <v>1016</v>
      </c>
    </row>
    <row r="99" spans="1:9" ht="20.149999999999999" customHeight="1">
      <c r="A99" s="249"/>
    </row>
    <row r="100" spans="1:9" ht="20.149999999999999" customHeight="1">
      <c r="A100" s="251" t="str">
        <f>"Hospital: "&amp;data!C98</f>
        <v>Hospital: Tri-State Memorial Hospital</v>
      </c>
      <c r="G100" s="252"/>
      <c r="H100" s="251" t="str">
        <f>"FYE: "&amp;data!C96</f>
        <v>FYE: 12/31/2022</v>
      </c>
    </row>
    <row r="101" spans="1:9" ht="20.149999999999999" customHeight="1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49999999999999" customHeight="1">
      <c r="A102" s="256">
        <v>2</v>
      </c>
      <c r="B102" s="257" t="s">
        <v>991</v>
      </c>
      <c r="C102" s="259" t="s">
        <v>1017</v>
      </c>
      <c r="D102" s="259" t="s">
        <v>1018</v>
      </c>
      <c r="E102" s="259" t="s">
        <v>1018</v>
      </c>
      <c r="F102" s="259" t="s">
        <v>141</v>
      </c>
      <c r="G102" s="259"/>
      <c r="H102" s="259" t="s">
        <v>143</v>
      </c>
      <c r="I102" s="259"/>
    </row>
    <row r="103" spans="1:9" ht="20.149999999999999" customHeight="1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49999999999999" customHeight="1">
      <c r="A104" s="245">
        <v>3</v>
      </c>
      <c r="B104" s="253" t="s">
        <v>995</v>
      </c>
      <c r="C104" s="254" t="s">
        <v>251</v>
      </c>
      <c r="D104" s="255" t="s">
        <v>1019</v>
      </c>
      <c r="E104" s="255" t="s">
        <v>1019</v>
      </c>
      <c r="F104" s="255" t="s">
        <v>1019</v>
      </c>
      <c r="G104" s="265"/>
      <c r="H104" s="255" t="s">
        <v>253</v>
      </c>
      <c r="I104" s="255" t="s">
        <v>254</v>
      </c>
    </row>
    <row r="105" spans="1:9" ht="20.149999999999999" customHeight="1">
      <c r="A105" s="245">
        <v>4</v>
      </c>
      <c r="B105" s="253" t="s">
        <v>261</v>
      </c>
      <c r="C105" s="253">
        <f>data!X59</f>
        <v>0</v>
      </c>
      <c r="D105" s="253">
        <f>data!Y59</f>
        <v>26512.86</v>
      </c>
      <c r="E105" s="253">
        <f>data!Z59</f>
        <v>0</v>
      </c>
      <c r="F105" s="253">
        <f>data!AA59</f>
        <v>0</v>
      </c>
      <c r="G105" s="265"/>
      <c r="H105" s="253">
        <f>data!AC59</f>
        <v>12696</v>
      </c>
      <c r="I105" s="253">
        <f>data!AD59</f>
        <v>0</v>
      </c>
    </row>
    <row r="106" spans="1:9" ht="20.149999999999999" customHeight="1">
      <c r="A106" s="245">
        <v>5</v>
      </c>
      <c r="B106" s="253" t="s">
        <v>262</v>
      </c>
      <c r="C106" s="260">
        <f>data!X60</f>
        <v>0</v>
      </c>
      <c r="D106" s="260">
        <f>data!Y60</f>
        <v>27.09</v>
      </c>
      <c r="E106" s="260">
        <f>data!Z60</f>
        <v>0</v>
      </c>
      <c r="F106" s="260">
        <f>data!AA60</f>
        <v>0</v>
      </c>
      <c r="G106" s="260">
        <f>data!AB60</f>
        <v>7.43</v>
      </c>
      <c r="H106" s="260">
        <f>data!AC60</f>
        <v>5.36</v>
      </c>
      <c r="I106" s="260">
        <f>data!AD60</f>
        <v>0.43</v>
      </c>
    </row>
    <row r="107" spans="1:9" ht="20.149999999999999" customHeight="1">
      <c r="A107" s="245">
        <v>6</v>
      </c>
      <c r="B107" s="253" t="s">
        <v>263</v>
      </c>
      <c r="C107" s="253">
        <f>data!X61</f>
        <v>0</v>
      </c>
      <c r="D107" s="253">
        <f>data!Y61</f>
        <v>2044174.36</v>
      </c>
      <c r="E107" s="253">
        <f>data!Z61</f>
        <v>0</v>
      </c>
      <c r="F107" s="253">
        <f>data!AA61</f>
        <v>0</v>
      </c>
      <c r="G107" s="253">
        <f>data!AB61</f>
        <v>772661.79</v>
      </c>
      <c r="H107" s="253">
        <f>data!AC61</f>
        <v>481093.04</v>
      </c>
      <c r="I107" s="253">
        <f>data!AD61</f>
        <v>52876.93</v>
      </c>
    </row>
    <row r="108" spans="1:9" ht="20.149999999999999" customHeight="1">
      <c r="A108" s="245">
        <v>7</v>
      </c>
      <c r="B108" s="253" t="s">
        <v>11</v>
      </c>
      <c r="C108" s="253">
        <f>data!X62</f>
        <v>0</v>
      </c>
      <c r="D108" s="253">
        <f>data!Y62</f>
        <v>545800</v>
      </c>
      <c r="E108" s="253">
        <f>data!Z62</f>
        <v>0</v>
      </c>
      <c r="F108" s="253">
        <f>data!AA62</f>
        <v>0</v>
      </c>
      <c r="G108" s="253">
        <f>data!AB62</f>
        <v>206303</v>
      </c>
      <c r="H108" s="253">
        <f>data!AC62</f>
        <v>128453</v>
      </c>
      <c r="I108" s="253">
        <f>data!AD62</f>
        <v>14118</v>
      </c>
    </row>
    <row r="109" spans="1:9" ht="20.149999999999999" customHeight="1">
      <c r="A109" s="245">
        <v>8</v>
      </c>
      <c r="B109" s="253" t="s">
        <v>264</v>
      </c>
      <c r="C109" s="253">
        <f>data!X63</f>
        <v>0</v>
      </c>
      <c r="D109" s="253">
        <f>data!Y63</f>
        <v>1713098.38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69552</v>
      </c>
      <c r="I109" s="253">
        <f>data!AD63</f>
        <v>0</v>
      </c>
    </row>
    <row r="110" spans="1:9" ht="20.149999999999999" customHeight="1">
      <c r="A110" s="245">
        <v>9</v>
      </c>
      <c r="B110" s="253" t="s">
        <v>265</v>
      </c>
      <c r="C110" s="253">
        <f>data!X64</f>
        <v>0</v>
      </c>
      <c r="D110" s="253">
        <f>data!Y64</f>
        <v>260115.43</v>
      </c>
      <c r="E110" s="253">
        <f>data!Z64</f>
        <v>0</v>
      </c>
      <c r="F110" s="253">
        <f>data!AA64</f>
        <v>0</v>
      </c>
      <c r="G110" s="253">
        <f>data!AB64</f>
        <v>6781789.8799999999</v>
      </c>
      <c r="H110" s="253">
        <f>data!AC64</f>
        <v>158347.76999999999</v>
      </c>
      <c r="I110" s="253">
        <f>data!AD64</f>
        <v>4062.15</v>
      </c>
    </row>
    <row r="111" spans="1:9" ht="20.149999999999999" customHeight="1">
      <c r="A111" s="245">
        <v>10</v>
      </c>
      <c r="B111" s="253" t="s">
        <v>511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>
      <c r="A112" s="245">
        <v>11</v>
      </c>
      <c r="B112" s="253" t="s">
        <v>512</v>
      </c>
      <c r="C112" s="253">
        <f>data!X66</f>
        <v>0</v>
      </c>
      <c r="D112" s="253">
        <f>data!Y66</f>
        <v>1192488.76</v>
      </c>
      <c r="E112" s="253">
        <f>data!Z66</f>
        <v>0</v>
      </c>
      <c r="F112" s="253">
        <f>data!AA66</f>
        <v>0</v>
      </c>
      <c r="G112" s="253">
        <f>data!AB66</f>
        <v>50612.800000000003</v>
      </c>
      <c r="H112" s="253">
        <f>data!AC66</f>
        <v>284125.17</v>
      </c>
      <c r="I112" s="253">
        <f>data!AD66</f>
        <v>3220</v>
      </c>
    </row>
    <row r="113" spans="1:9" ht="20.149999999999999" customHeight="1">
      <c r="A113" s="245">
        <v>12</v>
      </c>
      <c r="B113" s="253" t="s">
        <v>16</v>
      </c>
      <c r="C113" s="253">
        <f>data!X67</f>
        <v>0</v>
      </c>
      <c r="D113" s="253">
        <f>data!Y67</f>
        <v>211036</v>
      </c>
      <c r="E113" s="253">
        <f>data!Z67</f>
        <v>0</v>
      </c>
      <c r="F113" s="253">
        <f>data!AA67</f>
        <v>0</v>
      </c>
      <c r="G113" s="253">
        <f>data!AB67</f>
        <v>16705</v>
      </c>
      <c r="H113" s="253">
        <f>data!AC67</f>
        <v>15183</v>
      </c>
      <c r="I113" s="253">
        <f>data!AD67</f>
        <v>87211</v>
      </c>
    </row>
    <row r="114" spans="1:9" ht="20.149999999999999" customHeight="1">
      <c r="A114" s="245">
        <v>13</v>
      </c>
      <c r="B114" s="253" t="s">
        <v>996</v>
      </c>
      <c r="C114" s="253">
        <f>data!X68</f>
        <v>0</v>
      </c>
      <c r="D114" s="253">
        <f>data!Y68</f>
        <v>4820.16</v>
      </c>
      <c r="E114" s="253">
        <f>data!Z68</f>
        <v>0</v>
      </c>
      <c r="F114" s="253">
        <f>data!AA68</f>
        <v>0</v>
      </c>
      <c r="G114" s="253">
        <f>data!AB68</f>
        <v>161292.72</v>
      </c>
      <c r="H114" s="253">
        <f>data!AC68</f>
        <v>489.73</v>
      </c>
      <c r="I114" s="253">
        <f>data!AD68</f>
        <v>0</v>
      </c>
    </row>
    <row r="115" spans="1:9" ht="20.149999999999999" customHeight="1">
      <c r="A115" s="245">
        <v>14</v>
      </c>
      <c r="B115" s="253" t="s">
        <v>997</v>
      </c>
      <c r="C115" s="253">
        <f>data!X69</f>
        <v>0</v>
      </c>
      <c r="D115" s="253">
        <f>data!Y69</f>
        <v>12303.82</v>
      </c>
      <c r="E115" s="253">
        <f>data!Z69</f>
        <v>0</v>
      </c>
      <c r="F115" s="253">
        <f>data!AA69</f>
        <v>0</v>
      </c>
      <c r="G115" s="253">
        <f>data!AB69</f>
        <v>1552.89</v>
      </c>
      <c r="H115" s="253">
        <f>data!AC69</f>
        <v>468.94</v>
      </c>
      <c r="I115" s="253">
        <f>data!AD69</f>
        <v>0</v>
      </c>
    </row>
    <row r="116" spans="1:9" ht="20.149999999999999" customHeight="1">
      <c r="A116" s="245">
        <v>15</v>
      </c>
      <c r="B116" s="253" t="s">
        <v>284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>
      <c r="A117" s="245">
        <v>16</v>
      </c>
      <c r="B117" s="261" t="s">
        <v>998</v>
      </c>
      <c r="C117" s="253">
        <f>data!X85</f>
        <v>0</v>
      </c>
      <c r="D117" s="253">
        <f>data!Y85</f>
        <v>5983836.9100000001</v>
      </c>
      <c r="E117" s="253">
        <f>data!Z85</f>
        <v>0</v>
      </c>
      <c r="F117" s="253">
        <f>data!AA85</f>
        <v>0</v>
      </c>
      <c r="G117" s="253">
        <f>data!AB85</f>
        <v>7990918.0799999991</v>
      </c>
      <c r="H117" s="253">
        <f>data!AC85</f>
        <v>1137712.6499999999</v>
      </c>
      <c r="I117" s="253">
        <f>data!AD85</f>
        <v>161488.07999999999</v>
      </c>
    </row>
    <row r="118" spans="1:9" ht="20.149999999999999" customHeight="1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>
      <c r="A119" s="245">
        <v>18</v>
      </c>
      <c r="B119" s="253" t="s">
        <v>999</v>
      </c>
      <c r="C119" s="261">
        <f>+data!M689</f>
        <v>0</v>
      </c>
      <c r="D119" s="261">
        <f>+data!M690</f>
        <v>2575596</v>
      </c>
      <c r="E119" s="261">
        <f>+data!M691</f>
        <v>0</v>
      </c>
      <c r="F119" s="261">
        <f>+data!M692</f>
        <v>0</v>
      </c>
      <c r="G119" s="261">
        <f>+data!M693</f>
        <v>1715060</v>
      </c>
      <c r="H119" s="261">
        <f>+data!M694</f>
        <v>239025</v>
      </c>
      <c r="I119" s="261">
        <f>+data!M695</f>
        <v>259170</v>
      </c>
    </row>
    <row r="120" spans="1:9" ht="20.149999999999999" customHeight="1">
      <c r="A120" s="245">
        <v>19</v>
      </c>
      <c r="B120" s="261" t="s">
        <v>1000</v>
      </c>
      <c r="C120" s="253">
        <f>data!X87</f>
        <v>0</v>
      </c>
      <c r="D120" s="253">
        <f>data!Y87</f>
        <v>1370429.33</v>
      </c>
      <c r="E120" s="253">
        <f>data!Z87</f>
        <v>0</v>
      </c>
      <c r="F120" s="253">
        <f>data!AA87</f>
        <v>0</v>
      </c>
      <c r="G120" s="253">
        <f>data!AB87</f>
        <v>1655364.4</v>
      </c>
      <c r="H120" s="253">
        <f>data!AC87</f>
        <v>726269.94</v>
      </c>
      <c r="I120" s="253">
        <f>data!AD87</f>
        <v>122565</v>
      </c>
    </row>
    <row r="121" spans="1:9" ht="20.149999999999999" customHeight="1">
      <c r="A121" s="245">
        <v>20</v>
      </c>
      <c r="B121" s="261" t="s">
        <v>1001</v>
      </c>
      <c r="C121" s="253">
        <f>data!X88</f>
        <v>0</v>
      </c>
      <c r="D121" s="253">
        <f>data!Y88</f>
        <v>31840265.170000002</v>
      </c>
      <c r="E121" s="253">
        <f>data!Z88</f>
        <v>0</v>
      </c>
      <c r="F121" s="253">
        <f>data!AA88</f>
        <v>0</v>
      </c>
      <c r="G121" s="253">
        <f>data!AB88</f>
        <v>16355088.76</v>
      </c>
      <c r="H121" s="253">
        <f>data!AC88</f>
        <v>1550141.41</v>
      </c>
      <c r="I121" s="253">
        <f>data!AD88</f>
        <v>67830</v>
      </c>
    </row>
    <row r="122" spans="1:9" ht="20.149999999999999" customHeight="1">
      <c r="A122" s="245">
        <v>21</v>
      </c>
      <c r="B122" s="261" t="s">
        <v>1002</v>
      </c>
      <c r="C122" s="253">
        <f>data!X89</f>
        <v>0</v>
      </c>
      <c r="D122" s="253">
        <f>data!Y89</f>
        <v>33210694.5</v>
      </c>
      <c r="E122" s="253">
        <f>data!Z89</f>
        <v>0</v>
      </c>
      <c r="F122" s="253">
        <f>data!AA89</f>
        <v>0</v>
      </c>
      <c r="G122" s="253">
        <f>data!AB89</f>
        <v>18010453.16</v>
      </c>
      <c r="H122" s="253">
        <f>data!AC89</f>
        <v>2276411.3499999996</v>
      </c>
      <c r="I122" s="253">
        <f>data!AD89</f>
        <v>190395</v>
      </c>
    </row>
    <row r="123" spans="1:9" ht="20.149999999999999" customHeight="1">
      <c r="A123" s="245" t="s">
        <v>1003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>
      <c r="A124" s="245">
        <v>22</v>
      </c>
      <c r="B124" s="253" t="s">
        <v>1004</v>
      </c>
      <c r="C124" s="253">
        <f>data!X90</f>
        <v>0</v>
      </c>
      <c r="D124" s="253">
        <f>data!Y90</f>
        <v>10536</v>
      </c>
      <c r="E124" s="253">
        <f>data!Z90</f>
        <v>0</v>
      </c>
      <c r="F124" s="253">
        <f>data!AA90</f>
        <v>0</v>
      </c>
      <c r="G124" s="253">
        <f>data!AB90</f>
        <v>834</v>
      </c>
      <c r="H124" s="253">
        <f>data!AC90</f>
        <v>758</v>
      </c>
      <c r="I124" s="253">
        <f>data!AD90</f>
        <v>4354</v>
      </c>
    </row>
    <row r="125" spans="1:9" ht="20.149999999999999" customHeight="1">
      <c r="A125" s="245">
        <v>23</v>
      </c>
      <c r="B125" s="253" t="s">
        <v>1005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>
      <c r="A126" s="245">
        <v>24</v>
      </c>
      <c r="B126" s="253" t="s">
        <v>1006</v>
      </c>
      <c r="C126" s="253">
        <f>data!X92</f>
        <v>0</v>
      </c>
      <c r="D126" s="253">
        <f>data!Y92</f>
        <v>2548</v>
      </c>
      <c r="E126" s="253">
        <f>data!Z92</f>
        <v>0</v>
      </c>
      <c r="F126" s="253">
        <f>data!AA92</f>
        <v>0</v>
      </c>
      <c r="G126" s="253">
        <f>data!AB92</f>
        <v>364</v>
      </c>
      <c r="H126" s="253">
        <f>data!AC92</f>
        <v>260</v>
      </c>
      <c r="I126" s="253">
        <f>data!AD92</f>
        <v>3016</v>
      </c>
    </row>
    <row r="127" spans="1:9" ht="20.149999999999999" customHeight="1">
      <c r="A127" s="245">
        <v>25</v>
      </c>
      <c r="B127" s="253" t="s">
        <v>1007</v>
      </c>
      <c r="C127" s="253">
        <f>data!X93</f>
        <v>0</v>
      </c>
      <c r="D127" s="253">
        <f>data!Y93</f>
        <v>56118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19609</v>
      </c>
    </row>
    <row r="128" spans="1:9" ht="20.149999999999999" customHeight="1">
      <c r="A128" s="245">
        <v>26</v>
      </c>
      <c r="B128" s="253" t="s">
        <v>294</v>
      </c>
      <c r="C128" s="260">
        <f>data!X94</f>
        <v>0</v>
      </c>
      <c r="D128" s="260">
        <f>data!Y94</f>
        <v>1.26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49999999999999" customHeight="1">
      <c r="A129" s="246" t="s">
        <v>989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>
      <c r="D130" s="249"/>
      <c r="I130" s="250" t="s">
        <v>1020</v>
      </c>
    </row>
    <row r="131" spans="1:14" ht="20.149999999999999" customHeight="1">
      <c r="A131" s="249"/>
    </row>
    <row r="132" spans="1:14" ht="20.149999999999999" customHeight="1">
      <c r="A132" s="251" t="str">
        <f>"Hospital: "&amp;data!C98</f>
        <v>Hospital: Tri-State Memorial Hospital</v>
      </c>
      <c r="G132" s="252"/>
      <c r="H132" s="251" t="str">
        <f>"FYE: "&amp;data!C96</f>
        <v>FYE: 12/31/2022</v>
      </c>
    </row>
    <row r="133" spans="1:14" ht="20.149999999999999" customHeight="1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49999999999999" customHeight="1">
      <c r="A134" s="256">
        <v>2</v>
      </c>
      <c r="B134" s="257" t="s">
        <v>991</v>
      </c>
      <c r="C134" s="259" t="s">
        <v>122</v>
      </c>
      <c r="D134" s="259" t="s">
        <v>123</v>
      </c>
      <c r="E134" s="259" t="s">
        <v>145</v>
      </c>
      <c r="F134" s="259"/>
      <c r="G134" s="259" t="s">
        <v>1021</v>
      </c>
      <c r="H134" s="259"/>
      <c r="I134" s="259" t="s">
        <v>149</v>
      </c>
    </row>
    <row r="135" spans="1:14" ht="20.149999999999999" customHeight="1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49999999999999" customHeight="1">
      <c r="A136" s="245">
        <v>3</v>
      </c>
      <c r="B136" s="253" t="s">
        <v>995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1022</v>
      </c>
      <c r="H136" s="255" t="s">
        <v>255</v>
      </c>
      <c r="I136" s="255" t="s">
        <v>253</v>
      </c>
    </row>
    <row r="137" spans="1:14" ht="20.149999999999999" customHeight="1">
      <c r="A137" s="245">
        <v>4</v>
      </c>
      <c r="B137" s="253" t="s">
        <v>261</v>
      </c>
      <c r="C137" s="253">
        <f>data!AE59</f>
        <v>2768</v>
      </c>
      <c r="D137" s="253">
        <f>data!AF59</f>
        <v>0</v>
      </c>
      <c r="E137" s="253">
        <f>data!AG59</f>
        <v>15185</v>
      </c>
      <c r="F137" s="253">
        <f>data!AH59</f>
        <v>0</v>
      </c>
      <c r="G137" s="253">
        <f>data!AI59</f>
        <v>0</v>
      </c>
      <c r="H137" s="253">
        <f>data!AJ59</f>
        <v>82589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>
      <c r="A138" s="245">
        <v>5</v>
      </c>
      <c r="B138" s="253" t="s">
        <v>262</v>
      </c>
      <c r="C138" s="260">
        <f>data!AE60</f>
        <v>0</v>
      </c>
      <c r="D138" s="260">
        <f>data!AF60</f>
        <v>0</v>
      </c>
      <c r="E138" s="260">
        <f>data!AG60</f>
        <v>27.59</v>
      </c>
      <c r="F138" s="260">
        <f>data!AH60</f>
        <v>0</v>
      </c>
      <c r="G138" s="260">
        <f>data!AI60</f>
        <v>0</v>
      </c>
      <c r="H138" s="260">
        <f>data!AJ60</f>
        <v>116.39</v>
      </c>
      <c r="I138" s="260">
        <f>data!AK60</f>
        <v>0</v>
      </c>
    </row>
    <row r="139" spans="1:14" ht="20.149999999999999" customHeight="1">
      <c r="A139" s="245">
        <v>6</v>
      </c>
      <c r="B139" s="253" t="s">
        <v>263</v>
      </c>
      <c r="C139" s="253">
        <f>data!AE61</f>
        <v>0</v>
      </c>
      <c r="D139" s="253">
        <f>data!AF61</f>
        <v>0</v>
      </c>
      <c r="E139" s="253">
        <f>data!AG61</f>
        <v>2004537.52</v>
      </c>
      <c r="F139" s="253">
        <f>data!AH61</f>
        <v>0</v>
      </c>
      <c r="G139" s="253">
        <f>data!AI61</f>
        <v>0</v>
      </c>
      <c r="H139" s="253">
        <f>data!AJ61</f>
        <v>16166436.27</v>
      </c>
      <c r="I139" s="253">
        <f>data!AK61</f>
        <v>0</v>
      </c>
    </row>
    <row r="140" spans="1:14" ht="20.149999999999999" customHeight="1">
      <c r="A140" s="245">
        <v>7</v>
      </c>
      <c r="B140" s="253" t="s">
        <v>11</v>
      </c>
      <c r="C140" s="253">
        <f>data!AE62</f>
        <v>0</v>
      </c>
      <c r="D140" s="253">
        <f>data!AF62</f>
        <v>0</v>
      </c>
      <c r="E140" s="253">
        <f>data!AG62</f>
        <v>535217</v>
      </c>
      <c r="F140" s="253">
        <f>data!AH62</f>
        <v>0</v>
      </c>
      <c r="G140" s="253">
        <f>data!AI62</f>
        <v>0</v>
      </c>
      <c r="H140" s="253">
        <f>data!AJ62</f>
        <v>4316482</v>
      </c>
      <c r="I140" s="253">
        <f>data!AK62</f>
        <v>0</v>
      </c>
    </row>
    <row r="141" spans="1:14" ht="20.149999999999999" customHeight="1">
      <c r="A141" s="245">
        <v>8</v>
      </c>
      <c r="B141" s="253" t="s">
        <v>264</v>
      </c>
      <c r="C141" s="253">
        <f>data!AE63</f>
        <v>178114.74</v>
      </c>
      <c r="D141" s="253">
        <f>data!AF63</f>
        <v>0</v>
      </c>
      <c r="E141" s="253">
        <f>data!AG63</f>
        <v>2694851.54</v>
      </c>
      <c r="F141" s="253">
        <f>data!AH63</f>
        <v>0</v>
      </c>
      <c r="G141" s="253">
        <f>data!AI63</f>
        <v>0</v>
      </c>
      <c r="H141" s="253">
        <f>data!AJ63</f>
        <v>1747228.29</v>
      </c>
      <c r="I141" s="253">
        <f>data!AK63</f>
        <v>0</v>
      </c>
    </row>
    <row r="142" spans="1:14" ht="20.149999999999999" customHeight="1">
      <c r="A142" s="245">
        <v>9</v>
      </c>
      <c r="B142" s="253" t="s">
        <v>265</v>
      </c>
      <c r="C142" s="253">
        <f>data!AE64</f>
        <v>0</v>
      </c>
      <c r="D142" s="253">
        <f>data!AF64</f>
        <v>0</v>
      </c>
      <c r="E142" s="253">
        <f>data!AG64</f>
        <v>433676.4</v>
      </c>
      <c r="F142" s="253">
        <f>data!AH64</f>
        <v>0</v>
      </c>
      <c r="G142" s="253">
        <f>data!AI64</f>
        <v>0</v>
      </c>
      <c r="H142" s="253">
        <f>data!AJ64</f>
        <v>4257928.24</v>
      </c>
      <c r="I142" s="253">
        <f>data!AK64</f>
        <v>0</v>
      </c>
    </row>
    <row r="143" spans="1:14" ht="20.149999999999999" customHeight="1">
      <c r="A143" s="245">
        <v>10</v>
      </c>
      <c r="B143" s="253" t="s">
        <v>511</v>
      </c>
      <c r="C143" s="253">
        <f>data!AE65</f>
        <v>0</v>
      </c>
      <c r="D143" s="253">
        <f>data!AF65</f>
        <v>0</v>
      </c>
      <c r="E143" s="253">
        <f>data!AG65</f>
        <v>1182.1300000000001</v>
      </c>
      <c r="F143" s="253">
        <f>data!AH65</f>
        <v>0</v>
      </c>
      <c r="G143" s="253">
        <f>data!AI65</f>
        <v>0</v>
      </c>
      <c r="H143" s="253">
        <f>data!AJ65</f>
        <v>219688.27</v>
      </c>
      <c r="I143" s="253">
        <f>data!AK65</f>
        <v>0</v>
      </c>
    </row>
    <row r="144" spans="1:14" ht="20.149999999999999" customHeight="1">
      <c r="A144" s="245">
        <v>11</v>
      </c>
      <c r="B144" s="253" t="s">
        <v>512</v>
      </c>
      <c r="C144" s="253">
        <f>data!AE66</f>
        <v>0</v>
      </c>
      <c r="D144" s="253">
        <f>data!AF66</f>
        <v>0</v>
      </c>
      <c r="E144" s="253">
        <f>data!AG66</f>
        <v>785957.97</v>
      </c>
      <c r="F144" s="253">
        <f>data!AH66</f>
        <v>0</v>
      </c>
      <c r="G144" s="253">
        <f>data!AI66</f>
        <v>0</v>
      </c>
      <c r="H144" s="253">
        <f>data!AJ66</f>
        <v>278083.3</v>
      </c>
      <c r="I144" s="253">
        <f>data!AK66</f>
        <v>0</v>
      </c>
    </row>
    <row r="145" spans="1:9" ht="20.149999999999999" customHeight="1">
      <c r="A145" s="245">
        <v>12</v>
      </c>
      <c r="B145" s="253" t="s">
        <v>16</v>
      </c>
      <c r="C145" s="253">
        <f>data!AE67</f>
        <v>0</v>
      </c>
      <c r="D145" s="253">
        <f>data!AF67</f>
        <v>0</v>
      </c>
      <c r="E145" s="253">
        <f>data!AG67</f>
        <v>129774</v>
      </c>
      <c r="F145" s="253">
        <f>data!AH67</f>
        <v>0</v>
      </c>
      <c r="G145" s="253">
        <f>data!AI67</f>
        <v>0</v>
      </c>
      <c r="H145" s="253">
        <f>data!AJ67</f>
        <v>1208609</v>
      </c>
      <c r="I145" s="253">
        <f>data!AK67</f>
        <v>0</v>
      </c>
    </row>
    <row r="146" spans="1:9" ht="20.149999999999999" customHeight="1">
      <c r="A146" s="245">
        <v>13</v>
      </c>
      <c r="B146" s="253" t="s">
        <v>996</v>
      </c>
      <c r="C146" s="253">
        <f>data!AE68</f>
        <v>0</v>
      </c>
      <c r="D146" s="253">
        <f>data!AF68</f>
        <v>0</v>
      </c>
      <c r="E146" s="253">
        <f>data!AG68</f>
        <v>6785.06</v>
      </c>
      <c r="F146" s="253">
        <f>data!AH68</f>
        <v>0</v>
      </c>
      <c r="G146" s="253">
        <f>data!AI68</f>
        <v>0</v>
      </c>
      <c r="H146" s="253">
        <f>data!AJ68</f>
        <v>67637.460000000006</v>
      </c>
      <c r="I146" s="253">
        <f>data!AK68</f>
        <v>0</v>
      </c>
    </row>
    <row r="147" spans="1:9" ht="20.149999999999999" customHeight="1">
      <c r="A147" s="245">
        <v>14</v>
      </c>
      <c r="B147" s="253" t="s">
        <v>997</v>
      </c>
      <c r="C147" s="253">
        <f>data!AE69</f>
        <v>0</v>
      </c>
      <c r="D147" s="253">
        <f>data!AF69</f>
        <v>0</v>
      </c>
      <c r="E147" s="253">
        <f>data!AG69</f>
        <v>14963.87</v>
      </c>
      <c r="F147" s="253">
        <f>data!AH69</f>
        <v>0</v>
      </c>
      <c r="G147" s="253">
        <f>data!AI69</f>
        <v>0</v>
      </c>
      <c r="H147" s="253">
        <f>data!AJ69</f>
        <v>524299.14</v>
      </c>
      <c r="I147" s="253">
        <f>data!AK69</f>
        <v>0</v>
      </c>
    </row>
    <row r="148" spans="1:9" ht="20.149999999999999" customHeight="1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>
      <c r="A149" s="245">
        <v>16</v>
      </c>
      <c r="B149" s="261" t="s">
        <v>998</v>
      </c>
      <c r="C149" s="253">
        <f>data!AE85</f>
        <v>178114.74</v>
      </c>
      <c r="D149" s="253">
        <f>data!AF85</f>
        <v>0</v>
      </c>
      <c r="E149" s="253">
        <f>data!AG85</f>
        <v>6606945.4900000002</v>
      </c>
      <c r="F149" s="253">
        <f>data!AH85</f>
        <v>0</v>
      </c>
      <c r="G149" s="253">
        <f>data!AI85</f>
        <v>0</v>
      </c>
      <c r="H149" s="253">
        <f>data!AJ85</f>
        <v>28786391.969999999</v>
      </c>
      <c r="I149" s="253">
        <f>data!AK85</f>
        <v>0</v>
      </c>
    </row>
    <row r="150" spans="1:9" ht="20.149999999999999" customHeight="1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>
      <c r="A151" s="245">
        <v>18</v>
      </c>
      <c r="B151" s="253" t="s">
        <v>999</v>
      </c>
      <c r="C151" s="261">
        <f>+data!M696</f>
        <v>40914</v>
      </c>
      <c r="D151" s="261">
        <f>+data!M697</f>
        <v>0</v>
      </c>
      <c r="E151" s="261">
        <f>+data!M698</f>
        <v>2269455</v>
      </c>
      <c r="F151" s="261">
        <f>+data!M699</f>
        <v>0</v>
      </c>
      <c r="G151" s="261">
        <f>+data!M700</f>
        <v>0</v>
      </c>
      <c r="H151" s="261">
        <f>+data!M701</f>
        <v>7472635</v>
      </c>
      <c r="I151" s="261">
        <f>+data!M702</f>
        <v>0</v>
      </c>
    </row>
    <row r="152" spans="1:9" ht="20.149999999999999" customHeight="1">
      <c r="A152" s="245">
        <v>19</v>
      </c>
      <c r="B152" s="261" t="s">
        <v>1000</v>
      </c>
      <c r="C152" s="253">
        <f>data!AE87</f>
        <v>429295.85</v>
      </c>
      <c r="D152" s="253">
        <f>data!AF87</f>
        <v>0</v>
      </c>
      <c r="E152" s="253">
        <f>data!AG87</f>
        <v>11667.98</v>
      </c>
      <c r="F152" s="253">
        <f>data!AH87</f>
        <v>0</v>
      </c>
      <c r="G152" s="253">
        <f>data!AI87</f>
        <v>0</v>
      </c>
      <c r="H152" s="253">
        <f>data!AJ87</f>
        <v>853819</v>
      </c>
      <c r="I152" s="253">
        <f>data!AK87</f>
        <v>0</v>
      </c>
    </row>
    <row r="153" spans="1:9" ht="20.149999999999999" customHeight="1">
      <c r="A153" s="245">
        <v>20</v>
      </c>
      <c r="B153" s="261" t="s">
        <v>1001</v>
      </c>
      <c r="C153" s="253">
        <f>data!AE88</f>
        <v>168788.45</v>
      </c>
      <c r="D153" s="253">
        <f>data!AF88</f>
        <v>0</v>
      </c>
      <c r="E153" s="253">
        <f>data!AG88</f>
        <v>21371273.25</v>
      </c>
      <c r="F153" s="253">
        <f>data!AH88</f>
        <v>0</v>
      </c>
      <c r="G153" s="253">
        <f>data!AI88</f>
        <v>0</v>
      </c>
      <c r="H153" s="253">
        <f>data!AJ88</f>
        <v>47385111.340000004</v>
      </c>
      <c r="I153" s="253">
        <f>data!AK88</f>
        <v>0</v>
      </c>
    </row>
    <row r="154" spans="1:9" ht="20.149999999999999" customHeight="1">
      <c r="A154" s="245">
        <v>21</v>
      </c>
      <c r="B154" s="261" t="s">
        <v>1002</v>
      </c>
      <c r="C154" s="253">
        <f>data!AE89</f>
        <v>598084.30000000005</v>
      </c>
      <c r="D154" s="253">
        <f>data!AF89</f>
        <v>0</v>
      </c>
      <c r="E154" s="253">
        <f>data!AG89</f>
        <v>21382941.23</v>
      </c>
      <c r="F154" s="253">
        <f>data!AH89</f>
        <v>0</v>
      </c>
      <c r="G154" s="253">
        <f>data!AI89</f>
        <v>0</v>
      </c>
      <c r="H154" s="253">
        <f>data!AJ89</f>
        <v>48238930.340000004</v>
      </c>
      <c r="I154" s="253">
        <f>data!AK89</f>
        <v>0</v>
      </c>
    </row>
    <row r="155" spans="1:9" ht="20.149999999999999" customHeight="1">
      <c r="A155" s="245" t="s">
        <v>1003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>
      <c r="A156" s="245">
        <v>22</v>
      </c>
      <c r="B156" s="253" t="s">
        <v>1004</v>
      </c>
      <c r="C156" s="253">
        <f>data!AE90</f>
        <v>0</v>
      </c>
      <c r="D156" s="253">
        <f>data!AF90</f>
        <v>0</v>
      </c>
      <c r="E156" s="253">
        <f>data!AG90</f>
        <v>6479</v>
      </c>
      <c r="F156" s="253">
        <f>data!AH90</f>
        <v>0</v>
      </c>
      <c r="G156" s="253">
        <f>data!AI90</f>
        <v>0</v>
      </c>
      <c r="H156" s="253">
        <f>data!AJ90</f>
        <v>60340</v>
      </c>
      <c r="I156" s="253">
        <f>data!AK90</f>
        <v>0</v>
      </c>
    </row>
    <row r="157" spans="1:9" ht="20.149999999999999" customHeight="1">
      <c r="A157" s="245">
        <v>23</v>
      </c>
      <c r="B157" s="253" t="s">
        <v>1005</v>
      </c>
      <c r="C157" s="253">
        <f>data!AE91</f>
        <v>0</v>
      </c>
      <c r="D157" s="253">
        <f>data!AF91</f>
        <v>0</v>
      </c>
      <c r="E157" s="253">
        <f>data!AG91</f>
        <v>64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49999999999999" customHeight="1">
      <c r="A158" s="245">
        <v>24</v>
      </c>
      <c r="B158" s="253" t="s">
        <v>1006</v>
      </c>
      <c r="C158" s="253">
        <f>data!AE92</f>
        <v>0</v>
      </c>
      <c r="D158" s="253">
        <f>data!AF92</f>
        <v>0</v>
      </c>
      <c r="E158" s="253">
        <f>data!AG92</f>
        <v>4940</v>
      </c>
      <c r="F158" s="253">
        <f>data!AH92</f>
        <v>0</v>
      </c>
      <c r="G158" s="253">
        <f>data!AI92</f>
        <v>0</v>
      </c>
      <c r="H158" s="253">
        <f>data!AJ92</f>
        <v>15445</v>
      </c>
      <c r="I158" s="253">
        <f>data!AK92</f>
        <v>0</v>
      </c>
    </row>
    <row r="159" spans="1:9" ht="20.149999999999999" customHeight="1">
      <c r="A159" s="245">
        <v>25</v>
      </c>
      <c r="B159" s="253" t="s">
        <v>1007</v>
      </c>
      <c r="C159" s="253">
        <f>data!AE93</f>
        <v>0</v>
      </c>
      <c r="D159" s="253">
        <f>data!AF93</f>
        <v>0</v>
      </c>
      <c r="E159" s="253">
        <f>data!AG93</f>
        <v>67859</v>
      </c>
      <c r="F159" s="253">
        <f>data!AH93</f>
        <v>0</v>
      </c>
      <c r="G159" s="253">
        <f>data!AI93</f>
        <v>0</v>
      </c>
      <c r="H159" s="253">
        <f>data!AJ93</f>
        <v>57375</v>
      </c>
      <c r="I159" s="253">
        <f>data!AK93</f>
        <v>0</v>
      </c>
    </row>
    <row r="160" spans="1:9" ht="20.149999999999999" customHeight="1">
      <c r="A160" s="245">
        <v>26</v>
      </c>
      <c r="B160" s="253" t="s">
        <v>294</v>
      </c>
      <c r="C160" s="260">
        <f>data!AE94</f>
        <v>0</v>
      </c>
      <c r="D160" s="260">
        <f>data!AF94</f>
        <v>0</v>
      </c>
      <c r="E160" s="260">
        <f>data!AG94</f>
        <v>13.18</v>
      </c>
      <c r="F160" s="260">
        <f>data!AH94</f>
        <v>0</v>
      </c>
      <c r="G160" s="260">
        <f>data!AI94</f>
        <v>0</v>
      </c>
      <c r="H160" s="260">
        <f>data!AJ94</f>
        <v>25.04</v>
      </c>
      <c r="I160" s="260">
        <f>data!AK94</f>
        <v>0</v>
      </c>
    </row>
    <row r="161" spans="1:9" ht="20.149999999999999" customHeight="1">
      <c r="A161" s="246" t="s">
        <v>989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>
      <c r="D162" s="249"/>
      <c r="I162" s="250" t="s">
        <v>1023</v>
      </c>
    </row>
    <row r="163" spans="1:9" ht="20.149999999999999" customHeight="1">
      <c r="A163" s="249"/>
    </row>
    <row r="164" spans="1:9" ht="20.149999999999999" customHeight="1">
      <c r="A164" s="251" t="str">
        <f>"Hospital: "&amp;data!C98</f>
        <v>Hospital: Tri-State Memorial Hospital</v>
      </c>
      <c r="G164" s="252"/>
      <c r="H164" s="251" t="str">
        <f>"FYE: "&amp;data!C96</f>
        <v>FYE: 12/31/2022</v>
      </c>
    </row>
    <row r="165" spans="1:9" ht="20.149999999999999" customHeight="1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49999999999999" customHeight="1">
      <c r="A166" s="256">
        <v>2</v>
      </c>
      <c r="B166" s="257" t="s">
        <v>991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1024</v>
      </c>
      <c r="H166" s="259" t="s">
        <v>154</v>
      </c>
      <c r="I166" s="259" t="s">
        <v>155</v>
      </c>
    </row>
    <row r="167" spans="1:9" ht="20.149999999999999" customHeight="1">
      <c r="A167" s="256"/>
      <c r="B167" s="257"/>
      <c r="C167" s="259" t="s">
        <v>199</v>
      </c>
      <c r="D167" s="259" t="s">
        <v>199</v>
      </c>
      <c r="E167" s="259" t="s">
        <v>1025</v>
      </c>
      <c r="F167" s="259" t="s">
        <v>209</v>
      </c>
      <c r="G167" s="259" t="s">
        <v>148</v>
      </c>
      <c r="H167" s="258" t="s">
        <v>1026</v>
      </c>
      <c r="I167" s="259" t="s">
        <v>196</v>
      </c>
    </row>
    <row r="168" spans="1:9" ht="20.149999999999999" customHeight="1">
      <c r="A168" s="245">
        <v>3</v>
      </c>
      <c r="B168" s="253" t="s">
        <v>995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49999999999999" customHeight="1">
      <c r="A169" s="245">
        <v>4</v>
      </c>
      <c r="B169" s="253" t="s">
        <v>261</v>
      </c>
      <c r="C169" s="253">
        <f>data!AL59</f>
        <v>1076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>
      <c r="A170" s="245">
        <v>5</v>
      </c>
      <c r="B170" s="253" t="s">
        <v>262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>
      <c r="A171" s="245">
        <v>6</v>
      </c>
      <c r="B171" s="253" t="s">
        <v>263</v>
      </c>
      <c r="C171" s="253">
        <f>data!AL61</f>
        <v>0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>
      <c r="A172" s="245">
        <v>7</v>
      </c>
      <c r="B172" s="253" t="s">
        <v>11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>
      <c r="A173" s="245">
        <v>8</v>
      </c>
      <c r="B173" s="253" t="s">
        <v>264</v>
      </c>
      <c r="C173" s="253">
        <f>data!AL63</f>
        <v>116794.92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>
      <c r="A174" s="245">
        <v>9</v>
      </c>
      <c r="B174" s="253" t="s">
        <v>265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>
      <c r="A175" s="245">
        <v>10</v>
      </c>
      <c r="B175" s="253" t="s">
        <v>511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1655</v>
      </c>
      <c r="I176" s="253">
        <f>data!AR66</f>
        <v>0</v>
      </c>
    </row>
    <row r="177" spans="1:9" ht="20.149999999999999" customHeight="1">
      <c r="A177" s="245">
        <v>12</v>
      </c>
      <c r="B177" s="253" t="s">
        <v>16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>
      <c r="A178" s="245">
        <v>13</v>
      </c>
      <c r="B178" s="253" t="s">
        <v>996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11484.57</v>
      </c>
    </row>
    <row r="179" spans="1:9" ht="20.149999999999999" customHeight="1">
      <c r="A179" s="245">
        <v>14</v>
      </c>
      <c r="B179" s="253" t="s">
        <v>997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>
      <c r="A180" s="245">
        <v>15</v>
      </c>
      <c r="B180" s="253" t="s">
        <v>284</v>
      </c>
      <c r="C180" s="253">
        <f>data!AL70</f>
        <v>0</v>
      </c>
      <c r="D180" s="253">
        <f>data!AM70</f>
        <v>0</v>
      </c>
      <c r="E180" s="253">
        <f>data!AN70</f>
        <v>0</v>
      </c>
      <c r="F180" s="253">
        <f>data!AO70</f>
        <v>0</v>
      </c>
      <c r="G180" s="253">
        <f>data!AP70</f>
        <v>0</v>
      </c>
      <c r="H180" s="253">
        <f>data!AQ70</f>
        <v>0</v>
      </c>
      <c r="I180" s="253">
        <f>data!AR70</f>
        <v>0</v>
      </c>
    </row>
    <row r="181" spans="1:9" ht="20.149999999999999" customHeight="1">
      <c r="A181" s="245">
        <v>16</v>
      </c>
      <c r="B181" s="261" t="s">
        <v>998</v>
      </c>
      <c r="C181" s="253">
        <f>data!AL85</f>
        <v>116794.92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1655</v>
      </c>
      <c r="I181" s="253">
        <f>data!AR85</f>
        <v>11484.57</v>
      </c>
    </row>
    <row r="182" spans="1:9" ht="20.149999999999999" customHeight="1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>
      <c r="A183" s="245">
        <v>18</v>
      </c>
      <c r="B183" s="253" t="s">
        <v>999</v>
      </c>
      <c r="C183" s="261">
        <f>+data!M703</f>
        <v>18103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0</v>
      </c>
      <c r="H183" s="261">
        <f>+data!M708</f>
        <v>106</v>
      </c>
      <c r="I183" s="261">
        <f>+data!M709</f>
        <v>735</v>
      </c>
    </row>
    <row r="184" spans="1:9" ht="20.149999999999999" customHeight="1">
      <c r="A184" s="245">
        <v>19</v>
      </c>
      <c r="B184" s="261" t="s">
        <v>1000</v>
      </c>
      <c r="C184" s="253">
        <f>data!AL87</f>
        <v>187701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>
      <c r="A185" s="245">
        <v>20</v>
      </c>
      <c r="B185" s="261" t="s">
        <v>1001</v>
      </c>
      <c r="C185" s="253">
        <f>data!AL88</f>
        <v>27708.34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>
      <c r="A186" s="245">
        <v>21</v>
      </c>
      <c r="B186" s="261" t="s">
        <v>1002</v>
      </c>
      <c r="C186" s="253">
        <f>data!AL89</f>
        <v>215409.34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>
      <c r="A187" s="245" t="s">
        <v>1003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>
      <c r="A188" s="245">
        <v>22</v>
      </c>
      <c r="B188" s="253" t="s">
        <v>1004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>
      <c r="A189" s="245">
        <v>23</v>
      </c>
      <c r="B189" s="253" t="s">
        <v>1005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>
      <c r="A190" s="245">
        <v>24</v>
      </c>
      <c r="B190" s="253" t="s">
        <v>1006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>
      <c r="A191" s="245">
        <v>25</v>
      </c>
      <c r="B191" s="253" t="s">
        <v>1007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>
      <c r="A193" s="246" t="s">
        <v>989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>
      <c r="D194" s="249"/>
      <c r="I194" s="250" t="s">
        <v>1027</v>
      </c>
    </row>
    <row r="195" spans="1:9" ht="20.149999999999999" customHeight="1">
      <c r="A195" s="249"/>
    </row>
    <row r="196" spans="1:9" ht="20.149999999999999" customHeight="1">
      <c r="A196" s="251" t="str">
        <f>"Hospital: "&amp;data!C98</f>
        <v>Hospital: Tri-State Memorial Hospital</v>
      </c>
      <c r="G196" s="252"/>
      <c r="H196" s="251" t="str">
        <f>"FYE: "&amp;data!C96</f>
        <v>FYE: 12/31/2022</v>
      </c>
    </row>
    <row r="197" spans="1:9" ht="20.149999999999999" customHeight="1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49999999999999" customHeight="1">
      <c r="A198" s="256">
        <v>2</v>
      </c>
      <c r="B198" s="257" t="s">
        <v>991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1028</v>
      </c>
      <c r="H198" s="259" t="s">
        <v>161</v>
      </c>
      <c r="I198" s="259"/>
    </row>
    <row r="199" spans="1:9" ht="20.149999999999999" customHeight="1">
      <c r="A199" s="256"/>
      <c r="B199" s="257"/>
      <c r="C199" s="259" t="s">
        <v>156</v>
      </c>
      <c r="D199" s="259" t="s">
        <v>258</v>
      </c>
      <c r="E199" s="259" t="s">
        <v>1029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49999999999999" customHeight="1">
      <c r="A200" s="245">
        <v>3</v>
      </c>
      <c r="B200" s="253" t="s">
        <v>995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49999999999999" customHeight="1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15658</v>
      </c>
    </row>
    <row r="202" spans="1:9" ht="20.149999999999999" customHeight="1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19.59</v>
      </c>
    </row>
    <row r="203" spans="1:9" ht="20.149999999999999" customHeight="1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0</v>
      </c>
      <c r="G203" s="253">
        <f>data!AW61</f>
        <v>0</v>
      </c>
      <c r="H203" s="253">
        <f>data!AX61</f>
        <v>0</v>
      </c>
      <c r="I203" s="253">
        <f>data!AY61</f>
        <v>802004.67</v>
      </c>
    </row>
    <row r="204" spans="1:9" ht="20.149999999999999" customHeight="1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0</v>
      </c>
      <c r="G204" s="253">
        <f>data!AW62</f>
        <v>0</v>
      </c>
      <c r="H204" s="253">
        <f>data!AX62</f>
        <v>0</v>
      </c>
      <c r="I204" s="253">
        <f>data!AY62</f>
        <v>214137</v>
      </c>
    </row>
    <row r="205" spans="1:9" ht="20.149999999999999" customHeight="1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0</v>
      </c>
      <c r="G206" s="253">
        <f>data!AW64</f>
        <v>0</v>
      </c>
      <c r="H206" s="253">
        <f>data!AX64</f>
        <v>0</v>
      </c>
      <c r="I206" s="253">
        <f>data!AY64</f>
        <v>782465.92</v>
      </c>
    </row>
    <row r="207" spans="1:9" ht="20.149999999999999" customHeight="1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0</v>
      </c>
      <c r="G208" s="253">
        <f>data!AW66</f>
        <v>0</v>
      </c>
      <c r="H208" s="253">
        <f>data!AX66</f>
        <v>0</v>
      </c>
      <c r="I208" s="253">
        <f>data!AY66</f>
        <v>30280.09</v>
      </c>
    </row>
    <row r="209" spans="1:9" ht="20.149999999999999" customHeight="1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0</v>
      </c>
      <c r="G209" s="253">
        <f>data!AW67</f>
        <v>0</v>
      </c>
      <c r="H209" s="253">
        <f>data!AX67</f>
        <v>0</v>
      </c>
      <c r="I209" s="253">
        <f>data!AY67</f>
        <v>67441</v>
      </c>
    </row>
    <row r="210" spans="1:9" ht="20.149999999999999" customHeight="1">
      <c r="A210" s="245">
        <v>13</v>
      </c>
      <c r="B210" s="253" t="s">
        <v>996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>
      <c r="A211" s="245">
        <v>14</v>
      </c>
      <c r="B211" s="253" t="s">
        <v>997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2606.42</v>
      </c>
    </row>
    <row r="212" spans="1:9" ht="20.149999999999999" customHeight="1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49999999999999" customHeight="1">
      <c r="A213" s="245">
        <v>16</v>
      </c>
      <c r="B213" s="261" t="s">
        <v>998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0</v>
      </c>
      <c r="G213" s="253">
        <f>data!AW85</f>
        <v>0</v>
      </c>
      <c r="H213" s="253">
        <f>data!AX85</f>
        <v>0</v>
      </c>
      <c r="I213" s="253">
        <f>data!AY85</f>
        <v>1898935.1</v>
      </c>
    </row>
    <row r="214" spans="1:9" ht="20.149999999999999" customHeight="1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>
      <c r="A215" s="245">
        <v>18</v>
      </c>
      <c r="B215" s="253" t="s">
        <v>999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6908</v>
      </c>
      <c r="G215" s="267"/>
      <c r="H215" s="253"/>
      <c r="I215" s="253"/>
    </row>
    <row r="216" spans="1:9" ht="20.149999999999999" customHeight="1">
      <c r="A216" s="245">
        <v>19</v>
      </c>
      <c r="B216" s="261" t="s">
        <v>1000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IF(data!AW73&gt;0,data!AW73,"")</f>
        <v/>
      </c>
      <c r="H216" s="268" t="str">
        <f>IF(data!AX73&gt;0,data!AX73,"")</f>
        <v/>
      </c>
      <c r="I216" s="268" t="str">
        <f>IF(data!AY73&gt;0,data!AY73,"")</f>
        <v/>
      </c>
    </row>
    <row r="217" spans="1:9" ht="20.149999999999999" customHeight="1">
      <c r="A217" s="245">
        <v>20</v>
      </c>
      <c r="B217" s="261" t="s">
        <v>1001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0</v>
      </c>
      <c r="G217" s="268" t="str">
        <f>IF(data!AW74&gt;0,data!AW74,"")</f>
        <v/>
      </c>
      <c r="H217" s="268" t="str">
        <f>IF(data!AX74&gt;0,data!AX74,"")</f>
        <v/>
      </c>
      <c r="I217" s="268" t="str">
        <f>IF(data!AY74&gt;0,data!AY74,"")</f>
        <v/>
      </c>
    </row>
    <row r="218" spans="1:9" ht="20.149999999999999" customHeight="1">
      <c r="A218" s="245">
        <v>21</v>
      </c>
      <c r="B218" s="261" t="s">
        <v>1002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0</v>
      </c>
      <c r="G218" s="268" t="str">
        <f>IF(data!AW75&gt;0,data!AW75,"")</f>
        <v/>
      </c>
      <c r="H218" s="268" t="str">
        <f>IF(data!AX75&gt;0,data!AX75,"")</f>
        <v/>
      </c>
      <c r="I218" s="268" t="str">
        <f>IF(data!AY75&gt;0,data!AY75,"")</f>
        <v/>
      </c>
    </row>
    <row r="219" spans="1:9" ht="20.149999999999999" customHeight="1">
      <c r="A219" s="245" t="s">
        <v>1003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>
      <c r="A220" s="245">
        <v>22</v>
      </c>
      <c r="B220" s="253" t="s">
        <v>1004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0</v>
      </c>
      <c r="G220" s="253">
        <f>data!AW90</f>
        <v>0</v>
      </c>
      <c r="H220" s="253">
        <f>data!AX90</f>
        <v>0</v>
      </c>
      <c r="I220" s="253">
        <f>data!AY90</f>
        <v>3367</v>
      </c>
    </row>
    <row r="221" spans="1:9" ht="20.149999999999999" customHeight="1">
      <c r="A221" s="245">
        <v>23</v>
      </c>
      <c r="B221" s="253" t="s">
        <v>1005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IF(data!AX77&gt;0,data!AX77,"")</f>
        <v/>
      </c>
      <c r="I221" s="268" t="str">
        <f>IF(data!AY77&gt;0,data!AY77,"")</f>
        <v/>
      </c>
    </row>
    <row r="222" spans="1:9" ht="20.149999999999999" customHeight="1">
      <c r="A222" s="245">
        <v>24</v>
      </c>
      <c r="B222" s="253" t="s">
        <v>1006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0</v>
      </c>
      <c r="H222" s="268" t="str">
        <f>IF(data!AX78&gt;0,data!AX78,"")</f>
        <v/>
      </c>
      <c r="I222" s="268" t="str">
        <f>IF(data!AY78&gt;0,data!AY78,"")</f>
        <v/>
      </c>
    </row>
    <row r="223" spans="1:9" ht="20.149999999999999" customHeight="1">
      <c r="A223" s="245">
        <v>25</v>
      </c>
      <c r="B223" s="253" t="s">
        <v>1007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6833</v>
      </c>
      <c r="G223" s="253">
        <f>data!AW93</f>
        <v>0</v>
      </c>
      <c r="H223" s="268" t="str">
        <f>IF(data!AX79&gt;0,data!AX79,"")</f>
        <v/>
      </c>
      <c r="I223" s="268" t="str">
        <f>IF(data!AY79&gt;0,data!AY79,"")</f>
        <v/>
      </c>
    </row>
    <row r="224" spans="1:9" ht="20.149999999999999" customHeight="1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IF(data!AW80&gt;0,data!AW80,"")</f>
        <v/>
      </c>
      <c r="H224" s="268" t="str">
        <f>IF(data!AX80&gt;0,data!AX80,"")</f>
        <v/>
      </c>
      <c r="I224" s="268" t="str">
        <f>IF(data!AY80&gt;0,data!AY80,"")</f>
        <v/>
      </c>
    </row>
    <row r="225" spans="1:9" ht="20.149999999999999" customHeight="1">
      <c r="A225" s="246" t="s">
        <v>989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>
      <c r="D226" s="249"/>
      <c r="I226" s="250" t="s">
        <v>1030</v>
      </c>
    </row>
    <row r="227" spans="1:9" ht="20.149999999999999" customHeight="1">
      <c r="A227" s="249"/>
    </row>
    <row r="228" spans="1:9" ht="20.149999999999999" customHeight="1">
      <c r="A228" s="251" t="str">
        <f>"Hospital: "&amp;data!C98</f>
        <v>Hospital: Tri-State Memorial Hospital</v>
      </c>
      <c r="G228" s="252"/>
      <c r="H228" s="251" t="str">
        <f>"FYE: "&amp;data!C96</f>
        <v>FYE: 12/31/2022</v>
      </c>
    </row>
    <row r="229" spans="1:9" ht="20.149999999999999" customHeight="1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49999999999999" customHeight="1">
      <c r="A230" s="256">
        <v>2</v>
      </c>
      <c r="B230" s="257" t="s">
        <v>991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49999999999999" customHeight="1">
      <c r="A231" s="256"/>
      <c r="B231" s="257"/>
      <c r="C231" s="259" t="s">
        <v>163</v>
      </c>
      <c r="D231" s="259" t="s">
        <v>216</v>
      </c>
      <c r="E231" s="259" t="s">
        <v>1031</v>
      </c>
      <c r="F231" s="259" t="s">
        <v>1032</v>
      </c>
      <c r="G231" s="259" t="s">
        <v>166</v>
      </c>
      <c r="H231" s="259" t="s">
        <v>167</v>
      </c>
      <c r="I231" s="259" t="s">
        <v>168</v>
      </c>
    </row>
    <row r="232" spans="1:9" ht="20.149999999999999" customHeight="1">
      <c r="A232" s="245">
        <v>3</v>
      </c>
      <c r="B232" s="253" t="s">
        <v>995</v>
      </c>
      <c r="C232" s="255" t="s">
        <v>1033</v>
      </c>
      <c r="D232" s="255" t="s">
        <v>1034</v>
      </c>
      <c r="E232" s="265"/>
      <c r="F232" s="265"/>
      <c r="G232" s="265"/>
      <c r="H232" s="255" t="s">
        <v>260</v>
      </c>
      <c r="I232" s="265"/>
    </row>
    <row r="233" spans="1:9" ht="20.149999999999999" customHeight="1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167254</v>
      </c>
      <c r="I233" s="265"/>
    </row>
    <row r="234" spans="1:9" ht="20.149999999999999" customHeight="1">
      <c r="A234" s="245">
        <v>5</v>
      </c>
      <c r="B234" s="253" t="s">
        <v>262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8.92</v>
      </c>
      <c r="H234" s="260">
        <f>data!BE60</f>
        <v>6.44</v>
      </c>
      <c r="I234" s="260">
        <f>data!BF60</f>
        <v>26.77</v>
      </c>
    </row>
    <row r="235" spans="1:9" ht="20.149999999999999" customHeight="1">
      <c r="A235" s="245">
        <v>6</v>
      </c>
      <c r="B235" s="253" t="s">
        <v>263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416155.64</v>
      </c>
      <c r="H235" s="253">
        <f>data!BE61</f>
        <v>474294.31</v>
      </c>
      <c r="I235" s="253">
        <f>data!BF61</f>
        <v>1125345.27</v>
      </c>
    </row>
    <row r="236" spans="1:9" ht="20.149999999999999" customHeight="1">
      <c r="A236" s="245">
        <v>7</v>
      </c>
      <c r="B236" s="253" t="s">
        <v>11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111115</v>
      </c>
      <c r="H236" s="253">
        <f>data!BE62</f>
        <v>126638</v>
      </c>
      <c r="I236" s="253">
        <f>data!BF62</f>
        <v>300470</v>
      </c>
    </row>
    <row r="237" spans="1:9" ht="20.149999999999999" customHeight="1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>
      <c r="A238" s="245">
        <v>9</v>
      </c>
      <c r="B238" s="253" t="s">
        <v>265</v>
      </c>
      <c r="C238" s="253">
        <f>data!AZ64</f>
        <v>0</v>
      </c>
      <c r="D238" s="253">
        <f>data!BA64</f>
        <v>0</v>
      </c>
      <c r="E238" s="253">
        <f>data!BB64</f>
        <v>0</v>
      </c>
      <c r="F238" s="253">
        <f>data!BC64</f>
        <v>0</v>
      </c>
      <c r="G238" s="253">
        <f>data!BD64</f>
        <v>57420.98</v>
      </c>
      <c r="H238" s="253">
        <f>data!BE64</f>
        <v>143644.93</v>
      </c>
      <c r="I238" s="253">
        <f>data!BF64</f>
        <v>155107</v>
      </c>
    </row>
    <row r="239" spans="1:9" ht="20.149999999999999" customHeight="1">
      <c r="A239" s="245">
        <v>10</v>
      </c>
      <c r="B239" s="253" t="s">
        <v>511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940</v>
      </c>
      <c r="H239" s="253">
        <f>data!BE65</f>
        <v>633958.22</v>
      </c>
      <c r="I239" s="253">
        <f>data!BF65</f>
        <v>2830.29</v>
      </c>
    </row>
    <row r="240" spans="1:9" ht="20.149999999999999" customHeight="1">
      <c r="A240" s="245">
        <v>11</v>
      </c>
      <c r="B240" s="253" t="s">
        <v>512</v>
      </c>
      <c r="C240" s="253">
        <f>data!AZ66</f>
        <v>0</v>
      </c>
      <c r="D240" s="253">
        <f>data!BA66</f>
        <v>307861.51</v>
      </c>
      <c r="E240" s="253">
        <f>data!BB66</f>
        <v>0</v>
      </c>
      <c r="F240" s="253">
        <f>data!BC66</f>
        <v>0</v>
      </c>
      <c r="G240" s="253">
        <f>data!BD66</f>
        <v>97645.36</v>
      </c>
      <c r="H240" s="253">
        <f>data!BE66</f>
        <v>532245.52</v>
      </c>
      <c r="I240" s="253">
        <f>data!BF66</f>
        <v>33261.21</v>
      </c>
    </row>
    <row r="241" spans="1:9" ht="20.149999999999999" customHeight="1">
      <c r="A241" s="245">
        <v>12</v>
      </c>
      <c r="B241" s="253" t="s">
        <v>16</v>
      </c>
      <c r="C241" s="253">
        <f>data!AZ67</f>
        <v>0</v>
      </c>
      <c r="D241" s="253">
        <f>data!BA67</f>
        <v>0</v>
      </c>
      <c r="E241" s="253">
        <f>data!BB67</f>
        <v>0</v>
      </c>
      <c r="F241" s="253">
        <f>data!BC67</f>
        <v>0</v>
      </c>
      <c r="G241" s="253">
        <f>data!BD67</f>
        <v>65778</v>
      </c>
      <c r="H241" s="253">
        <f>data!BE67</f>
        <v>100330</v>
      </c>
      <c r="I241" s="253">
        <f>data!BF67</f>
        <v>29064</v>
      </c>
    </row>
    <row r="242" spans="1:9" ht="20.149999999999999" customHeight="1">
      <c r="A242" s="245">
        <v>13</v>
      </c>
      <c r="B242" s="253" t="s">
        <v>996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29.64</v>
      </c>
      <c r="H242" s="253">
        <f>data!BE68</f>
        <v>0</v>
      </c>
      <c r="I242" s="253">
        <f>data!BF68</f>
        <v>0</v>
      </c>
    </row>
    <row r="243" spans="1:9" ht="20.149999999999999" customHeight="1">
      <c r="A243" s="245">
        <v>14</v>
      </c>
      <c r="B243" s="253" t="s">
        <v>997</v>
      </c>
      <c r="C243" s="253">
        <f>data!AZ69</f>
        <v>0</v>
      </c>
      <c r="D243" s="253">
        <f>data!BA69</f>
        <v>0</v>
      </c>
      <c r="E243" s="253">
        <f>data!BB69</f>
        <v>0</v>
      </c>
      <c r="F243" s="253">
        <f>data!BC69</f>
        <v>0</v>
      </c>
      <c r="G243" s="253">
        <f>data!BD69</f>
        <v>3242.68</v>
      </c>
      <c r="H243" s="253">
        <f>data!BE69</f>
        <v>11153.63</v>
      </c>
      <c r="I243" s="253">
        <f>data!BF69</f>
        <v>2406.06</v>
      </c>
    </row>
    <row r="244" spans="1:9" ht="20.149999999999999" customHeight="1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>
      <c r="A245" s="245">
        <v>16</v>
      </c>
      <c r="B245" s="261" t="s">
        <v>998</v>
      </c>
      <c r="C245" s="253">
        <f>data!AZ85</f>
        <v>0</v>
      </c>
      <c r="D245" s="253">
        <f>data!BA85</f>
        <v>307861.51</v>
      </c>
      <c r="E245" s="253">
        <f>data!BB85</f>
        <v>0</v>
      </c>
      <c r="F245" s="253">
        <f>data!BC85</f>
        <v>0</v>
      </c>
      <c r="G245" s="253">
        <f>data!BD85</f>
        <v>752327.3</v>
      </c>
      <c r="H245" s="253">
        <f>data!BE85</f>
        <v>2022264.6099999999</v>
      </c>
      <c r="I245" s="253">
        <f>data!BF85</f>
        <v>1648483.83</v>
      </c>
    </row>
    <row r="246" spans="1:9" ht="20.149999999999999" customHeight="1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>
      <c r="A247" s="245">
        <v>18</v>
      </c>
      <c r="B247" s="253" t="s">
        <v>999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>
      <c r="A248" s="245">
        <v>19</v>
      </c>
      <c r="B248" s="261" t="s">
        <v>1000</v>
      </c>
      <c r="C248" s="268" t="str">
        <f>IF(data!AZ73&gt;0,data!AZ73,"")</f>
        <v/>
      </c>
      <c r="D248" s="268" t="str">
        <f>IF(data!BA73&gt;0,data!BA73,"")</f>
        <v/>
      </c>
      <c r="E248" s="268" t="str">
        <f>IF(data!BB73&gt;0,data!BB73,"")</f>
        <v/>
      </c>
      <c r="F248" s="268" t="str">
        <f>IF(data!BC73&gt;0,data!BC73,"")</f>
        <v/>
      </c>
      <c r="G248" s="268" t="str">
        <f>IF(data!BD73&gt;0,data!BD73,"")</f>
        <v/>
      </c>
      <c r="H248" s="268" t="str">
        <f>IF(data!BE73&gt;0,data!BE73,"")</f>
        <v/>
      </c>
      <c r="I248" s="268" t="str">
        <f>IF(data!BF73&gt;0,data!BF73,"")</f>
        <v/>
      </c>
    </row>
    <row r="249" spans="1:9" ht="20.149999999999999" customHeight="1">
      <c r="A249" s="245">
        <v>20</v>
      </c>
      <c r="B249" s="261" t="s">
        <v>1001</v>
      </c>
      <c r="C249" s="268" t="str">
        <f>IF(data!AZ74&gt;0,data!AZ74,"")</f>
        <v/>
      </c>
      <c r="D249" s="268" t="str">
        <f>IF(data!BA74&gt;0,data!BA74,"")</f>
        <v/>
      </c>
      <c r="E249" s="268" t="str">
        <f>IF(data!BB74&gt;0,data!BB74,"")</f>
        <v/>
      </c>
      <c r="F249" s="268" t="str">
        <f>IF(data!BC74&gt;0,data!BC74,"")</f>
        <v/>
      </c>
      <c r="G249" s="268" t="str">
        <f>IF(data!BD74&gt;0,data!BD74,"")</f>
        <v/>
      </c>
      <c r="H249" s="268" t="str">
        <f>IF(data!BE74&gt;0,data!BE74,"")</f>
        <v/>
      </c>
      <c r="I249" s="268" t="str">
        <f>IF(data!BF74&gt;0,data!BF74,"")</f>
        <v/>
      </c>
    </row>
    <row r="250" spans="1:9" ht="20.149999999999999" customHeight="1">
      <c r="A250" s="245">
        <v>21</v>
      </c>
      <c r="B250" s="261" t="s">
        <v>1002</v>
      </c>
      <c r="C250" s="268" t="str">
        <f>IF(data!AZ75&gt;0,data!AZ75,"")</f>
        <v/>
      </c>
      <c r="D250" s="268" t="str">
        <f>IF(data!BA75&gt;0,data!BA75,"")</f>
        <v/>
      </c>
      <c r="E250" s="268" t="str">
        <f>IF(data!BB75&gt;0,data!BB75,"")</f>
        <v/>
      </c>
      <c r="F250" s="268" t="str">
        <f>IF(data!BC75&gt;0,data!BC75,"")</f>
        <v/>
      </c>
      <c r="G250" s="268" t="str">
        <f>IF(data!BD75&gt;0,data!BD75,"")</f>
        <v/>
      </c>
      <c r="H250" s="268" t="str">
        <f>IF(data!BE75&gt;0,data!BE75,"")</f>
        <v/>
      </c>
      <c r="I250" s="268" t="str">
        <f>IF(data!BF75&gt;0,data!BF75,"")</f>
        <v/>
      </c>
    </row>
    <row r="251" spans="1:9" ht="20.149999999999999" customHeight="1">
      <c r="A251" s="245" t="s">
        <v>1003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>
      <c r="A252" s="245">
        <v>22</v>
      </c>
      <c r="B252" s="253" t="s">
        <v>1004</v>
      </c>
      <c r="C252" s="269">
        <f>data!AZ90</f>
        <v>0</v>
      </c>
      <c r="D252" s="269">
        <f>data!BA90</f>
        <v>0</v>
      </c>
      <c r="E252" s="269">
        <f>data!BB90</f>
        <v>0</v>
      </c>
      <c r="F252" s="269">
        <f>data!BC90</f>
        <v>0</v>
      </c>
      <c r="G252" s="269">
        <f>data!BD90</f>
        <v>3284</v>
      </c>
      <c r="H252" s="269">
        <f>data!BE90</f>
        <v>5009</v>
      </c>
      <c r="I252" s="269">
        <f>data!BF90</f>
        <v>1451</v>
      </c>
    </row>
    <row r="253" spans="1:9" ht="20.149999999999999" customHeight="1">
      <c r="A253" s="245">
        <v>23</v>
      </c>
      <c r="B253" s="253" t="s">
        <v>1005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IF(data!BD77&gt;0,data!BD77,"")</f>
        <v/>
      </c>
      <c r="H253" s="268" t="str">
        <f>IF(data!BE77&gt;0,data!BE77,"")</f>
        <v/>
      </c>
      <c r="I253" s="269">
        <f>data!BF91</f>
        <v>0</v>
      </c>
    </row>
    <row r="254" spans="1:9" ht="20.149999999999999" customHeight="1">
      <c r="A254" s="245">
        <v>24</v>
      </c>
      <c r="B254" s="253" t="s">
        <v>1006</v>
      </c>
      <c r="C254" s="268" t="str">
        <f>IF(data!AZ78&gt;0,data!AZ78,"")</f>
        <v/>
      </c>
      <c r="D254" s="269">
        <f>data!BA92</f>
        <v>0</v>
      </c>
      <c r="E254" s="269">
        <f>data!BB92</f>
        <v>0</v>
      </c>
      <c r="F254" s="269">
        <f>data!BC92</f>
        <v>0</v>
      </c>
      <c r="G254" s="268" t="str">
        <f>IF(data!BD78&gt;0,data!BD78,"")</f>
        <v/>
      </c>
      <c r="H254" s="268" t="str">
        <f>IF(data!BE78&gt;0,data!BE78,"")</f>
        <v/>
      </c>
      <c r="I254" s="268" t="str">
        <f>IF(data!BF78&gt;0,data!BF78,"")</f>
        <v/>
      </c>
    </row>
    <row r="255" spans="1:9" ht="20.149999999999999" customHeight="1">
      <c r="A255" s="245">
        <v>25</v>
      </c>
      <c r="B255" s="253" t="s">
        <v>1007</v>
      </c>
      <c r="C255" s="268" t="str">
        <f>IF(data!AZ79&gt;0,data!AZ79,"")</f>
        <v/>
      </c>
      <c r="D255" s="268" t="str">
        <f>IF(data!BA79&gt;0,data!BA79,"")</f>
        <v/>
      </c>
      <c r="E255" s="269">
        <f>data!BB93</f>
        <v>0</v>
      </c>
      <c r="F255" s="269">
        <f>data!BC93</f>
        <v>0</v>
      </c>
      <c r="G255" s="268" t="str">
        <f>IF(data!BD79&gt;0,data!BD79,"")</f>
        <v/>
      </c>
      <c r="H255" s="268" t="str">
        <f>IF(data!BE79&gt;0,data!BE79,"")</f>
        <v/>
      </c>
      <c r="I255" s="268" t="str">
        <f>IF(data!BF79&gt;0,data!BF79,"")</f>
        <v/>
      </c>
    </row>
    <row r="256" spans="1:9" ht="20.149999999999999" customHeight="1">
      <c r="A256" s="245">
        <v>26</v>
      </c>
      <c r="B256" s="253" t="s">
        <v>294</v>
      </c>
      <c r="C256" s="268" t="str">
        <f>IF(data!AZ80&gt;0,data!AZ80,"")</f>
        <v/>
      </c>
      <c r="D256" s="268" t="str">
        <f>IF(data!BA80&gt;0,data!BA80,"")</f>
        <v/>
      </c>
      <c r="E256" s="268" t="str">
        <f>IF(data!BB80&gt;0,data!BB80,"")</f>
        <v/>
      </c>
      <c r="F256" s="268" t="str">
        <f>IF(data!BC80&gt;0,data!BC80,"")</f>
        <v/>
      </c>
      <c r="G256" s="268" t="str">
        <f>IF(data!BD80&gt;0,data!BD80,"")</f>
        <v/>
      </c>
      <c r="H256" s="268" t="str">
        <f>IF(data!BE80&gt;0,data!BE80,"")</f>
        <v/>
      </c>
      <c r="I256" s="268" t="str">
        <f>IF(data!BF80&gt;0,data!BF80,"")</f>
        <v/>
      </c>
    </row>
    <row r="257" spans="1:9" ht="20.149999999999999" customHeight="1">
      <c r="A257" s="246" t="s">
        <v>989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>
      <c r="D258" s="249"/>
      <c r="I258" s="250" t="s">
        <v>1035</v>
      </c>
    </row>
    <row r="259" spans="1:9" ht="20.149999999999999" customHeight="1">
      <c r="A259" s="249"/>
    </row>
    <row r="260" spans="1:9" ht="20.149999999999999" customHeight="1">
      <c r="A260" s="251" t="str">
        <f>"Hospital: "&amp;data!C98</f>
        <v>Hospital: Tri-State Memorial Hospital</v>
      </c>
      <c r="G260" s="252"/>
      <c r="H260" s="251" t="str">
        <f>"FYE: "&amp;data!C96</f>
        <v>FYE: 12/31/2022</v>
      </c>
    </row>
    <row r="261" spans="1:9" ht="20.149999999999999" customHeight="1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49999999999999" customHeight="1">
      <c r="A262" s="256">
        <v>2</v>
      </c>
      <c r="B262" s="257" t="s">
        <v>991</v>
      </c>
      <c r="C262" s="259" t="s">
        <v>1036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49999999999999" customHeight="1">
      <c r="A263" s="256"/>
      <c r="B263" s="257"/>
      <c r="C263" s="259" t="s">
        <v>1037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1038</v>
      </c>
    </row>
    <row r="264" spans="1:9" ht="20.149999999999999" customHeight="1">
      <c r="A264" s="245">
        <v>3</v>
      </c>
      <c r="B264" s="253" t="s">
        <v>995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>
      <c r="A266" s="245">
        <v>5</v>
      </c>
      <c r="B266" s="253" t="s">
        <v>262</v>
      </c>
      <c r="C266" s="260">
        <f>data!BG60</f>
        <v>0</v>
      </c>
      <c r="D266" s="260">
        <f>data!BH60</f>
        <v>9.9600000000000009</v>
      </c>
      <c r="E266" s="260">
        <f>data!BI60</f>
        <v>0</v>
      </c>
      <c r="F266" s="260">
        <f>data!BJ60</f>
        <v>9.4</v>
      </c>
      <c r="G266" s="260">
        <f>data!BK60</f>
        <v>0</v>
      </c>
      <c r="H266" s="260">
        <f>data!BL60</f>
        <v>23.46</v>
      </c>
      <c r="I266" s="260">
        <f>data!BM60</f>
        <v>27.29</v>
      </c>
    </row>
    <row r="267" spans="1:9" ht="20.149999999999999" customHeight="1">
      <c r="A267" s="245">
        <v>6</v>
      </c>
      <c r="B267" s="253" t="s">
        <v>263</v>
      </c>
      <c r="C267" s="253">
        <f>data!BG61</f>
        <v>0</v>
      </c>
      <c r="D267" s="253">
        <f>data!BH61</f>
        <v>787425.63</v>
      </c>
      <c r="E267" s="253">
        <f>data!BI61</f>
        <v>0</v>
      </c>
      <c r="F267" s="253">
        <f>data!BJ61</f>
        <v>765908.82</v>
      </c>
      <c r="G267" s="253">
        <f>data!BK61</f>
        <v>0</v>
      </c>
      <c r="H267" s="253">
        <f>data!BL61</f>
        <v>967337.94</v>
      </c>
      <c r="I267" s="253">
        <f>data!BM61</f>
        <v>1326744.5</v>
      </c>
    </row>
    <row r="268" spans="1:9" ht="20.149999999999999" customHeight="1">
      <c r="A268" s="245">
        <v>7</v>
      </c>
      <c r="B268" s="253" t="s">
        <v>11</v>
      </c>
      <c r="C268" s="253">
        <f>data!BG62</f>
        <v>0</v>
      </c>
      <c r="D268" s="253">
        <f>data!BH62</f>
        <v>210245</v>
      </c>
      <c r="E268" s="253">
        <f>data!BI62</f>
        <v>0</v>
      </c>
      <c r="F268" s="253">
        <f>data!BJ62</f>
        <v>204500</v>
      </c>
      <c r="G268" s="253">
        <f>data!BK62</f>
        <v>0</v>
      </c>
      <c r="H268" s="253">
        <f>data!BL62</f>
        <v>258282</v>
      </c>
      <c r="I268" s="253">
        <f>data!BM62</f>
        <v>354244</v>
      </c>
    </row>
    <row r="269" spans="1:9" ht="20.149999999999999" customHeight="1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198285.22</v>
      </c>
      <c r="G269" s="253">
        <f>data!BK63</f>
        <v>0</v>
      </c>
      <c r="H269" s="253">
        <f>data!BL63</f>
        <v>81034.13</v>
      </c>
      <c r="I269" s="253">
        <f>data!BM63</f>
        <v>0</v>
      </c>
    </row>
    <row r="270" spans="1:9" ht="20.149999999999999" customHeight="1">
      <c r="A270" s="245">
        <v>9</v>
      </c>
      <c r="B270" s="253" t="s">
        <v>265</v>
      </c>
      <c r="C270" s="253">
        <f>data!BG64</f>
        <v>64538.67</v>
      </c>
      <c r="D270" s="253">
        <f>data!BH64</f>
        <v>19382.22</v>
      </c>
      <c r="E270" s="253">
        <f>data!BI64</f>
        <v>0</v>
      </c>
      <c r="F270" s="253">
        <f>data!BJ64</f>
        <v>8233.14</v>
      </c>
      <c r="G270" s="253">
        <f>data!BK64</f>
        <v>0</v>
      </c>
      <c r="H270" s="253">
        <f>data!BL64</f>
        <v>17283.88</v>
      </c>
      <c r="I270" s="253">
        <f>data!BM64</f>
        <v>8006.9</v>
      </c>
    </row>
    <row r="271" spans="1:9" ht="20.149999999999999" customHeight="1">
      <c r="A271" s="245">
        <v>10</v>
      </c>
      <c r="B271" s="253" t="s">
        <v>511</v>
      </c>
      <c r="C271" s="253">
        <f>data!BG65</f>
        <v>117749.35</v>
      </c>
      <c r="D271" s="253">
        <f>data!BH65</f>
        <v>2525.56</v>
      </c>
      <c r="E271" s="253">
        <f>data!BI65</f>
        <v>0</v>
      </c>
      <c r="F271" s="253">
        <f>data!BJ65</f>
        <v>480</v>
      </c>
      <c r="G271" s="253">
        <f>data!BK65</f>
        <v>0</v>
      </c>
      <c r="H271" s="253">
        <f>data!BL65</f>
        <v>3944.67</v>
      </c>
      <c r="I271" s="253">
        <f>data!BM65</f>
        <v>12086.51</v>
      </c>
    </row>
    <row r="272" spans="1:9" ht="20.149999999999999" customHeight="1">
      <c r="A272" s="245">
        <v>11</v>
      </c>
      <c r="B272" s="253" t="s">
        <v>512</v>
      </c>
      <c r="C272" s="253">
        <f>data!BG66</f>
        <v>6103</v>
      </c>
      <c r="D272" s="253">
        <f>data!BH66</f>
        <v>623852.31000000006</v>
      </c>
      <c r="E272" s="253">
        <f>data!BI66</f>
        <v>0</v>
      </c>
      <c r="F272" s="253">
        <f>data!BJ66</f>
        <v>1083859.94</v>
      </c>
      <c r="G272" s="253">
        <f>data!BK66</f>
        <v>0</v>
      </c>
      <c r="H272" s="253">
        <f>data!BL66</f>
        <v>66917.820000000007</v>
      </c>
      <c r="I272" s="253">
        <f>data!BM66</f>
        <v>207667.78</v>
      </c>
    </row>
    <row r="273" spans="1:9" ht="20.149999999999999" customHeight="1">
      <c r="A273" s="245">
        <v>12</v>
      </c>
      <c r="B273" s="253" t="s">
        <v>16</v>
      </c>
      <c r="C273" s="253">
        <f>data!BG67</f>
        <v>0</v>
      </c>
      <c r="D273" s="253">
        <f>data!BH67</f>
        <v>46810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41692</v>
      </c>
      <c r="I273" s="253">
        <f>data!BM67</f>
        <v>89414</v>
      </c>
    </row>
    <row r="274" spans="1:9" ht="20.149999999999999" customHeight="1">
      <c r="A274" s="245">
        <v>13</v>
      </c>
      <c r="B274" s="253" t="s">
        <v>996</v>
      </c>
      <c r="C274" s="253">
        <f>data!BG68</f>
        <v>8374.68</v>
      </c>
      <c r="D274" s="253">
        <f>data!BH68</f>
        <v>0</v>
      </c>
      <c r="E274" s="253">
        <f>data!BI68</f>
        <v>0</v>
      </c>
      <c r="F274" s="253">
        <f>data!BJ68</f>
        <v>6051.19</v>
      </c>
      <c r="G274" s="253">
        <f>data!BK68</f>
        <v>0</v>
      </c>
      <c r="H274" s="253">
        <f>data!BL68</f>
        <v>24460.65</v>
      </c>
      <c r="I274" s="253">
        <f>data!BM68</f>
        <v>92040.65</v>
      </c>
    </row>
    <row r="275" spans="1:9" ht="20.149999999999999" customHeight="1">
      <c r="A275" s="245">
        <v>14</v>
      </c>
      <c r="B275" s="253" t="s">
        <v>997</v>
      </c>
      <c r="C275" s="253">
        <f>data!BG69</f>
        <v>108470.6</v>
      </c>
      <c r="D275" s="253">
        <f>data!BH69</f>
        <v>13080.24</v>
      </c>
      <c r="E275" s="253">
        <f>data!BI69</f>
        <v>0</v>
      </c>
      <c r="F275" s="253">
        <f>data!BJ69</f>
        <v>8040.98</v>
      </c>
      <c r="G275" s="253">
        <f>data!BK69</f>
        <v>0</v>
      </c>
      <c r="H275" s="253">
        <f>data!BL69</f>
        <v>1160.99</v>
      </c>
      <c r="I275" s="253">
        <f>data!BM69</f>
        <v>1784.45</v>
      </c>
    </row>
    <row r="276" spans="1:9" ht="20.149999999999999" customHeight="1">
      <c r="A276" s="245">
        <v>15</v>
      </c>
      <c r="B276" s="253" t="s">
        <v>284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>
      <c r="A277" s="245">
        <v>16</v>
      </c>
      <c r="B277" s="261" t="s">
        <v>998</v>
      </c>
      <c r="C277" s="253">
        <f>data!BG85</f>
        <v>305236.30000000005</v>
      </c>
      <c r="D277" s="253">
        <f>data!BH85</f>
        <v>1703320.9600000002</v>
      </c>
      <c r="E277" s="253">
        <f>data!BI85</f>
        <v>0</v>
      </c>
      <c r="F277" s="253">
        <f>data!BJ85</f>
        <v>2275359.29</v>
      </c>
      <c r="G277" s="253">
        <f>data!BK85</f>
        <v>0</v>
      </c>
      <c r="H277" s="253">
        <f>data!BL85</f>
        <v>1462114.0799999996</v>
      </c>
      <c r="I277" s="253">
        <f>data!BM85</f>
        <v>2091988.7899999998</v>
      </c>
    </row>
    <row r="278" spans="1:9" ht="20.149999999999999" customHeight="1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>
      <c r="A279" s="245">
        <v>18</v>
      </c>
      <c r="B279" s="253" t="s">
        <v>999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>
      <c r="A280" s="245">
        <v>19</v>
      </c>
      <c r="B280" s="261" t="s">
        <v>1000</v>
      </c>
      <c r="C280" s="268" t="str">
        <f>IF(data!BG73&gt;0,data!BG73,"")</f>
        <v/>
      </c>
      <c r="D280" s="268" t="str">
        <f>IF(data!BH73&gt;0,data!BH73,"")</f>
        <v/>
      </c>
      <c r="E280" s="268" t="str">
        <f>IF(data!BI73&gt;0,data!BI73,"")</f>
        <v/>
      </c>
      <c r="F280" s="268" t="str">
        <f>IF(data!BJ73&gt;0,data!BJ73,"")</f>
        <v/>
      </c>
      <c r="G280" s="268" t="str">
        <f>IF(data!BK73&gt;0,data!BK73,"")</f>
        <v/>
      </c>
      <c r="H280" s="268" t="str">
        <f>IF(data!BL73&gt;0,data!BL73,"")</f>
        <v/>
      </c>
      <c r="I280" s="268" t="str">
        <f>IF(data!BM73&gt;0,data!BM73,"")</f>
        <v/>
      </c>
    </row>
    <row r="281" spans="1:9" ht="20.149999999999999" customHeight="1">
      <c r="A281" s="245">
        <v>20</v>
      </c>
      <c r="B281" s="261" t="s">
        <v>1001</v>
      </c>
      <c r="C281" s="268" t="str">
        <f>IF(data!BG74&gt;0,data!BG74,"")</f>
        <v/>
      </c>
      <c r="D281" s="268" t="str">
        <f>IF(data!BH74&gt;0,data!BH74,"")</f>
        <v/>
      </c>
      <c r="E281" s="268" t="str">
        <f>IF(data!BI74&gt;0,data!BI74,"")</f>
        <v/>
      </c>
      <c r="F281" s="268" t="str">
        <f>IF(data!BJ74&gt;0,data!BJ74,"")</f>
        <v/>
      </c>
      <c r="G281" s="268" t="str">
        <f>IF(data!BK74&gt;0,data!BK74,"")</f>
        <v/>
      </c>
      <c r="H281" s="268" t="str">
        <f>IF(data!BL74&gt;0,data!BL74,"")</f>
        <v/>
      </c>
      <c r="I281" s="268" t="str">
        <f>IF(data!BM74&gt;0,data!BM74,"")</f>
        <v/>
      </c>
    </row>
    <row r="282" spans="1:9" ht="20.149999999999999" customHeight="1">
      <c r="A282" s="245">
        <v>21</v>
      </c>
      <c r="B282" s="261" t="s">
        <v>1002</v>
      </c>
      <c r="C282" s="268" t="str">
        <f>IF(data!BG75&gt;0,data!BG75,"")</f>
        <v/>
      </c>
      <c r="D282" s="268" t="str">
        <f>IF(data!BH75&gt;0,data!BH75,"")</f>
        <v/>
      </c>
      <c r="E282" s="268" t="str">
        <f>IF(data!BI75&gt;0,data!BI75,"")</f>
        <v/>
      </c>
      <c r="F282" s="268" t="str">
        <f>IF(data!BJ75&gt;0,data!BJ75,"")</f>
        <v/>
      </c>
      <c r="G282" s="268" t="str">
        <f>IF(data!BK75&gt;0,data!BK75,"")</f>
        <v/>
      </c>
      <c r="H282" s="268" t="str">
        <f>IF(data!BL75&gt;0,data!BL75,"")</f>
        <v/>
      </c>
      <c r="I282" s="268" t="str">
        <f>IF(data!BM75&gt;0,data!BM75,"")</f>
        <v/>
      </c>
    </row>
    <row r="283" spans="1:9" ht="20.149999999999999" customHeight="1">
      <c r="A283" s="245" t="s">
        <v>1003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>
      <c r="A284" s="245">
        <v>22</v>
      </c>
      <c r="B284" s="253" t="s">
        <v>1004</v>
      </c>
      <c r="C284" s="269">
        <f>data!BG90</f>
        <v>0</v>
      </c>
      <c r="D284" s="269">
        <f>data!BH90</f>
        <v>2337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2081.5</v>
      </c>
      <c r="I284" s="269">
        <f>data!BM90</f>
        <v>4464</v>
      </c>
    </row>
    <row r="285" spans="1:9" ht="20.149999999999999" customHeight="1">
      <c r="A285" s="245">
        <v>23</v>
      </c>
      <c r="B285" s="253" t="s">
        <v>1005</v>
      </c>
      <c r="C285" s="268" t="str">
        <f>IF(data!BG77&gt;0,data!BG77,"")</f>
        <v/>
      </c>
      <c r="D285" s="269">
        <f>data!BH91</f>
        <v>0</v>
      </c>
      <c r="E285" s="269">
        <f>data!BI91</f>
        <v>0</v>
      </c>
      <c r="F285" s="268" t="str">
        <f>IF(data!BJ77&gt;0,data!BJ77,"")</f>
        <v/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>
      <c r="A286" s="245">
        <v>24</v>
      </c>
      <c r="B286" s="253" t="s">
        <v>1006</v>
      </c>
      <c r="C286" s="268" t="str">
        <f>IF(data!BG78&gt;0,data!BG78,"")</f>
        <v/>
      </c>
      <c r="D286" s="269">
        <f>data!BH92</f>
        <v>0</v>
      </c>
      <c r="E286" s="269">
        <f>data!BI92</f>
        <v>11026</v>
      </c>
      <c r="F286" s="268" t="str">
        <f>IF(data!BJ78&gt;0,data!BJ78,"")</f>
        <v/>
      </c>
      <c r="G286" s="269">
        <f>data!BK92</f>
        <v>0</v>
      </c>
      <c r="H286" s="269">
        <f>data!BL92</f>
        <v>0</v>
      </c>
      <c r="I286" s="269">
        <f>data!BM92</f>
        <v>0</v>
      </c>
    </row>
    <row r="287" spans="1:9" ht="20.149999999999999" customHeight="1">
      <c r="A287" s="245">
        <v>25</v>
      </c>
      <c r="B287" s="253" t="s">
        <v>1007</v>
      </c>
      <c r="C287" s="268" t="str">
        <f>IF(data!BG79&gt;0,data!BG79,"")</f>
        <v/>
      </c>
      <c r="D287" s="269">
        <f>data!BH93</f>
        <v>0</v>
      </c>
      <c r="E287" s="269">
        <f>data!BI93</f>
        <v>0</v>
      </c>
      <c r="F287" s="268" t="str">
        <f>IF(data!BJ79&gt;0,data!BJ79,"")</f>
        <v/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>
      <c r="A288" s="245">
        <v>26</v>
      </c>
      <c r="B288" s="253" t="s">
        <v>294</v>
      </c>
      <c r="C288" s="268" t="str">
        <f>IF(data!BG80&gt;0,data!BG80,"")</f>
        <v/>
      </c>
      <c r="D288" s="268" t="str">
        <f>IF(data!BH80&gt;0,data!BH80,"")</f>
        <v/>
      </c>
      <c r="E288" s="268" t="str">
        <f>IF(data!BI80&gt;0,data!BI80,"")</f>
        <v/>
      </c>
      <c r="F288" s="268" t="str">
        <f>IF(data!BJ80&gt;0,data!BJ80,"")</f>
        <v/>
      </c>
      <c r="G288" s="268" t="str">
        <f>IF(data!BK80&gt;0,data!BK80,"")</f>
        <v/>
      </c>
      <c r="H288" s="268" t="str">
        <f>IF(data!BL80&gt;0,data!BL80,"")</f>
        <v/>
      </c>
      <c r="I288" s="268" t="str">
        <f>IF(data!BM80&gt;0,data!BM80,"")</f>
        <v/>
      </c>
    </row>
    <row r="289" spans="1:9" ht="20.149999999999999" customHeight="1">
      <c r="A289" s="246" t="s">
        <v>989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>
      <c r="D290" s="249"/>
      <c r="I290" s="250" t="s">
        <v>1039</v>
      </c>
    </row>
    <row r="291" spans="1:9" ht="20.149999999999999" customHeight="1">
      <c r="A291" s="249"/>
    </row>
    <row r="292" spans="1:9" ht="20.149999999999999" customHeight="1">
      <c r="A292" s="251" t="str">
        <f>"Hospital: "&amp;data!C98</f>
        <v>Hospital: Tri-State Memorial Hospital</v>
      </c>
      <c r="G292" s="252"/>
      <c r="H292" s="251" t="str">
        <f>"FYE: "&amp;data!C96</f>
        <v>FYE: 12/31/2022</v>
      </c>
    </row>
    <row r="293" spans="1:9" ht="20.149999999999999" customHeight="1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49999999999999" customHeight="1">
      <c r="A294" s="256">
        <v>2</v>
      </c>
      <c r="B294" s="257" t="s">
        <v>991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49999999999999" customHeight="1">
      <c r="A295" s="256"/>
      <c r="B295" s="257"/>
      <c r="C295" s="259" t="s">
        <v>1040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49999999999999" customHeight="1">
      <c r="A296" s="245">
        <v>3</v>
      </c>
      <c r="B296" s="253" t="s">
        <v>995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>
      <c r="A298" s="245">
        <v>5</v>
      </c>
      <c r="B298" s="253" t="s">
        <v>262</v>
      </c>
      <c r="C298" s="260">
        <f>data!BN60</f>
        <v>2.0099999999999998</v>
      </c>
      <c r="D298" s="260">
        <f>data!BO60</f>
        <v>1.81</v>
      </c>
      <c r="E298" s="260">
        <f>data!BP60</f>
        <v>5</v>
      </c>
      <c r="F298" s="260">
        <f>data!BQ60</f>
        <v>0</v>
      </c>
      <c r="G298" s="260">
        <f>data!BR60</f>
        <v>6.83</v>
      </c>
      <c r="H298" s="260">
        <f>data!BS60</f>
        <v>0</v>
      </c>
      <c r="I298" s="260">
        <f>data!BT60</f>
        <v>0</v>
      </c>
    </row>
    <row r="299" spans="1:9" ht="20.149999999999999" customHeight="1">
      <c r="A299" s="245">
        <v>6</v>
      </c>
      <c r="B299" s="253" t="s">
        <v>263</v>
      </c>
      <c r="C299" s="253">
        <f>data!BN61</f>
        <v>453038.72</v>
      </c>
      <c r="D299" s="253">
        <f>data!BO61</f>
        <v>154117.51999999999</v>
      </c>
      <c r="E299" s="253">
        <f>data!BP61</f>
        <v>305919.28000000003</v>
      </c>
      <c r="F299" s="253">
        <f>data!BQ61</f>
        <v>0</v>
      </c>
      <c r="G299" s="253">
        <f>data!BR61</f>
        <v>490074.31</v>
      </c>
      <c r="H299" s="253">
        <f>data!BS61</f>
        <v>0</v>
      </c>
      <c r="I299" s="253">
        <f>data!BT61</f>
        <v>0</v>
      </c>
    </row>
    <row r="300" spans="1:9" ht="20.149999999999999" customHeight="1">
      <c r="A300" s="245">
        <v>7</v>
      </c>
      <c r="B300" s="253" t="s">
        <v>11</v>
      </c>
      <c r="C300" s="253">
        <f>data!BN62</f>
        <v>120963</v>
      </c>
      <c r="D300" s="253">
        <f>data!BO62</f>
        <v>41150</v>
      </c>
      <c r="E300" s="253">
        <f>data!BP62</f>
        <v>81681</v>
      </c>
      <c r="F300" s="253">
        <f>data!BQ62</f>
        <v>0</v>
      </c>
      <c r="G300" s="253">
        <f>data!BR62</f>
        <v>130851</v>
      </c>
      <c r="H300" s="253">
        <f>data!BS62</f>
        <v>0</v>
      </c>
      <c r="I300" s="253">
        <f>data!BT62</f>
        <v>0</v>
      </c>
    </row>
    <row r="301" spans="1:9" ht="20.149999999999999" customHeight="1">
      <c r="A301" s="245">
        <v>8</v>
      </c>
      <c r="B301" s="253" t="s">
        <v>264</v>
      </c>
      <c r="C301" s="253">
        <f>data!BN63</f>
        <v>395056.42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>
      <c r="A302" s="245">
        <v>9</v>
      </c>
      <c r="B302" s="253" t="s">
        <v>265</v>
      </c>
      <c r="C302" s="253">
        <f>data!BN64</f>
        <v>3344.09</v>
      </c>
      <c r="D302" s="253">
        <f>data!BO64</f>
        <v>17249.080000000002</v>
      </c>
      <c r="E302" s="253">
        <f>data!BP64</f>
        <v>14426.36</v>
      </c>
      <c r="F302" s="253">
        <f>data!BQ64</f>
        <v>0</v>
      </c>
      <c r="G302" s="253">
        <f>data!BR64</f>
        <v>14471.59</v>
      </c>
      <c r="H302" s="253">
        <f>data!BS64</f>
        <v>0</v>
      </c>
      <c r="I302" s="253">
        <f>data!BT64</f>
        <v>0</v>
      </c>
    </row>
    <row r="303" spans="1:9" ht="20.149999999999999" customHeight="1">
      <c r="A303" s="245">
        <v>10</v>
      </c>
      <c r="B303" s="253" t="s">
        <v>511</v>
      </c>
      <c r="C303" s="253">
        <f>data!BN65</f>
        <v>-3.53</v>
      </c>
      <c r="D303" s="253">
        <f>data!BO65</f>
        <v>0</v>
      </c>
      <c r="E303" s="253">
        <f>data!BP65</f>
        <v>240</v>
      </c>
      <c r="F303" s="253">
        <f>data!BQ65</f>
        <v>0</v>
      </c>
      <c r="G303" s="253">
        <f>data!BR65</f>
        <v>918.79</v>
      </c>
      <c r="H303" s="253">
        <f>data!BS65</f>
        <v>0</v>
      </c>
      <c r="I303" s="253">
        <f>data!BT65</f>
        <v>0</v>
      </c>
    </row>
    <row r="304" spans="1:9" ht="20.149999999999999" customHeight="1">
      <c r="A304" s="245">
        <v>11</v>
      </c>
      <c r="B304" s="253" t="s">
        <v>512</v>
      </c>
      <c r="C304" s="253">
        <f>data!BN66</f>
        <v>9871.5499999999993</v>
      </c>
      <c r="D304" s="253">
        <f>data!BO66</f>
        <v>28128.49</v>
      </c>
      <c r="E304" s="253">
        <f>data!BP66</f>
        <v>536155.78</v>
      </c>
      <c r="F304" s="253">
        <f>data!BQ66</f>
        <v>0</v>
      </c>
      <c r="G304" s="253">
        <f>data!BR66</f>
        <v>390784.43</v>
      </c>
      <c r="H304" s="253">
        <f>data!BS66</f>
        <v>0</v>
      </c>
      <c r="I304" s="253">
        <f>data!BT66</f>
        <v>0</v>
      </c>
    </row>
    <row r="305" spans="1:9" ht="20.149999999999999" customHeight="1">
      <c r="A305" s="245">
        <v>12</v>
      </c>
      <c r="B305" s="253" t="s">
        <v>16</v>
      </c>
      <c r="C305" s="253">
        <f>data!BN67</f>
        <v>117616</v>
      </c>
      <c r="D305" s="253">
        <f>data!BO67</f>
        <v>0</v>
      </c>
      <c r="E305" s="253">
        <f>data!BP67</f>
        <v>38157</v>
      </c>
      <c r="F305" s="253">
        <f>data!BQ67</f>
        <v>0</v>
      </c>
      <c r="G305" s="253">
        <f>data!BR67</f>
        <v>38618</v>
      </c>
      <c r="H305" s="253">
        <f>data!BS67</f>
        <v>0</v>
      </c>
      <c r="I305" s="253">
        <f>data!BT67</f>
        <v>0</v>
      </c>
    </row>
    <row r="306" spans="1:9" ht="20.149999999999999" customHeight="1">
      <c r="A306" s="245">
        <v>13</v>
      </c>
      <c r="B306" s="253" t="s">
        <v>996</v>
      </c>
      <c r="C306" s="253">
        <f>data!BN68</f>
        <v>66321.740000000005</v>
      </c>
      <c r="D306" s="253">
        <f>data!BO68</f>
        <v>0</v>
      </c>
      <c r="E306" s="253">
        <f>data!BP68</f>
        <v>5017.53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>
      <c r="A307" s="245">
        <v>14</v>
      </c>
      <c r="B307" s="253" t="s">
        <v>997</v>
      </c>
      <c r="C307" s="253">
        <f>data!BN69</f>
        <v>279543.05</v>
      </c>
      <c r="D307" s="253">
        <f>data!BO69</f>
        <v>85.35</v>
      </c>
      <c r="E307" s="253">
        <f>data!BP69</f>
        <v>6843.42</v>
      </c>
      <c r="F307" s="253">
        <f>data!BQ69</f>
        <v>0</v>
      </c>
      <c r="G307" s="253">
        <f>data!BR69</f>
        <v>21285.38</v>
      </c>
      <c r="H307" s="253">
        <f>data!BS69</f>
        <v>0</v>
      </c>
      <c r="I307" s="253">
        <f>data!BT69</f>
        <v>0</v>
      </c>
    </row>
    <row r="308" spans="1:9" ht="20.149999999999999" customHeight="1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>
      <c r="A309" s="245">
        <v>16</v>
      </c>
      <c r="B309" s="261" t="s">
        <v>998</v>
      </c>
      <c r="C309" s="253">
        <f>data!BN85</f>
        <v>1445751.04</v>
      </c>
      <c r="D309" s="253">
        <f>data!BO85</f>
        <v>240730.43999999997</v>
      </c>
      <c r="E309" s="253">
        <f>data!BP85</f>
        <v>988440.37000000011</v>
      </c>
      <c r="F309" s="253">
        <f>data!BQ85</f>
        <v>0</v>
      </c>
      <c r="G309" s="253">
        <f>data!BR85</f>
        <v>1087003.5</v>
      </c>
      <c r="H309" s="253">
        <f>data!BS85</f>
        <v>0</v>
      </c>
      <c r="I309" s="253">
        <f>data!BT85</f>
        <v>0</v>
      </c>
    </row>
    <row r="310" spans="1:9" ht="20.149999999999999" customHeight="1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>
      <c r="A311" s="245">
        <v>18</v>
      </c>
      <c r="B311" s="253" t="s">
        <v>999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>
      <c r="A312" s="245">
        <v>19</v>
      </c>
      <c r="B312" s="261" t="s">
        <v>1000</v>
      </c>
      <c r="C312" s="268" t="str">
        <f>IF(data!BN73&gt;0,data!BN73,"")</f>
        <v/>
      </c>
      <c r="D312" s="268" t="str">
        <f>IF(data!BO73&gt;0,data!BO73,"")</f>
        <v/>
      </c>
      <c r="E312" s="268" t="str">
        <f>IF(data!BP73&gt;0,data!BP73,"")</f>
        <v/>
      </c>
      <c r="F312" s="268" t="str">
        <f>IF(data!BQ73&gt;0,data!BQ73,"")</f>
        <v/>
      </c>
      <c r="G312" s="268" t="str">
        <f>IF(data!BR73&gt;0,data!BR73,"")</f>
        <v/>
      </c>
      <c r="H312" s="268" t="str">
        <f>IF(data!BS73&gt;0,data!BS73,"")</f>
        <v/>
      </c>
      <c r="I312" s="268" t="str">
        <f>IF(data!BT73&gt;0,data!BT73,"")</f>
        <v/>
      </c>
    </row>
    <row r="313" spans="1:9" ht="20.149999999999999" customHeight="1">
      <c r="A313" s="245">
        <v>20</v>
      </c>
      <c r="B313" s="261" t="s">
        <v>1001</v>
      </c>
      <c r="C313" s="268" t="str">
        <f>IF(data!BN74&gt;0,data!BN74,"")</f>
        <v/>
      </c>
      <c r="D313" s="268" t="str">
        <f>IF(data!BO74&gt;0,data!BO74,"")</f>
        <v/>
      </c>
      <c r="E313" s="268" t="str">
        <f>IF(data!BP74&gt;0,data!BP74,"")</f>
        <v/>
      </c>
      <c r="F313" s="268" t="str">
        <f>IF(data!BQ74&gt;0,data!BQ74,"")</f>
        <v/>
      </c>
      <c r="G313" s="268" t="str">
        <f>IF(data!BR74&gt;0,data!BR74,"")</f>
        <v/>
      </c>
      <c r="H313" s="268" t="str">
        <f>IF(data!BS74&gt;0,data!BS74,"")</f>
        <v/>
      </c>
      <c r="I313" s="268" t="str">
        <f>IF(data!BT74&gt;0,data!BT74,"")</f>
        <v/>
      </c>
    </row>
    <row r="314" spans="1:9" ht="20.149999999999999" customHeight="1">
      <c r="A314" s="245">
        <v>21</v>
      </c>
      <c r="B314" s="261" t="s">
        <v>1002</v>
      </c>
      <c r="C314" s="268" t="str">
        <f>IF(data!BN75&gt;0,data!BN75,"")</f>
        <v/>
      </c>
      <c r="D314" s="268" t="str">
        <f>IF(data!BO75&gt;0,data!BO75,"")</f>
        <v/>
      </c>
      <c r="E314" s="268" t="str">
        <f>IF(data!BP75&gt;0,data!BP75,"")</f>
        <v/>
      </c>
      <c r="F314" s="268" t="str">
        <f>IF(data!BQ75&gt;0,data!BQ75,"")</f>
        <v/>
      </c>
      <c r="G314" s="268" t="str">
        <f>IF(data!BR75&gt;0,data!BR75,"")</f>
        <v/>
      </c>
      <c r="H314" s="268" t="str">
        <f>IF(data!BS75&gt;0,data!BS75,"")</f>
        <v/>
      </c>
      <c r="I314" s="268" t="str">
        <f>IF(data!BT75&gt;0,data!BT75,"")</f>
        <v/>
      </c>
    </row>
    <row r="315" spans="1:9" ht="20.149999999999999" customHeight="1">
      <c r="A315" s="245" t="s">
        <v>1003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>
      <c r="A316" s="245">
        <v>22</v>
      </c>
      <c r="B316" s="253" t="s">
        <v>1004</v>
      </c>
      <c r="C316" s="269">
        <f>data!BN90</f>
        <v>5872</v>
      </c>
      <c r="D316" s="269">
        <f>data!BO90</f>
        <v>0</v>
      </c>
      <c r="E316" s="269">
        <f>data!BP90</f>
        <v>1905</v>
      </c>
      <c r="F316" s="269">
        <f>data!BQ90</f>
        <v>0</v>
      </c>
      <c r="G316" s="269">
        <f>data!BR90</f>
        <v>1928</v>
      </c>
      <c r="H316" s="269">
        <f>data!BS90</f>
        <v>0</v>
      </c>
      <c r="I316" s="269">
        <f>data!BT90</f>
        <v>0</v>
      </c>
    </row>
    <row r="317" spans="1:9" ht="20.149999999999999" customHeight="1">
      <c r="A317" s="245">
        <v>23</v>
      </c>
      <c r="B317" s="253" t="s">
        <v>1005</v>
      </c>
      <c r="C317" s="268" t="str">
        <f>IF(data!BN77&gt;0,data!BN77,"")</f>
        <v/>
      </c>
      <c r="D317" s="268" t="str">
        <f>IF(data!BO77&gt;0,data!BO77,"")</f>
        <v/>
      </c>
      <c r="E317" s="268" t="str">
        <f>IF(data!BP77&gt;0,data!BP77,"")</f>
        <v/>
      </c>
      <c r="F317" s="268" t="str">
        <f>IF(data!BQ77&gt;0,data!BQ77,"")</f>
        <v/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>
      <c r="A318" s="245">
        <v>24</v>
      </c>
      <c r="B318" s="253" t="s">
        <v>1006</v>
      </c>
      <c r="C318" s="268" t="str">
        <f>IF(data!BN78&gt;0,data!BN78,"")</f>
        <v/>
      </c>
      <c r="D318" s="268" t="str">
        <f>IF(data!BO78&gt;0,data!BO78,"")</f>
        <v/>
      </c>
      <c r="E318" s="268" t="str">
        <f>IF(data!BP78&gt;0,data!BP78,"")</f>
        <v/>
      </c>
      <c r="F318" s="268" t="str">
        <f>IF(data!BQ78&gt;0,data!BQ78,"")</f>
        <v/>
      </c>
      <c r="G318" s="268" t="str">
        <f>IF(data!BR78&gt;0,data!BR78,"")</f>
        <v/>
      </c>
      <c r="H318" s="269">
        <f>data!BS92</f>
        <v>0</v>
      </c>
      <c r="I318" s="269">
        <f>data!BT92</f>
        <v>0</v>
      </c>
    </row>
    <row r="319" spans="1:9" ht="20.149999999999999" customHeight="1">
      <c r="A319" s="245">
        <v>25</v>
      </c>
      <c r="B319" s="253" t="s">
        <v>1007</v>
      </c>
      <c r="C319" s="268" t="str">
        <f>IF(data!BN79&gt;0,data!BN79,"")</f>
        <v/>
      </c>
      <c r="D319" s="268" t="str">
        <f>IF(data!BO79&gt;0,data!BO79,"")</f>
        <v/>
      </c>
      <c r="E319" s="268" t="str">
        <f>IF(data!BP79&gt;0,data!BP79,"")</f>
        <v/>
      </c>
      <c r="F319" s="268" t="str">
        <f>IF(data!BQ79&gt;0,data!BQ79,"")</f>
        <v/>
      </c>
      <c r="G319" s="268" t="str">
        <f>IF(data!BR79&gt;0,data!BR79,"")</f>
        <v/>
      </c>
      <c r="H319" s="269">
        <f>data!BS93</f>
        <v>0</v>
      </c>
      <c r="I319" s="269">
        <f>data!BT93</f>
        <v>0</v>
      </c>
    </row>
    <row r="320" spans="1:9" ht="20.149999999999999" customHeight="1">
      <c r="A320" s="245">
        <v>26</v>
      </c>
      <c r="B320" s="253" t="s">
        <v>294</v>
      </c>
      <c r="C320" s="271" t="str">
        <f>IF(data!BN80&gt;0,data!BN80,"")</f>
        <v/>
      </c>
      <c r="D320" s="271" t="str">
        <f>IF(data!BO80&gt;0,data!BO80,"")</f>
        <v/>
      </c>
      <c r="E320" s="271" t="str">
        <f>IF(data!BP80&gt;0,data!BP80,"")</f>
        <v/>
      </c>
      <c r="F320" s="271" t="str">
        <f>IF(data!BQ80&gt;0,data!BQ80,"")</f>
        <v/>
      </c>
      <c r="G320" s="271" t="str">
        <f>IF(data!BR80&gt;0,data!BR80,"")</f>
        <v/>
      </c>
      <c r="H320" s="271" t="str">
        <f>IF(data!BS80&gt;0,data!BS80,"")</f>
        <v/>
      </c>
      <c r="I320" s="271" t="str">
        <f>IF(data!BT80&gt;0,data!BT80,"")</f>
        <v/>
      </c>
    </row>
    <row r="321" spans="1:9" ht="20.149999999999999" customHeight="1">
      <c r="A321" s="246" t="s">
        <v>989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>
      <c r="D322" s="249"/>
      <c r="I322" s="250" t="s">
        <v>1041</v>
      </c>
    </row>
    <row r="323" spans="1:9" ht="20.149999999999999" customHeight="1">
      <c r="A323" s="249"/>
    </row>
    <row r="324" spans="1:9" ht="20.149999999999999" customHeight="1">
      <c r="A324" s="251" t="str">
        <f>"Hospital: "&amp;data!C98</f>
        <v>Hospital: Tri-State Memorial Hospital</v>
      </c>
      <c r="G324" s="252"/>
      <c r="H324" s="251" t="str">
        <f>"FYE: "&amp;data!C96</f>
        <v>FYE: 12/31/2022</v>
      </c>
    </row>
    <row r="325" spans="1:9" ht="20.149999999999999" customHeight="1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49999999999999" customHeight="1">
      <c r="A326" s="256">
        <v>2</v>
      </c>
      <c r="B326" s="257" t="s">
        <v>991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49999999999999" customHeight="1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1040</v>
      </c>
      <c r="H327" s="259" t="s">
        <v>179</v>
      </c>
      <c r="I327" s="259" t="s">
        <v>228</v>
      </c>
    </row>
    <row r="328" spans="1:9" ht="20.149999999999999" customHeight="1">
      <c r="A328" s="245">
        <v>3</v>
      </c>
      <c r="B328" s="253" t="s">
        <v>995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>
      <c r="A330" s="245">
        <v>5</v>
      </c>
      <c r="B330" s="253" t="s">
        <v>262</v>
      </c>
      <c r="C330" s="260">
        <f>data!BU60</f>
        <v>0</v>
      </c>
      <c r="D330" s="260">
        <f>data!BV60</f>
        <v>22.09</v>
      </c>
      <c r="E330" s="260">
        <f>data!BW60</f>
        <v>1.5</v>
      </c>
      <c r="F330" s="260">
        <f>data!BX60</f>
        <v>13.17</v>
      </c>
      <c r="G330" s="260">
        <f>data!BY60</f>
        <v>15.97</v>
      </c>
      <c r="H330" s="260">
        <f>data!BZ60</f>
        <v>0</v>
      </c>
      <c r="I330" s="260">
        <f>data!CA60</f>
        <v>0</v>
      </c>
    </row>
    <row r="331" spans="1:9" ht="20.149999999999999" customHeight="1">
      <c r="A331" s="245">
        <v>6</v>
      </c>
      <c r="B331" s="253" t="s">
        <v>263</v>
      </c>
      <c r="C331" s="272">
        <f>data!BU61</f>
        <v>0</v>
      </c>
      <c r="D331" s="272">
        <f>data!BV61</f>
        <v>1116354.8999999999</v>
      </c>
      <c r="E331" s="272">
        <f>data!BW61</f>
        <v>84444.75</v>
      </c>
      <c r="F331" s="272">
        <f>data!BX61</f>
        <v>1282958.6499999999</v>
      </c>
      <c r="G331" s="272">
        <f>data!BY61</f>
        <v>1185715.9099999999</v>
      </c>
      <c r="H331" s="272">
        <f>data!BZ61</f>
        <v>0</v>
      </c>
      <c r="I331" s="272">
        <f>data!CA61</f>
        <v>0</v>
      </c>
    </row>
    <row r="332" spans="1:9" ht="20.149999999999999" customHeight="1">
      <c r="A332" s="245">
        <v>7</v>
      </c>
      <c r="B332" s="253" t="s">
        <v>11</v>
      </c>
      <c r="C332" s="272">
        <f>data!BU62</f>
        <v>0</v>
      </c>
      <c r="D332" s="272">
        <f>data!BV62</f>
        <v>298070</v>
      </c>
      <c r="E332" s="272">
        <f>data!BW62</f>
        <v>22547</v>
      </c>
      <c r="F332" s="272">
        <f>data!BX62</f>
        <v>342553</v>
      </c>
      <c r="G332" s="272">
        <f>data!BY62</f>
        <v>316589</v>
      </c>
      <c r="H332" s="272">
        <f>data!BZ62</f>
        <v>0</v>
      </c>
      <c r="I332" s="272">
        <f>data!CA62</f>
        <v>0</v>
      </c>
    </row>
    <row r="333" spans="1:9" ht="20.149999999999999" customHeight="1">
      <c r="A333" s="245">
        <v>8</v>
      </c>
      <c r="B333" s="253" t="s">
        <v>264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>
      <c r="A334" s="245">
        <v>9</v>
      </c>
      <c r="B334" s="253" t="s">
        <v>265</v>
      </c>
      <c r="C334" s="272">
        <f>data!BU64</f>
        <v>0</v>
      </c>
      <c r="D334" s="272">
        <f>data!BV64</f>
        <v>14163.63</v>
      </c>
      <c r="E334" s="272">
        <f>data!BW64</f>
        <v>1579.85</v>
      </c>
      <c r="F334" s="272">
        <f>data!BX64</f>
        <v>22806.19</v>
      </c>
      <c r="G334" s="272">
        <f>data!BY64</f>
        <v>26410.13</v>
      </c>
      <c r="H334" s="272">
        <f>data!BZ64</f>
        <v>0</v>
      </c>
      <c r="I334" s="272">
        <f>data!CA64</f>
        <v>0</v>
      </c>
    </row>
    <row r="335" spans="1:9" ht="20.149999999999999" customHeight="1">
      <c r="A335" s="245">
        <v>10</v>
      </c>
      <c r="B335" s="253" t="s">
        <v>511</v>
      </c>
      <c r="C335" s="272">
        <f>data!BU65</f>
        <v>0</v>
      </c>
      <c r="D335" s="272">
        <f>data!BV65</f>
        <v>6021.95</v>
      </c>
      <c r="E335" s="272">
        <f>data!BW65</f>
        <v>0</v>
      </c>
      <c r="F335" s="272">
        <f>data!BX65</f>
        <v>2772.3</v>
      </c>
      <c r="G335" s="272">
        <f>data!BY65</f>
        <v>5945.87</v>
      </c>
      <c r="H335" s="272">
        <f>data!BZ65</f>
        <v>0</v>
      </c>
      <c r="I335" s="272">
        <f>data!CA65</f>
        <v>0</v>
      </c>
    </row>
    <row r="336" spans="1:9" ht="20.149999999999999" customHeight="1">
      <c r="A336" s="245">
        <v>11</v>
      </c>
      <c r="B336" s="253" t="s">
        <v>512</v>
      </c>
      <c r="C336" s="272">
        <f>data!BU66</f>
        <v>0</v>
      </c>
      <c r="D336" s="272">
        <f>data!BV66</f>
        <v>101082.9</v>
      </c>
      <c r="E336" s="272">
        <f>data!BW66</f>
        <v>9479.84</v>
      </c>
      <c r="F336" s="272">
        <f>data!BX66</f>
        <v>97120.95</v>
      </c>
      <c r="G336" s="272">
        <f>data!BY66</f>
        <v>118617.81</v>
      </c>
      <c r="H336" s="272">
        <f>data!BZ66</f>
        <v>0</v>
      </c>
      <c r="I336" s="272">
        <f>data!CA66</f>
        <v>0</v>
      </c>
    </row>
    <row r="337" spans="1:9" ht="20.149999999999999" customHeight="1">
      <c r="A337" s="245">
        <v>12</v>
      </c>
      <c r="B337" s="253" t="s">
        <v>16</v>
      </c>
      <c r="C337" s="272">
        <f>data!BU67</f>
        <v>0</v>
      </c>
      <c r="D337" s="272">
        <f>data!BV67</f>
        <v>30856</v>
      </c>
      <c r="E337" s="272">
        <f>data!BW67</f>
        <v>0</v>
      </c>
      <c r="F337" s="272">
        <f>data!BX67</f>
        <v>8332</v>
      </c>
      <c r="G337" s="272">
        <f>data!BY67</f>
        <v>0</v>
      </c>
      <c r="H337" s="272">
        <f>data!BZ67</f>
        <v>0</v>
      </c>
      <c r="I337" s="272">
        <f>data!CA67</f>
        <v>0</v>
      </c>
    </row>
    <row r="338" spans="1:9" ht="20.149999999999999" customHeight="1">
      <c r="A338" s="245">
        <v>13</v>
      </c>
      <c r="B338" s="253" t="s">
        <v>996</v>
      </c>
      <c r="C338" s="272">
        <f>data!BU68</f>
        <v>0</v>
      </c>
      <c r="D338" s="272">
        <f>data!BV68</f>
        <v>92247.56</v>
      </c>
      <c r="E338" s="272">
        <f>data!BW68</f>
        <v>3729</v>
      </c>
      <c r="F338" s="272">
        <f>data!BX68</f>
        <v>0</v>
      </c>
      <c r="G338" s="272">
        <f>data!BY68</f>
        <v>8202.67</v>
      </c>
      <c r="H338" s="272">
        <f>data!BZ68</f>
        <v>0</v>
      </c>
      <c r="I338" s="272">
        <f>data!CA68</f>
        <v>0</v>
      </c>
    </row>
    <row r="339" spans="1:9" ht="20.149999999999999" customHeight="1">
      <c r="A339" s="245">
        <v>14</v>
      </c>
      <c r="B339" s="253" t="s">
        <v>997</v>
      </c>
      <c r="C339" s="272">
        <f>data!BU69</f>
        <v>0</v>
      </c>
      <c r="D339" s="272">
        <f>data!BV69</f>
        <v>740.9</v>
      </c>
      <c r="E339" s="272">
        <f>data!BW69</f>
        <v>988</v>
      </c>
      <c r="F339" s="272">
        <f>data!BX69</f>
        <v>26980.21</v>
      </c>
      <c r="G339" s="272">
        <f>data!BY69</f>
        <v>116954.39</v>
      </c>
      <c r="H339" s="272">
        <f>data!BZ69</f>
        <v>0</v>
      </c>
      <c r="I339" s="272">
        <f>data!CA69</f>
        <v>0</v>
      </c>
    </row>
    <row r="340" spans="1:9" ht="20.149999999999999" customHeight="1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>
      <c r="A341" s="245">
        <v>16</v>
      </c>
      <c r="B341" s="261" t="s">
        <v>998</v>
      </c>
      <c r="C341" s="253">
        <f>data!BU85</f>
        <v>0</v>
      </c>
      <c r="D341" s="253">
        <f>data!BV85</f>
        <v>1659537.8399999996</v>
      </c>
      <c r="E341" s="253">
        <f>data!BW85</f>
        <v>122768.44</v>
      </c>
      <c r="F341" s="253">
        <f>data!BX85</f>
        <v>1783523.2999999998</v>
      </c>
      <c r="G341" s="253">
        <f>data!BY85</f>
        <v>1778435.7799999998</v>
      </c>
      <c r="H341" s="253">
        <f>data!BZ85</f>
        <v>0</v>
      </c>
      <c r="I341" s="253">
        <f>data!CA85</f>
        <v>0</v>
      </c>
    </row>
    <row r="342" spans="1:9" ht="20.149999999999999" customHeight="1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>
      <c r="A343" s="245">
        <v>18</v>
      </c>
      <c r="B343" s="253" t="s">
        <v>999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>
      <c r="A344" s="245">
        <v>19</v>
      </c>
      <c r="B344" s="261" t="s">
        <v>1000</v>
      </c>
      <c r="C344" s="268" t="str">
        <f>IF(data!BU73&gt;0,data!BU73,"")</f>
        <v/>
      </c>
      <c r="D344" s="268" t="str">
        <f>IF(data!BV73&gt;0,data!BV73,"")</f>
        <v/>
      </c>
      <c r="E344" s="268" t="str">
        <f>IF(data!BW73&gt;0,data!BW73,"")</f>
        <v/>
      </c>
      <c r="F344" s="268" t="str">
        <f>IF(data!BX73&gt;0,data!BX73,"")</f>
        <v/>
      </c>
      <c r="G344" s="268" t="str">
        <f>IF(data!BY73&gt;0,data!BY73,"")</f>
        <v/>
      </c>
      <c r="H344" s="268" t="str">
        <f>IF(data!BZ73&gt;0,data!BZ73,"")</f>
        <v/>
      </c>
      <c r="I344" s="268" t="str">
        <f>IF(data!CA73&gt;0,data!CA73,"")</f>
        <v/>
      </c>
    </row>
    <row r="345" spans="1:9" ht="20.149999999999999" customHeight="1">
      <c r="A345" s="245">
        <v>20</v>
      </c>
      <c r="B345" s="261" t="s">
        <v>1001</v>
      </c>
      <c r="C345" s="268" t="str">
        <f>IF(data!BU74&gt;0,data!BU74,"")</f>
        <v/>
      </c>
      <c r="D345" s="268" t="str">
        <f>IF(data!BV74&gt;0,data!BV74,"")</f>
        <v/>
      </c>
      <c r="E345" s="268" t="str">
        <f>IF(data!BW74&gt;0,data!BW74,"")</f>
        <v/>
      </c>
      <c r="F345" s="268" t="str">
        <f>IF(data!BX74&gt;0,data!BX74,"")</f>
        <v/>
      </c>
      <c r="G345" s="268" t="str">
        <f>IF(data!BY74&gt;0,data!BY74,"")</f>
        <v/>
      </c>
      <c r="H345" s="268" t="str">
        <f>IF(data!BZ74&gt;0,data!BZ74,"")</f>
        <v/>
      </c>
      <c r="I345" s="268" t="str">
        <f>IF(data!CA74&gt;0,data!CA74,"")</f>
        <v/>
      </c>
    </row>
    <row r="346" spans="1:9" ht="20.149999999999999" customHeight="1">
      <c r="A346" s="245">
        <v>21</v>
      </c>
      <c r="B346" s="261" t="s">
        <v>1002</v>
      </c>
      <c r="C346" s="268" t="str">
        <f>IF(data!BU75&gt;0,data!BU75,"")</f>
        <v/>
      </c>
      <c r="D346" s="268" t="str">
        <f>IF(data!BV75&gt;0,data!BV75,"")</f>
        <v/>
      </c>
      <c r="E346" s="268" t="str">
        <f>IF(data!BW75&gt;0,data!BW75,"")</f>
        <v/>
      </c>
      <c r="F346" s="268" t="str">
        <f>IF(data!BX75&gt;0,data!BX75,"")</f>
        <v/>
      </c>
      <c r="G346" s="268" t="str">
        <f>IF(data!BY75&gt;0,data!BY75,"")</f>
        <v/>
      </c>
      <c r="H346" s="268" t="str">
        <f>IF(data!BZ75&gt;0,data!BZ75,"")</f>
        <v/>
      </c>
      <c r="I346" s="268" t="str">
        <f>IF(data!CA75&gt;0,data!CA75,"")</f>
        <v/>
      </c>
    </row>
    <row r="347" spans="1:9" ht="20.149999999999999" customHeight="1">
      <c r="A347" s="245" t="s">
        <v>1003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>
      <c r="A348" s="245">
        <v>22</v>
      </c>
      <c r="B348" s="253" t="s">
        <v>1004</v>
      </c>
      <c r="C348" s="269">
        <f>data!BU90</f>
        <v>0</v>
      </c>
      <c r="D348" s="269">
        <f>data!BV90</f>
        <v>1540.5</v>
      </c>
      <c r="E348" s="269">
        <f>data!BW90</f>
        <v>0</v>
      </c>
      <c r="F348" s="269">
        <f>data!BX90</f>
        <v>416</v>
      </c>
      <c r="G348" s="269">
        <f>data!BY90</f>
        <v>0</v>
      </c>
      <c r="H348" s="269">
        <f>data!BZ90</f>
        <v>0</v>
      </c>
      <c r="I348" s="269">
        <f>data!CA90</f>
        <v>0</v>
      </c>
    </row>
    <row r="349" spans="1:9" ht="20.149999999999999" customHeight="1">
      <c r="A349" s="245">
        <v>23</v>
      </c>
      <c r="B349" s="253" t="s">
        <v>1005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>
      <c r="A350" s="245">
        <v>24</v>
      </c>
      <c r="B350" s="253" t="s">
        <v>1006</v>
      </c>
      <c r="C350" s="269">
        <f>data!BU92</f>
        <v>0</v>
      </c>
      <c r="D350" s="269">
        <f>data!BV92</f>
        <v>0</v>
      </c>
      <c r="E350" s="269">
        <f>data!BW92</f>
        <v>0</v>
      </c>
      <c r="F350" s="269">
        <f>data!BX92</f>
        <v>0</v>
      </c>
      <c r="G350" s="269">
        <f>data!BY92</f>
        <v>0</v>
      </c>
      <c r="H350" s="269">
        <f>data!BZ92</f>
        <v>0</v>
      </c>
      <c r="I350" s="269">
        <f>data!CA92</f>
        <v>0</v>
      </c>
    </row>
    <row r="351" spans="1:9" ht="20.149999999999999" customHeight="1">
      <c r="A351" s="245">
        <v>25</v>
      </c>
      <c r="B351" s="253" t="s">
        <v>1007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>
      <c r="A352" s="245">
        <v>26</v>
      </c>
      <c r="B352" s="253" t="s">
        <v>294</v>
      </c>
      <c r="C352" s="271" t="str">
        <f>IF(data!BU80&gt;0,data!BU80,"")</f>
        <v/>
      </c>
      <c r="D352" s="271" t="str">
        <f>IF(data!BV80&gt;0,data!BV80,"")</f>
        <v/>
      </c>
      <c r="E352" s="271" t="str">
        <f>IF(data!BW80&gt;0,data!BW80,"")</f>
        <v/>
      </c>
      <c r="F352" s="271" t="str">
        <f>IF(data!BX80&gt;0,data!BX80,"")</f>
        <v/>
      </c>
      <c r="G352" s="271" t="str">
        <f>IF(data!BY80&gt;0,data!BY80,"")</f>
        <v/>
      </c>
      <c r="H352" s="271" t="str">
        <f>IF(data!BZ80&gt;0,data!BZ80,"")</f>
        <v/>
      </c>
      <c r="I352" s="271" t="str">
        <f>IF(data!CA80&gt;0,data!CA80,"")</f>
        <v/>
      </c>
    </row>
    <row r="353" spans="1:9" ht="20.149999999999999" customHeight="1">
      <c r="A353" s="246" t="s">
        <v>989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>
      <c r="D354" s="249"/>
      <c r="I354" s="250" t="s">
        <v>1042</v>
      </c>
    </row>
    <row r="355" spans="1:9" ht="20.149999999999999" customHeight="1">
      <c r="A355" s="249"/>
    </row>
    <row r="356" spans="1:9" ht="20.149999999999999" customHeight="1">
      <c r="A356" s="251" t="str">
        <f>"Hospital: "&amp;data!C98</f>
        <v>Hospital: Tri-State Memorial Hospital</v>
      </c>
      <c r="G356" s="252"/>
      <c r="H356" s="251" t="str">
        <f>"FYE: "&amp;data!C96</f>
        <v>FYE: 12/31/2022</v>
      </c>
    </row>
    <row r="357" spans="1:9" ht="20.149999999999999" customHeight="1">
      <c r="A357" s="245">
        <v>1</v>
      </c>
      <c r="B357" s="253" t="s">
        <v>236</v>
      </c>
      <c r="C357" s="255" t="s">
        <v>113</v>
      </c>
      <c r="D357" s="255" t="s">
        <v>114</v>
      </c>
      <c r="E357" s="255" t="s">
        <v>115</v>
      </c>
      <c r="F357" s="273"/>
      <c r="G357" s="273"/>
      <c r="H357" s="273"/>
      <c r="I357" s="255"/>
    </row>
    <row r="358" spans="1:9" ht="20.149999999999999" customHeight="1">
      <c r="A358" s="256">
        <v>2</v>
      </c>
      <c r="B358" s="257" t="s">
        <v>991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49999999999999" customHeight="1">
      <c r="A359" s="256"/>
      <c r="B359" s="257"/>
      <c r="C359" s="259" t="s">
        <v>228</v>
      </c>
      <c r="D359" s="259" t="s">
        <v>1043</v>
      </c>
      <c r="E359" s="259" t="s">
        <v>240</v>
      </c>
      <c r="F359" s="274"/>
      <c r="G359" s="274"/>
      <c r="H359" s="274"/>
      <c r="I359" s="259" t="s">
        <v>230</v>
      </c>
    </row>
    <row r="360" spans="1:9" ht="20.149999999999999" customHeight="1">
      <c r="A360" s="245">
        <v>3</v>
      </c>
      <c r="B360" s="253" t="s">
        <v>995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>
      <c r="A362" s="245">
        <v>5</v>
      </c>
      <c r="B362" s="253" t="s">
        <v>262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472.82999999999993</v>
      </c>
    </row>
    <row r="363" spans="1:9" ht="20.149999999999999" customHeight="1">
      <c r="A363" s="245">
        <v>6</v>
      </c>
      <c r="B363" s="253" t="s">
        <v>263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40495342.409999996</v>
      </c>
    </row>
    <row r="364" spans="1:9" ht="20.149999999999999" customHeight="1">
      <c r="A364" s="245">
        <v>7</v>
      </c>
      <c r="B364" s="253" t="s">
        <v>11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10812365</v>
      </c>
    </row>
    <row r="365" spans="1:9" ht="20.149999999999999" customHeight="1">
      <c r="A365" s="245">
        <v>8</v>
      </c>
      <c r="B365" s="253" t="s">
        <v>264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8431265.9299999997</v>
      </c>
    </row>
    <row r="366" spans="1:9" ht="20.149999999999999" customHeight="1">
      <c r="A366" s="245">
        <v>9</v>
      </c>
      <c r="B366" s="253" t="s">
        <v>265</v>
      </c>
      <c r="C366" s="272">
        <f>data!CB64</f>
        <v>0</v>
      </c>
      <c r="D366" s="272">
        <f>data!CC64</f>
        <v>-8231.27</v>
      </c>
      <c r="E366" s="277"/>
      <c r="F366" s="277"/>
      <c r="G366" s="277"/>
      <c r="H366" s="277"/>
      <c r="I366" s="272">
        <f>data!CE64</f>
        <v>23971046.679999992</v>
      </c>
    </row>
    <row r="367" spans="1:9" ht="20.149999999999999" customHeight="1">
      <c r="A367" s="245">
        <v>10</v>
      </c>
      <c r="B367" s="253" t="s">
        <v>511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1011280.3800000001</v>
      </c>
    </row>
    <row r="368" spans="1:9" ht="20.149999999999999" customHeight="1">
      <c r="A368" s="245">
        <v>11</v>
      </c>
      <c r="B368" s="253" t="s">
        <v>512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13138445.5</v>
      </c>
    </row>
    <row r="369" spans="1:9" ht="20.149999999999999" customHeight="1">
      <c r="A369" s="245">
        <v>12</v>
      </c>
      <c r="B369" s="253" t="s">
        <v>16</v>
      </c>
      <c r="C369" s="272">
        <f>data!CB67</f>
        <v>0</v>
      </c>
      <c r="D369" s="272">
        <f>data!CC67</f>
        <v>501210</v>
      </c>
      <c r="E369" s="277"/>
      <c r="F369" s="277"/>
      <c r="G369" s="277"/>
      <c r="H369" s="277"/>
      <c r="I369" s="272">
        <f>data!CE67</f>
        <v>3350094</v>
      </c>
    </row>
    <row r="370" spans="1:9" ht="20.149999999999999" customHeight="1">
      <c r="A370" s="245">
        <v>13</v>
      </c>
      <c r="B370" s="253" t="s">
        <v>996</v>
      </c>
      <c r="C370" s="272">
        <f>data!CB68</f>
        <v>0</v>
      </c>
      <c r="D370" s="272">
        <f>data!CC68</f>
        <v>10456.07</v>
      </c>
      <c r="E370" s="277"/>
      <c r="F370" s="277"/>
      <c r="G370" s="277"/>
      <c r="H370" s="277"/>
      <c r="I370" s="272">
        <f>data!CE68</f>
        <v>862838.97</v>
      </c>
    </row>
    <row r="371" spans="1:9" ht="20.149999999999999" customHeight="1">
      <c r="A371" s="245">
        <v>14</v>
      </c>
      <c r="B371" s="253" t="s">
        <v>997</v>
      </c>
      <c r="C371" s="272">
        <f>data!CB69</f>
        <v>0</v>
      </c>
      <c r="D371" s="272">
        <f>data!CC69</f>
        <v>0</v>
      </c>
      <c r="E371" s="272">
        <f>data!CD69</f>
        <v>2023594.2400000002</v>
      </c>
      <c r="F371" s="277"/>
      <c r="G371" s="277"/>
      <c r="H371" s="277"/>
      <c r="I371" s="272">
        <f>data!CE69</f>
        <v>3334530.41</v>
      </c>
    </row>
    <row r="372" spans="1:9" ht="20.149999999999999" customHeight="1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49999999999999" customHeight="1">
      <c r="A373" s="245">
        <v>16</v>
      </c>
      <c r="B373" s="261" t="s">
        <v>998</v>
      </c>
      <c r="C373" s="272">
        <f>data!CB85</f>
        <v>0</v>
      </c>
      <c r="D373" s="272">
        <f>data!CC85</f>
        <v>503434.8</v>
      </c>
      <c r="E373" s="272">
        <f>data!CD85</f>
        <v>2023594.2400000002</v>
      </c>
      <c r="F373" s="277"/>
      <c r="G373" s="277"/>
      <c r="H373" s="277"/>
      <c r="I373" s="253">
        <f>data!CE85</f>
        <v>105407209.27999999</v>
      </c>
    </row>
    <row r="374" spans="1:9" ht="20.149999999999999" customHeight="1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>
      <c r="A375" s="245">
        <v>18</v>
      </c>
      <c r="B375" s="253" t="s">
        <v>999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>
      <c r="A376" s="245">
        <v>19</v>
      </c>
      <c r="B376" s="261" t="s">
        <v>1000</v>
      </c>
      <c r="C376" s="268" t="str">
        <f>IF(data!CB73&gt;0,data!CB73,"")</f>
        <v/>
      </c>
      <c r="D376" s="268" t="str">
        <f>IF(data!CC73&gt;0,data!CC73,"")</f>
        <v/>
      </c>
      <c r="E376" s="263"/>
      <c r="F376" s="263"/>
      <c r="G376" s="263"/>
      <c r="H376" s="263"/>
      <c r="I376" s="269">
        <f>data!CE87</f>
        <v>24611517.060000002</v>
      </c>
    </row>
    <row r="377" spans="1:9" ht="20.149999999999999" customHeight="1">
      <c r="A377" s="245">
        <v>20</v>
      </c>
      <c r="B377" s="261" t="s">
        <v>1001</v>
      </c>
      <c r="C377" s="268" t="str">
        <f>IF(data!CB74&gt;0,data!CB74,"")</f>
        <v/>
      </c>
      <c r="D377" s="268" t="str">
        <f>IF(data!CC74&gt;0,data!CC74,"")</f>
        <v/>
      </c>
      <c r="E377" s="263"/>
      <c r="F377" s="263"/>
      <c r="G377" s="263"/>
      <c r="H377" s="263"/>
      <c r="I377" s="269">
        <f>data!CE88</f>
        <v>186048977.59000003</v>
      </c>
    </row>
    <row r="378" spans="1:9" ht="20.149999999999999" customHeight="1">
      <c r="A378" s="245">
        <v>21</v>
      </c>
      <c r="B378" s="261" t="s">
        <v>1002</v>
      </c>
      <c r="C378" s="268" t="str">
        <f>IF(data!CB75&gt;0,data!CB75,"")</f>
        <v/>
      </c>
      <c r="D378" s="268" t="str">
        <f>IF(data!CC75&gt;0,data!CC75,"")</f>
        <v/>
      </c>
      <c r="E378" s="263"/>
      <c r="F378" s="263"/>
      <c r="G378" s="263"/>
      <c r="H378" s="263"/>
      <c r="I378" s="269">
        <f>data!CE89</f>
        <v>210660494.65000001</v>
      </c>
    </row>
    <row r="379" spans="1:9" ht="20.149999999999999" customHeight="1">
      <c r="A379" s="245" t="s">
        <v>1003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>
      <c r="A380" s="245">
        <v>22</v>
      </c>
      <c r="B380" s="253" t="s">
        <v>1004</v>
      </c>
      <c r="C380" s="269">
        <f>data!CB90</f>
        <v>0</v>
      </c>
      <c r="D380" s="269">
        <f>data!CC90</f>
        <v>25023</v>
      </c>
      <c r="E380" s="263"/>
      <c r="F380" s="263"/>
      <c r="G380" s="263"/>
      <c r="H380" s="263"/>
      <c r="I380" s="253">
        <f>data!CE90</f>
        <v>167254</v>
      </c>
    </row>
    <row r="381" spans="1:9" ht="20.149999999999999" customHeight="1">
      <c r="A381" s="245">
        <v>23</v>
      </c>
      <c r="B381" s="253" t="s">
        <v>1005</v>
      </c>
      <c r="C381" s="269">
        <f>data!CB91</f>
        <v>0</v>
      </c>
      <c r="D381" s="268" t="str">
        <f>IF(data!CC77&gt;0,data!CC77,"")</f>
        <v/>
      </c>
      <c r="E381" s="263"/>
      <c r="F381" s="263"/>
      <c r="G381" s="263"/>
      <c r="H381" s="263"/>
      <c r="I381" s="253">
        <f>data!CE91</f>
        <v>15658</v>
      </c>
    </row>
    <row r="382" spans="1:9" ht="20.149999999999999" customHeight="1">
      <c r="A382" s="245">
        <v>24</v>
      </c>
      <c r="B382" s="253" t="s">
        <v>1006</v>
      </c>
      <c r="C382" s="269">
        <f>data!CB92</f>
        <v>0</v>
      </c>
      <c r="D382" s="268" t="str">
        <f>IF(data!CC78&gt;0,data!CC78,"")</f>
        <v/>
      </c>
      <c r="E382" s="263"/>
      <c r="F382" s="263"/>
      <c r="G382" s="263"/>
      <c r="H382" s="263"/>
      <c r="I382" s="253">
        <f>data!CE92</f>
        <v>55748</v>
      </c>
    </row>
    <row r="383" spans="1:9" ht="20.149999999999999" customHeight="1">
      <c r="A383" s="245">
        <v>25</v>
      </c>
      <c r="B383" s="253" t="s">
        <v>1007</v>
      </c>
      <c r="C383" s="269">
        <f>data!CB93</f>
        <v>0</v>
      </c>
      <c r="D383" s="268" t="str">
        <f>IF(data!CC79&gt;0,data!CC79,"")</f>
        <v/>
      </c>
      <c r="E383" s="263"/>
      <c r="F383" s="263"/>
      <c r="G383" s="263"/>
      <c r="H383" s="263"/>
      <c r="I383" s="253">
        <f>data!CE93</f>
        <v>324010.76</v>
      </c>
    </row>
    <row r="384" spans="1:9" ht="20.149999999999999" customHeight="1">
      <c r="A384" s="245">
        <v>26</v>
      </c>
      <c r="B384" s="253" t="s">
        <v>294</v>
      </c>
      <c r="C384" s="268" t="str">
        <f>IF(data!CB80&gt;0,data!CB80,"")</f>
        <v/>
      </c>
      <c r="D384" s="268" t="str">
        <f>IF(data!CC80&gt;0,data!CC80,"")</f>
        <v/>
      </c>
      <c r="E384" s="275"/>
      <c r="F384" s="263"/>
      <c r="G384" s="263"/>
      <c r="H384" s="263"/>
      <c r="I384" s="260">
        <f>data!CE94</f>
        <v>98.75</v>
      </c>
    </row>
    <row r="410" ht="15.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05" transitionEvaluation="1" transitionEntry="1" codeName="Sheet1">
    <tabColor rgb="FF92D050"/>
    <pageSetUpPr autoPageBreaks="0" fitToPage="1"/>
  </sheetPr>
  <dimension ref="A1:CF716"/>
  <sheetViews>
    <sheetView topLeftCell="A405" zoomScaleNormal="100" workbookViewId="0">
      <selection activeCell="E421" sqref="E421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>
      <c r="A48" s="28" t="s">
        <v>232</v>
      </c>
      <c r="B48" s="278">
        <v>9184942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829674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660837</v>
      </c>
      <c r="Q48" s="28">
        <f t="shared" si="0"/>
        <v>3323</v>
      </c>
      <c r="R48" s="28">
        <f t="shared" si="0"/>
        <v>265936</v>
      </c>
      <c r="S48" s="28">
        <f>IF($B$48,(ROUND((($B$48/$CE$61)*S61),0)))</f>
        <v>50359</v>
      </c>
      <c r="T48" s="28">
        <f>IF($B$48,(ROUND((($B$48/$CE$61)*T61),0)))</f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464611</v>
      </c>
      <c r="Z48" s="28">
        <f t="shared" si="0"/>
        <v>0</v>
      </c>
      <c r="AA48" s="28">
        <f t="shared" si="0"/>
        <v>0</v>
      </c>
      <c r="AB48" s="28">
        <f t="shared" si="0"/>
        <v>162064</v>
      </c>
      <c r="AC48" s="28">
        <f t="shared" si="0"/>
        <v>119384</v>
      </c>
      <c r="AD48" s="28">
        <f t="shared" si="0"/>
        <v>20686</v>
      </c>
      <c r="AE48" s="28">
        <f t="shared" si="0"/>
        <v>0</v>
      </c>
      <c r="AF48" s="28">
        <f t="shared" si="0"/>
        <v>0</v>
      </c>
      <c r="AG48" s="28">
        <f t="shared" si="0"/>
        <v>470990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3542657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180081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102658</v>
      </c>
      <c r="BE48" s="28">
        <f t="shared" si="1"/>
        <v>101139</v>
      </c>
      <c r="BF48" s="28">
        <f t="shared" si="1"/>
        <v>227555</v>
      </c>
      <c r="BG48" s="28">
        <f t="shared" si="1"/>
        <v>0</v>
      </c>
      <c r="BH48" s="28">
        <f t="shared" si="1"/>
        <v>176042</v>
      </c>
      <c r="BI48" s="28">
        <f t="shared" si="1"/>
        <v>0</v>
      </c>
      <c r="BJ48" s="28">
        <f t="shared" si="1"/>
        <v>182347</v>
      </c>
      <c r="BK48" s="28">
        <f t="shared" si="1"/>
        <v>0</v>
      </c>
      <c r="BL48" s="28">
        <f t="shared" si="1"/>
        <v>177841</v>
      </c>
      <c r="BM48" s="28">
        <f t="shared" si="1"/>
        <v>241575</v>
      </c>
      <c r="BN48" s="28">
        <f t="shared" si="1"/>
        <v>102548</v>
      </c>
      <c r="BO48" s="28">
        <f t="shared" ref="BO48:CD48" si="2">IF($B$48,(ROUND((($B$48/$CE$61)*BO61),0)))</f>
        <v>23579</v>
      </c>
      <c r="BP48" s="28">
        <f t="shared" si="2"/>
        <v>151057</v>
      </c>
      <c r="BQ48" s="28">
        <f t="shared" si="2"/>
        <v>0</v>
      </c>
      <c r="BR48" s="28">
        <f t="shared" si="2"/>
        <v>123391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251715</v>
      </c>
      <c r="BW48" s="28">
        <f t="shared" si="2"/>
        <v>18393</v>
      </c>
      <c r="BX48" s="28">
        <f t="shared" si="2"/>
        <v>278216</v>
      </c>
      <c r="BY48" s="28">
        <f t="shared" si="2"/>
        <v>256285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9184943</v>
      </c>
    </row>
    <row r="49" spans="1:83">
      <c r="A49" s="16" t="s">
        <v>233</v>
      </c>
      <c r="B49" s="28">
        <f>B47+B48</f>
        <v>9184942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>
      <c r="A52" s="35" t="s">
        <v>235</v>
      </c>
      <c r="B52" s="278">
        <v>3535772.43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193967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284374</v>
      </c>
      <c r="Q52" s="28">
        <f t="shared" si="3"/>
        <v>22391</v>
      </c>
      <c r="R52" s="28">
        <f t="shared" si="3"/>
        <v>0</v>
      </c>
      <c r="S52" s="28">
        <f t="shared" si="3"/>
        <v>18119</v>
      </c>
      <c r="T52" s="28">
        <f t="shared" si="3"/>
        <v>0</v>
      </c>
      <c r="U52" s="28">
        <f t="shared" si="3"/>
        <v>13048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221725</v>
      </c>
      <c r="Z52" s="28">
        <f t="shared" si="3"/>
        <v>0</v>
      </c>
      <c r="AA52" s="28">
        <f t="shared" si="3"/>
        <v>0</v>
      </c>
      <c r="AB52" s="28">
        <f t="shared" si="3"/>
        <v>17551</v>
      </c>
      <c r="AC52" s="28">
        <f t="shared" si="3"/>
        <v>15952</v>
      </c>
      <c r="AD52" s="28">
        <f t="shared" si="3"/>
        <v>91628</v>
      </c>
      <c r="AE52" s="28">
        <f t="shared" si="3"/>
        <v>0</v>
      </c>
      <c r="AF52" s="28">
        <f t="shared" si="3"/>
        <v>0</v>
      </c>
      <c r="AG52" s="28">
        <f t="shared" si="3"/>
        <v>136347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1269826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70857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69110</v>
      </c>
      <c r="BE52" s="28">
        <f t="shared" si="4"/>
        <v>105412</v>
      </c>
      <c r="BF52" s="28">
        <f t="shared" si="4"/>
        <v>30536</v>
      </c>
      <c r="BG52" s="28">
        <f t="shared" si="4"/>
        <v>0</v>
      </c>
      <c r="BH52" s="28">
        <f t="shared" si="4"/>
        <v>47960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43804</v>
      </c>
      <c r="BM52" s="28">
        <f t="shared" si="4"/>
        <v>93943</v>
      </c>
      <c r="BN52" s="28">
        <f t="shared" si="4"/>
        <v>123573</v>
      </c>
      <c r="BO52" s="28">
        <f t="shared" ref="BO52:CD52" si="5">IF($B$52,ROUND(($B$52/($CE$90+$CF$90)*BO90),0))</f>
        <v>0</v>
      </c>
      <c r="BP52" s="28">
        <f t="shared" si="5"/>
        <v>57304</v>
      </c>
      <c r="BQ52" s="28">
        <f t="shared" si="5"/>
        <v>0</v>
      </c>
      <c r="BR52" s="28">
        <f t="shared" si="5"/>
        <v>40574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32419</v>
      </c>
      <c r="BW52" s="28">
        <f t="shared" si="5"/>
        <v>0</v>
      </c>
      <c r="BX52" s="28">
        <f t="shared" si="5"/>
        <v>8755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526597</v>
      </c>
      <c r="CD52" s="28">
        <f t="shared" si="5"/>
        <v>0</v>
      </c>
      <c r="CE52" s="28">
        <f>SUM(C52:CD52)</f>
        <v>3535772</v>
      </c>
    </row>
    <row r="53" spans="1:83">
      <c r="A53" s="16" t="s">
        <v>233</v>
      </c>
      <c r="B53" s="28">
        <f>B51+B52</f>
        <v>3535772.43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20"/>
      <c r="D59" s="20"/>
      <c r="E59" s="20">
        <v>4555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81">
        <v>155792</v>
      </c>
      <c r="Q59" s="26">
        <v>111450</v>
      </c>
      <c r="R59" s="26">
        <v>155792</v>
      </c>
      <c r="S59" s="279">
        <v>0</v>
      </c>
      <c r="T59" s="279">
        <v>0</v>
      </c>
      <c r="U59" s="27">
        <v>219285</v>
      </c>
      <c r="V59" s="26"/>
      <c r="W59" s="26"/>
      <c r="X59" s="26"/>
      <c r="Y59" s="26">
        <v>25373.34</v>
      </c>
      <c r="Z59" s="26"/>
      <c r="AA59" s="26"/>
      <c r="AB59" s="279">
        <v>0</v>
      </c>
      <c r="AC59" s="26">
        <v>13061</v>
      </c>
      <c r="AD59" s="26"/>
      <c r="AE59" s="26">
        <v>2770</v>
      </c>
      <c r="AF59" s="26"/>
      <c r="AG59" s="26">
        <v>13791</v>
      </c>
      <c r="AH59" s="26"/>
      <c r="AI59" s="26"/>
      <c r="AJ59" s="26">
        <v>81094</v>
      </c>
      <c r="AK59" s="26"/>
      <c r="AL59" s="26">
        <v>820</v>
      </c>
      <c r="AM59" s="26"/>
      <c r="AN59" s="26"/>
      <c r="AO59" s="26"/>
      <c r="AP59" s="26"/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>
        <v>16362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168014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>
      <c r="A60" s="219" t="s">
        <v>262</v>
      </c>
      <c r="B60" s="220"/>
      <c r="C60" s="280"/>
      <c r="D60" s="280"/>
      <c r="E60" s="280">
        <v>49.65</v>
      </c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1">
        <v>32.14</v>
      </c>
      <c r="Q60" s="281"/>
      <c r="R60" s="281">
        <v>3.85</v>
      </c>
      <c r="S60" s="282">
        <v>4.91</v>
      </c>
      <c r="T60" s="282"/>
      <c r="U60" s="283"/>
      <c r="V60" s="281"/>
      <c r="W60" s="281"/>
      <c r="X60" s="281"/>
      <c r="Y60" s="281">
        <v>27.78</v>
      </c>
      <c r="Z60" s="281"/>
      <c r="AA60" s="281"/>
      <c r="AB60" s="282">
        <v>6.76</v>
      </c>
      <c r="AC60" s="281">
        <v>4.7699999999999996</v>
      </c>
      <c r="AD60" s="281"/>
      <c r="AE60" s="281"/>
      <c r="AF60" s="281"/>
      <c r="AG60" s="281">
        <v>28.76</v>
      </c>
      <c r="AH60" s="281"/>
      <c r="AI60" s="281"/>
      <c r="AJ60" s="281">
        <v>127.29</v>
      </c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2"/>
      <c r="AW60" s="282"/>
      <c r="AX60" s="282"/>
      <c r="AY60" s="281">
        <v>18.27</v>
      </c>
      <c r="AZ60" s="281"/>
      <c r="BA60" s="282"/>
      <c r="BB60" s="282"/>
      <c r="BC60" s="282"/>
      <c r="BD60" s="282">
        <v>8.51</v>
      </c>
      <c r="BE60" s="281">
        <v>5.67</v>
      </c>
      <c r="BF60" s="282">
        <v>21.77</v>
      </c>
      <c r="BG60" s="282"/>
      <c r="BH60" s="282">
        <v>9.2799999999999994</v>
      </c>
      <c r="BI60" s="282"/>
      <c r="BJ60" s="282">
        <v>7.83</v>
      </c>
      <c r="BK60" s="282"/>
      <c r="BL60" s="282">
        <v>21.6</v>
      </c>
      <c r="BM60" s="282">
        <v>21.41</v>
      </c>
      <c r="BN60" s="282">
        <v>1.29</v>
      </c>
      <c r="BO60" s="282">
        <v>2.04</v>
      </c>
      <c r="BP60" s="282">
        <v>8.58</v>
      </c>
      <c r="BQ60" s="282"/>
      <c r="BR60" s="282">
        <v>7.2</v>
      </c>
      <c r="BS60" s="282"/>
      <c r="BT60" s="282"/>
      <c r="BU60" s="282"/>
      <c r="BV60" s="282">
        <v>21.87</v>
      </c>
      <c r="BW60" s="282">
        <v>1.93</v>
      </c>
      <c r="BX60" s="282">
        <v>13.190000000000001</v>
      </c>
      <c r="BY60" s="282">
        <v>16.93</v>
      </c>
      <c r="BZ60" s="282"/>
      <c r="CA60" s="282"/>
      <c r="CB60" s="282"/>
      <c r="CC60" s="282"/>
      <c r="CD60" s="221" t="s">
        <v>248</v>
      </c>
      <c r="CE60" s="239">
        <f t="shared" ref="CE60:CE68" si="6">SUM(C60:CD60)</f>
        <v>473.28</v>
      </c>
    </row>
    <row r="61" spans="1:83">
      <c r="A61" s="35" t="s">
        <v>263</v>
      </c>
      <c r="B61" s="16"/>
      <c r="C61" s="20"/>
      <c r="D61" s="20"/>
      <c r="E61" s="20">
        <v>3486231.58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>
        <v>2776789.8</v>
      </c>
      <c r="Q61" s="26">
        <v>13964.22</v>
      </c>
      <c r="R61" s="26">
        <v>1117445.6600000001</v>
      </c>
      <c r="S61" s="284">
        <v>211604.65</v>
      </c>
      <c r="T61" s="284"/>
      <c r="U61" s="27"/>
      <c r="V61" s="26"/>
      <c r="W61" s="26"/>
      <c r="X61" s="26"/>
      <c r="Y61" s="26">
        <v>1952262.24</v>
      </c>
      <c r="Z61" s="26"/>
      <c r="AA61" s="26"/>
      <c r="AB61" s="285">
        <v>680982.75</v>
      </c>
      <c r="AC61" s="26">
        <v>501642.04</v>
      </c>
      <c r="AD61" s="26">
        <v>86921.26</v>
      </c>
      <c r="AE61" s="26"/>
      <c r="AF61" s="26"/>
      <c r="AG61" s="26">
        <v>1979069.64</v>
      </c>
      <c r="AH61" s="26"/>
      <c r="AI61" s="26"/>
      <c r="AJ61" s="26">
        <v>14886000.4</v>
      </c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84"/>
      <c r="AW61" s="284"/>
      <c r="AX61" s="284"/>
      <c r="AY61" s="26">
        <v>756689.55</v>
      </c>
      <c r="AZ61" s="26"/>
      <c r="BA61" s="284"/>
      <c r="BB61" s="284"/>
      <c r="BC61" s="284"/>
      <c r="BD61" s="284">
        <v>431360.85</v>
      </c>
      <c r="BE61" s="26">
        <v>424978.31</v>
      </c>
      <c r="BF61" s="284">
        <v>956168.72</v>
      </c>
      <c r="BG61" s="284"/>
      <c r="BH61" s="284">
        <v>739718.29</v>
      </c>
      <c r="BI61" s="284"/>
      <c r="BJ61" s="284">
        <v>766207.8</v>
      </c>
      <c r="BK61" s="284"/>
      <c r="BL61" s="284">
        <v>747275.48</v>
      </c>
      <c r="BM61" s="284">
        <v>1015082.23</v>
      </c>
      <c r="BN61" s="284">
        <v>430898.51</v>
      </c>
      <c r="BO61" s="284">
        <v>99079.24</v>
      </c>
      <c r="BP61" s="284">
        <v>634729.12</v>
      </c>
      <c r="BQ61" s="284"/>
      <c r="BR61" s="284">
        <v>518481.54</v>
      </c>
      <c r="BS61" s="284"/>
      <c r="BT61" s="284"/>
      <c r="BU61" s="284"/>
      <c r="BV61" s="284">
        <v>1057690.8799999999</v>
      </c>
      <c r="BW61" s="284">
        <v>77286.48</v>
      </c>
      <c r="BX61" s="284">
        <v>1169043.49</v>
      </c>
      <c r="BY61" s="284">
        <v>1076891.78</v>
      </c>
      <c r="BZ61" s="284"/>
      <c r="CA61" s="284"/>
      <c r="CB61" s="284"/>
      <c r="CC61" s="284"/>
      <c r="CD61" s="25" t="s">
        <v>248</v>
      </c>
      <c r="CE61" s="28">
        <f t="shared" si="6"/>
        <v>38594496.510000005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829674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660837</v>
      </c>
      <c r="Q62" s="28">
        <f t="shared" si="7"/>
        <v>3323</v>
      </c>
      <c r="R62" s="28">
        <f t="shared" si="7"/>
        <v>265936</v>
      </c>
      <c r="S62" s="28">
        <f t="shared" si="7"/>
        <v>50359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464611</v>
      </c>
      <c r="Z62" s="28">
        <f t="shared" si="7"/>
        <v>0</v>
      </c>
      <c r="AA62" s="28">
        <f t="shared" si="7"/>
        <v>0</v>
      </c>
      <c r="AB62" s="28">
        <f t="shared" si="7"/>
        <v>162064</v>
      </c>
      <c r="AC62" s="28">
        <f t="shared" si="7"/>
        <v>119384</v>
      </c>
      <c r="AD62" s="28">
        <f t="shared" si="7"/>
        <v>20686</v>
      </c>
      <c r="AE62" s="28">
        <f t="shared" si="7"/>
        <v>0</v>
      </c>
      <c r="AF62" s="28">
        <f t="shared" si="7"/>
        <v>0</v>
      </c>
      <c r="AG62" s="28">
        <f t="shared" si="7"/>
        <v>470990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3542657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180081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102658</v>
      </c>
      <c r="BE62" s="28">
        <f t="shared" si="8"/>
        <v>101139</v>
      </c>
      <c r="BF62" s="28">
        <f t="shared" si="8"/>
        <v>227555</v>
      </c>
      <c r="BG62" s="28">
        <f t="shared" si="8"/>
        <v>0</v>
      </c>
      <c r="BH62" s="28">
        <f t="shared" si="8"/>
        <v>176042</v>
      </c>
      <c r="BI62" s="28">
        <f t="shared" si="8"/>
        <v>0</v>
      </c>
      <c r="BJ62" s="28">
        <f t="shared" si="8"/>
        <v>182347</v>
      </c>
      <c r="BK62" s="28">
        <f t="shared" si="8"/>
        <v>0</v>
      </c>
      <c r="BL62" s="28">
        <f t="shared" si="8"/>
        <v>177841</v>
      </c>
      <c r="BM62" s="28">
        <f t="shared" si="8"/>
        <v>241575</v>
      </c>
      <c r="BN62" s="28">
        <f t="shared" si="8"/>
        <v>102548</v>
      </c>
      <c r="BO62" s="28">
        <f t="shared" ref="BO62:CC62" si="9">ROUND(BO47+BO48,0)</f>
        <v>23579</v>
      </c>
      <c r="BP62" s="28">
        <f t="shared" si="9"/>
        <v>151057</v>
      </c>
      <c r="BQ62" s="28">
        <f t="shared" si="9"/>
        <v>0</v>
      </c>
      <c r="BR62" s="28">
        <f t="shared" si="9"/>
        <v>123391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251715</v>
      </c>
      <c r="BW62" s="28">
        <f t="shared" si="9"/>
        <v>18393</v>
      </c>
      <c r="BX62" s="28">
        <f t="shared" si="9"/>
        <v>278216</v>
      </c>
      <c r="BY62" s="28">
        <f t="shared" si="9"/>
        <v>256285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9184943</v>
      </c>
    </row>
    <row r="63" spans="1:83">
      <c r="A63" s="35" t="s">
        <v>264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>
        <v>365000</v>
      </c>
      <c r="Q63" s="26"/>
      <c r="R63" s="26">
        <v>124641</v>
      </c>
      <c r="S63" s="284"/>
      <c r="T63" s="284"/>
      <c r="U63" s="27"/>
      <c r="V63" s="26"/>
      <c r="W63" s="26"/>
      <c r="X63" s="26"/>
      <c r="Y63" s="26">
        <v>1633968.18</v>
      </c>
      <c r="Z63" s="26"/>
      <c r="AA63" s="26"/>
      <c r="AB63" s="285"/>
      <c r="AC63" s="26">
        <v>84465</v>
      </c>
      <c r="AD63" s="26"/>
      <c r="AE63" s="26">
        <v>193216</v>
      </c>
      <c r="AF63" s="26"/>
      <c r="AG63" s="26">
        <v>2329999.2400000002</v>
      </c>
      <c r="AH63" s="26"/>
      <c r="AI63" s="26"/>
      <c r="AJ63" s="26">
        <v>2279074.38</v>
      </c>
      <c r="AK63" s="26"/>
      <c r="AL63" s="26">
        <v>70467.789999999994</v>
      </c>
      <c r="AM63" s="26"/>
      <c r="AN63" s="26"/>
      <c r="AO63" s="26"/>
      <c r="AP63" s="26"/>
      <c r="AQ63" s="26"/>
      <c r="AR63" s="26"/>
      <c r="AS63" s="26"/>
      <c r="AT63" s="26"/>
      <c r="AU63" s="26"/>
      <c r="AV63" s="284"/>
      <c r="AW63" s="284"/>
      <c r="AX63" s="284"/>
      <c r="AY63" s="26"/>
      <c r="AZ63" s="26"/>
      <c r="BA63" s="284"/>
      <c r="BB63" s="284"/>
      <c r="BC63" s="284"/>
      <c r="BD63" s="284"/>
      <c r="BE63" s="26"/>
      <c r="BF63" s="284"/>
      <c r="BG63" s="284"/>
      <c r="BH63" s="284"/>
      <c r="BI63" s="284"/>
      <c r="BJ63" s="284">
        <v>149019.79999999999</v>
      </c>
      <c r="BK63" s="284"/>
      <c r="BL63" s="284">
        <v>88046.44</v>
      </c>
      <c r="BM63" s="284"/>
      <c r="BN63" s="284">
        <v>41825.040000000001</v>
      </c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5" t="s">
        <v>248</v>
      </c>
      <c r="CE63" s="28">
        <f t="shared" si="6"/>
        <v>7359722.8700000001</v>
      </c>
    </row>
    <row r="64" spans="1:83">
      <c r="A64" s="35" t="s">
        <v>265</v>
      </c>
      <c r="B64" s="16"/>
      <c r="C64" s="20"/>
      <c r="D64" s="20"/>
      <c r="E64" s="20">
        <v>330135.65999999997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>
        <v>915275.26</v>
      </c>
      <c r="Q64" s="26">
        <v>23585.51</v>
      </c>
      <c r="R64" s="26">
        <v>125887.31</v>
      </c>
      <c r="S64" s="284">
        <v>7603460.1899999995</v>
      </c>
      <c r="T64" s="284"/>
      <c r="U64" s="27"/>
      <c r="V64" s="26"/>
      <c r="W64" s="26"/>
      <c r="X64" s="26"/>
      <c r="Y64" s="26">
        <v>204415.31</v>
      </c>
      <c r="Z64" s="26"/>
      <c r="AA64" s="26"/>
      <c r="AB64" s="285">
        <v>5927681.6900000004</v>
      </c>
      <c r="AC64" s="26">
        <v>197339.46</v>
      </c>
      <c r="AD64" s="26">
        <v>514.54999999999995</v>
      </c>
      <c r="AE64" s="26"/>
      <c r="AF64" s="26"/>
      <c r="AG64" s="26">
        <v>378901.9</v>
      </c>
      <c r="AH64" s="26"/>
      <c r="AI64" s="26"/>
      <c r="AJ64" s="26">
        <v>4244534.47</v>
      </c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84"/>
      <c r="AW64" s="284"/>
      <c r="AX64" s="284"/>
      <c r="AY64" s="26">
        <v>757146.59</v>
      </c>
      <c r="AZ64" s="26"/>
      <c r="BA64" s="284"/>
      <c r="BB64" s="284"/>
      <c r="BC64" s="284"/>
      <c r="BD64" s="284">
        <v>661227.74</v>
      </c>
      <c r="BE64" s="26">
        <v>140316.54</v>
      </c>
      <c r="BF64" s="284">
        <v>141175.70000000001</v>
      </c>
      <c r="BG64" s="284">
        <v>42144.25</v>
      </c>
      <c r="BH64" s="284">
        <v>17889.14</v>
      </c>
      <c r="BI64" s="284"/>
      <c r="BJ64" s="284">
        <v>12688.51</v>
      </c>
      <c r="BK64" s="284"/>
      <c r="BL64" s="284">
        <v>10785.54</v>
      </c>
      <c r="BM64" s="284">
        <v>6893.58</v>
      </c>
      <c r="BN64" s="284">
        <v>9548.48</v>
      </c>
      <c r="BO64" s="284">
        <v>16712.599999999999</v>
      </c>
      <c r="BP64" s="284">
        <v>26458.61</v>
      </c>
      <c r="BQ64" s="284"/>
      <c r="BR64" s="284">
        <v>14282.22</v>
      </c>
      <c r="BS64" s="284"/>
      <c r="BT64" s="284"/>
      <c r="BU64" s="284"/>
      <c r="BV64" s="284">
        <v>6824.63</v>
      </c>
      <c r="BW64" s="284">
        <v>1390.07</v>
      </c>
      <c r="BX64" s="284">
        <v>15756.93</v>
      </c>
      <c r="BY64" s="284">
        <v>26066.370000000003</v>
      </c>
      <c r="BZ64" s="284"/>
      <c r="CA64" s="284"/>
      <c r="CB64" s="284"/>
      <c r="CC64" s="284">
        <v>3120.21</v>
      </c>
      <c r="CD64" s="25" t="s">
        <v>248</v>
      </c>
      <c r="CE64" s="28">
        <f t="shared" si="6"/>
        <v>21862159.02</v>
      </c>
    </row>
    <row r="65" spans="1:83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/>
      <c r="Z65" s="26"/>
      <c r="AA65" s="26"/>
      <c r="AB65" s="285"/>
      <c r="AC65" s="26"/>
      <c r="AD65" s="26"/>
      <c r="AE65" s="26"/>
      <c r="AF65" s="26"/>
      <c r="AG65" s="26">
        <v>1023.35</v>
      </c>
      <c r="AH65" s="26"/>
      <c r="AI65" s="26"/>
      <c r="AJ65" s="26">
        <v>202024.55</v>
      </c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>
        <v>572020.47999999998</v>
      </c>
      <c r="BF65" s="284">
        <v>1826.72</v>
      </c>
      <c r="BG65" s="284">
        <v>115569.26</v>
      </c>
      <c r="BH65" s="284">
        <v>4999.18</v>
      </c>
      <c r="BI65" s="284"/>
      <c r="BJ65" s="284">
        <v>2144.14</v>
      </c>
      <c r="BK65" s="284"/>
      <c r="BL65" s="284">
        <v>3923.57</v>
      </c>
      <c r="BM65" s="284">
        <v>8848.14</v>
      </c>
      <c r="BN65" s="284">
        <v>589.71</v>
      </c>
      <c r="BO65" s="284"/>
      <c r="BP65" s="284">
        <v>7124.22</v>
      </c>
      <c r="BQ65" s="284"/>
      <c r="BR65" s="284">
        <v>1042.99</v>
      </c>
      <c r="BS65" s="284"/>
      <c r="BT65" s="284"/>
      <c r="BU65" s="284"/>
      <c r="BV65" s="284">
        <v>3366.29</v>
      </c>
      <c r="BW65" s="284"/>
      <c r="BX65" s="284">
        <v>3114.34</v>
      </c>
      <c r="BY65" s="284">
        <v>5257.67</v>
      </c>
      <c r="BZ65" s="284"/>
      <c r="CA65" s="284"/>
      <c r="CB65" s="284"/>
      <c r="CC65" s="284"/>
      <c r="CD65" s="25" t="s">
        <v>248</v>
      </c>
      <c r="CE65" s="28">
        <f t="shared" si="6"/>
        <v>932874.61</v>
      </c>
    </row>
    <row r="66" spans="1:83">
      <c r="A66" s="35" t="s">
        <v>267</v>
      </c>
      <c r="B66" s="16"/>
      <c r="C66" s="20"/>
      <c r="D66" s="20"/>
      <c r="E66" s="20">
        <v>576373.4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>
        <v>207766.97</v>
      </c>
      <c r="Q66" s="26">
        <v>190.31</v>
      </c>
      <c r="R66" s="26">
        <v>11690.08</v>
      </c>
      <c r="S66" s="284">
        <v>44773.54</v>
      </c>
      <c r="T66" s="284"/>
      <c r="U66" s="27">
        <v>4078469.56</v>
      </c>
      <c r="V66" s="26"/>
      <c r="W66" s="26"/>
      <c r="X66" s="26"/>
      <c r="Y66" s="26">
        <v>889297.91</v>
      </c>
      <c r="Z66" s="26"/>
      <c r="AA66" s="26"/>
      <c r="AB66" s="285">
        <v>26056.12</v>
      </c>
      <c r="AC66" s="26">
        <v>120642.29</v>
      </c>
      <c r="AD66" s="26">
        <v>2752.44</v>
      </c>
      <c r="AE66" s="26"/>
      <c r="AF66" s="26"/>
      <c r="AG66" s="26">
        <v>292426.61</v>
      </c>
      <c r="AH66" s="26"/>
      <c r="AI66" s="26"/>
      <c r="AJ66" s="26">
        <v>350845.19</v>
      </c>
      <c r="AK66" s="26"/>
      <c r="AL66" s="26"/>
      <c r="AM66" s="26"/>
      <c r="AN66" s="26"/>
      <c r="AO66" s="26"/>
      <c r="AP66" s="26"/>
      <c r="AQ66" s="26">
        <v>577.5</v>
      </c>
      <c r="AR66" s="26"/>
      <c r="AS66" s="26"/>
      <c r="AT66" s="26"/>
      <c r="AU66" s="26"/>
      <c r="AV66" s="284"/>
      <c r="AW66" s="284"/>
      <c r="AX66" s="284"/>
      <c r="AY66" s="26">
        <v>30950.42</v>
      </c>
      <c r="AZ66" s="26"/>
      <c r="BA66" s="284">
        <v>311077.96999999997</v>
      </c>
      <c r="BB66" s="284"/>
      <c r="BC66" s="284"/>
      <c r="BD66" s="284">
        <v>8831.3799999999992</v>
      </c>
      <c r="BE66" s="26">
        <v>398100.4</v>
      </c>
      <c r="BF66" s="284">
        <v>34929.61</v>
      </c>
      <c r="BG66" s="284">
        <v>6135.63</v>
      </c>
      <c r="BH66" s="284">
        <v>659325.47</v>
      </c>
      <c r="BI66" s="284"/>
      <c r="BJ66" s="284">
        <v>246306.26</v>
      </c>
      <c r="BK66" s="284"/>
      <c r="BL66" s="284">
        <v>48781.73</v>
      </c>
      <c r="BM66" s="284">
        <v>181024.44</v>
      </c>
      <c r="BN66" s="284">
        <v>20473.099999999999</v>
      </c>
      <c r="BO66" s="284">
        <v>30857.61</v>
      </c>
      <c r="BP66" s="284">
        <v>478970.27999999997</v>
      </c>
      <c r="BQ66" s="284"/>
      <c r="BR66" s="284">
        <v>382518.22</v>
      </c>
      <c r="BS66" s="284"/>
      <c r="BT66" s="284"/>
      <c r="BU66" s="284"/>
      <c r="BV66" s="284">
        <v>58143.99</v>
      </c>
      <c r="BW66" s="284">
        <v>11786.73</v>
      </c>
      <c r="BX66" s="284">
        <v>101156.45000000001</v>
      </c>
      <c r="BY66" s="284">
        <v>120608.32000000001</v>
      </c>
      <c r="BZ66" s="284"/>
      <c r="CA66" s="284"/>
      <c r="CB66" s="284"/>
      <c r="CC66" s="284"/>
      <c r="CD66" s="25" t="s">
        <v>248</v>
      </c>
      <c r="CE66" s="28">
        <f t="shared" si="6"/>
        <v>9731839.9300000016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193967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284374</v>
      </c>
      <c r="Q67" s="28">
        <f t="shared" si="10"/>
        <v>22391</v>
      </c>
      <c r="R67" s="28">
        <f t="shared" si="10"/>
        <v>0</v>
      </c>
      <c r="S67" s="28">
        <f t="shared" si="10"/>
        <v>18119</v>
      </c>
      <c r="T67" s="28">
        <f t="shared" si="10"/>
        <v>0</v>
      </c>
      <c r="U67" s="28">
        <f t="shared" si="10"/>
        <v>13048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221725</v>
      </c>
      <c r="Z67" s="28">
        <f t="shared" si="10"/>
        <v>0</v>
      </c>
      <c r="AA67" s="28">
        <f t="shared" si="10"/>
        <v>0</v>
      </c>
      <c r="AB67" s="28">
        <f t="shared" si="10"/>
        <v>17551</v>
      </c>
      <c r="AC67" s="28">
        <f t="shared" si="10"/>
        <v>15952</v>
      </c>
      <c r="AD67" s="28">
        <f t="shared" si="10"/>
        <v>91628</v>
      </c>
      <c r="AE67" s="28">
        <f t="shared" si="10"/>
        <v>0</v>
      </c>
      <c r="AF67" s="28">
        <f t="shared" si="10"/>
        <v>0</v>
      </c>
      <c r="AG67" s="28">
        <f t="shared" si="10"/>
        <v>136347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1269826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70857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69110</v>
      </c>
      <c r="BE67" s="28">
        <f t="shared" si="11"/>
        <v>105412</v>
      </c>
      <c r="BF67" s="28">
        <f t="shared" si="11"/>
        <v>30536</v>
      </c>
      <c r="BG67" s="28">
        <f t="shared" si="11"/>
        <v>0</v>
      </c>
      <c r="BH67" s="28">
        <f t="shared" si="11"/>
        <v>47960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43804</v>
      </c>
      <c r="BM67" s="28">
        <f t="shared" si="11"/>
        <v>93943</v>
      </c>
      <c r="BN67" s="28">
        <f t="shared" si="11"/>
        <v>123573</v>
      </c>
      <c r="BO67" s="28">
        <f t="shared" ref="BO67:CC67" si="12">ROUND(BO51+BO52,0)</f>
        <v>0</v>
      </c>
      <c r="BP67" s="28">
        <f t="shared" si="12"/>
        <v>57304</v>
      </c>
      <c r="BQ67" s="28">
        <f t="shared" si="12"/>
        <v>0</v>
      </c>
      <c r="BR67" s="28">
        <f t="shared" si="12"/>
        <v>40574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32419</v>
      </c>
      <c r="BW67" s="28">
        <f t="shared" si="12"/>
        <v>0</v>
      </c>
      <c r="BX67" s="28">
        <f t="shared" si="12"/>
        <v>8755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526597</v>
      </c>
      <c r="CD67" s="25" t="s">
        <v>248</v>
      </c>
      <c r="CE67" s="28">
        <f t="shared" si="6"/>
        <v>3535772</v>
      </c>
    </row>
    <row r="68" spans="1:83">
      <c r="A68" s="35" t="s">
        <v>268</v>
      </c>
      <c r="B68" s="28"/>
      <c r="C68" s="20"/>
      <c r="D68" s="20"/>
      <c r="E68" s="20">
        <v>29962.53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>
        <v>31366.3</v>
      </c>
      <c r="Q68" s="26"/>
      <c r="R68" s="26"/>
      <c r="S68" s="284">
        <v>3108.8</v>
      </c>
      <c r="T68" s="284"/>
      <c r="U68" s="27"/>
      <c r="V68" s="26"/>
      <c r="W68" s="26"/>
      <c r="X68" s="26"/>
      <c r="Y68" s="26">
        <v>4900.96</v>
      </c>
      <c r="Z68" s="26"/>
      <c r="AA68" s="26"/>
      <c r="AB68" s="285">
        <v>101344.33</v>
      </c>
      <c r="AC68" s="26">
        <v>891.37</v>
      </c>
      <c r="AD68" s="26"/>
      <c r="AE68" s="26"/>
      <c r="AF68" s="26"/>
      <c r="AG68" s="26">
        <v>7219.65</v>
      </c>
      <c r="AH68" s="26"/>
      <c r="AI68" s="26"/>
      <c r="AJ68" s="26">
        <v>67891.520000000004</v>
      </c>
      <c r="AK68" s="26"/>
      <c r="AL68" s="26"/>
      <c r="AM68" s="26"/>
      <c r="AN68" s="26"/>
      <c r="AO68" s="26"/>
      <c r="AP68" s="26"/>
      <c r="AQ68" s="26"/>
      <c r="AR68" s="26">
        <v>11138.51</v>
      </c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>
        <v>2273.2199999999998</v>
      </c>
      <c r="BE68" s="26"/>
      <c r="BF68" s="284"/>
      <c r="BG68" s="284">
        <v>8363.08</v>
      </c>
      <c r="BH68" s="284"/>
      <c r="BI68" s="284"/>
      <c r="BJ68" s="284">
        <v>5862.35</v>
      </c>
      <c r="BK68" s="284"/>
      <c r="BL68" s="284">
        <v>24047.79</v>
      </c>
      <c r="BM68" s="284">
        <v>75802.720000000001</v>
      </c>
      <c r="BN68" s="284">
        <v>66113.77</v>
      </c>
      <c r="BO68" s="284"/>
      <c r="BP68" s="284">
        <v>4727.47</v>
      </c>
      <c r="BQ68" s="284"/>
      <c r="BR68" s="284"/>
      <c r="BS68" s="284"/>
      <c r="BT68" s="284"/>
      <c r="BU68" s="284"/>
      <c r="BV68" s="284">
        <v>88506.95</v>
      </c>
      <c r="BW68" s="284">
        <v>3970.33</v>
      </c>
      <c r="BX68" s="284"/>
      <c r="BY68" s="284">
        <v>6665.0599999999995</v>
      </c>
      <c r="BZ68" s="284"/>
      <c r="CA68" s="284"/>
      <c r="CB68" s="284"/>
      <c r="CC68" s="284">
        <v>8447.14</v>
      </c>
      <c r="CD68" s="25" t="s">
        <v>248</v>
      </c>
      <c r="CE68" s="28">
        <f t="shared" si="6"/>
        <v>552603.85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30454.09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57813.369999999995</v>
      </c>
      <c r="Q69" s="28">
        <f t="shared" si="13"/>
        <v>0</v>
      </c>
      <c r="R69" s="28">
        <f t="shared" si="13"/>
        <v>15428.45</v>
      </c>
      <c r="S69" s="28">
        <f t="shared" si="13"/>
        <v>9507.4500000000007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10413.790000000001</v>
      </c>
      <c r="Z69" s="28">
        <f t="shared" si="13"/>
        <v>0</v>
      </c>
      <c r="AA69" s="28">
        <f t="shared" si="13"/>
        <v>0</v>
      </c>
      <c r="AB69" s="28">
        <f t="shared" si="13"/>
        <v>4178.04</v>
      </c>
      <c r="AC69" s="28">
        <f t="shared" si="13"/>
        <v>3098.2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17709.739999999998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438833.73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2056.52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5134.09</v>
      </c>
      <c r="BE69" s="28">
        <f t="shared" si="14"/>
        <v>12435.48</v>
      </c>
      <c r="BF69" s="28">
        <f t="shared" si="14"/>
        <v>5799.62</v>
      </c>
      <c r="BG69" s="28">
        <f t="shared" si="14"/>
        <v>92381.88</v>
      </c>
      <c r="BH69" s="28">
        <f t="shared" si="14"/>
        <v>13982.76</v>
      </c>
      <c r="BI69" s="28">
        <f t="shared" si="14"/>
        <v>0</v>
      </c>
      <c r="BJ69" s="28">
        <f t="shared" si="14"/>
        <v>25214.43</v>
      </c>
      <c r="BK69" s="28">
        <f t="shared" si="14"/>
        <v>0</v>
      </c>
      <c r="BL69" s="28">
        <f t="shared" si="14"/>
        <v>2744.6</v>
      </c>
      <c r="BM69" s="28">
        <f t="shared" si="14"/>
        <v>3365.33</v>
      </c>
      <c r="BN69" s="28">
        <f t="shared" si="14"/>
        <v>286624.12</v>
      </c>
      <c r="BO69" s="28">
        <f t="shared" ref="BO69:CD69" si="15">SUM(BO70:BO83)</f>
        <v>0</v>
      </c>
      <c r="BP69" s="28">
        <f t="shared" si="15"/>
        <v>11122.62</v>
      </c>
      <c r="BQ69" s="28">
        <f t="shared" si="15"/>
        <v>0</v>
      </c>
      <c r="BR69" s="28">
        <f t="shared" si="15"/>
        <v>7272.05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4481.7700000000004</v>
      </c>
      <c r="BW69" s="28">
        <f t="shared" si="15"/>
        <v>420</v>
      </c>
      <c r="BX69" s="28">
        <f t="shared" si="15"/>
        <v>17302.52</v>
      </c>
      <c r="BY69" s="28">
        <f t="shared" si="15"/>
        <v>158128.94999999998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1760149.5</v>
      </c>
      <c r="CE69" s="28">
        <f>SUM(CE70:CE84)</f>
        <v>2996053.0999999996</v>
      </c>
    </row>
    <row r="70" spans="1:83">
      <c r="A70" s="29" t="s">
        <v>270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>
      <c r="A71" s="29" t="s">
        <v>271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>
      <c r="A72" s="29" t="s">
        <v>272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>
      <c r="A73" s="29" t="s">
        <v>273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>
      <c r="A74" s="29" t="s">
        <v>274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>
      <c r="A75" s="29" t="s">
        <v>275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>
      <c r="A76" s="29" t="s">
        <v>276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>
      <c r="A77" s="29" t="s">
        <v>277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>
      <c r="A78" s="29" t="s">
        <v>278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>
      <c r="A79" s="29" t="s">
        <v>279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>
      <c r="A80" s="29" t="s">
        <v>280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>
      <c r="A81" s="29" t="s">
        <v>281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>
      <c r="A82" s="29" t="s">
        <v>282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>
      <c r="A83" s="29" t="s">
        <v>283</v>
      </c>
      <c r="B83" s="16"/>
      <c r="C83" s="20"/>
      <c r="D83" s="20"/>
      <c r="E83" s="26">
        <v>30454.09</v>
      </c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>
        <v>57813.369999999995</v>
      </c>
      <c r="Q83" s="26"/>
      <c r="R83" s="27">
        <v>15428.45</v>
      </c>
      <c r="S83" s="26">
        <v>9507.4500000000007</v>
      </c>
      <c r="T83" s="20"/>
      <c r="U83" s="26"/>
      <c r="V83" s="26"/>
      <c r="W83" s="20"/>
      <c r="X83" s="26"/>
      <c r="Y83" s="26">
        <v>10413.790000000001</v>
      </c>
      <c r="Z83" s="26"/>
      <c r="AA83" s="26"/>
      <c r="AB83" s="26">
        <v>4178.04</v>
      </c>
      <c r="AC83" s="26">
        <v>3098.2</v>
      </c>
      <c r="AD83" s="26"/>
      <c r="AE83" s="26"/>
      <c r="AF83" s="26"/>
      <c r="AG83" s="26">
        <v>17709.739999999998</v>
      </c>
      <c r="AH83" s="26"/>
      <c r="AI83" s="26"/>
      <c r="AJ83" s="26">
        <v>438833.73</v>
      </c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>
        <v>2056.52</v>
      </c>
      <c r="AZ83" s="26"/>
      <c r="BA83" s="26"/>
      <c r="BB83" s="26"/>
      <c r="BC83" s="26"/>
      <c r="BD83" s="26">
        <v>5134.09</v>
      </c>
      <c r="BE83" s="26">
        <v>12435.48</v>
      </c>
      <c r="BF83" s="26">
        <v>5799.62</v>
      </c>
      <c r="BG83" s="26">
        <v>92381.88</v>
      </c>
      <c r="BH83" s="27">
        <v>13982.76</v>
      </c>
      <c r="BI83" s="26"/>
      <c r="BJ83" s="26">
        <v>25214.43</v>
      </c>
      <c r="BK83" s="26"/>
      <c r="BL83" s="26">
        <v>2744.6</v>
      </c>
      <c r="BM83" s="26">
        <v>3365.33</v>
      </c>
      <c r="BN83" s="26">
        <v>286624.12</v>
      </c>
      <c r="BO83" s="26"/>
      <c r="BP83" s="26">
        <v>11122.62</v>
      </c>
      <c r="BQ83" s="26"/>
      <c r="BR83" s="26">
        <v>7272.05</v>
      </c>
      <c r="BS83" s="26"/>
      <c r="BT83" s="26"/>
      <c r="BU83" s="26"/>
      <c r="BV83" s="26">
        <v>4481.7700000000004</v>
      </c>
      <c r="BW83" s="26">
        <v>420</v>
      </c>
      <c r="BX83" s="26">
        <v>17302.52</v>
      </c>
      <c r="BY83" s="26">
        <v>158128.94999999998</v>
      </c>
      <c r="BZ83" s="26"/>
      <c r="CA83" s="26"/>
      <c r="CB83" s="26"/>
      <c r="CC83" s="26"/>
      <c r="CD83" s="31">
        <v>1760149.5</v>
      </c>
      <c r="CE83" s="28">
        <f t="shared" si="16"/>
        <v>2996053.0999999996</v>
      </c>
    </row>
    <row r="84" spans="1:84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5476798.2600000007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5299222.6999999993</v>
      </c>
      <c r="Q85" s="28">
        <f t="shared" si="17"/>
        <v>63454.039999999994</v>
      </c>
      <c r="R85" s="28">
        <f t="shared" si="17"/>
        <v>1661028.5000000002</v>
      </c>
      <c r="S85" s="28">
        <f>SUM(S61:S69)-S84</f>
        <v>7940932.6299999999</v>
      </c>
      <c r="T85" s="28">
        <f>SUM(T61:T69)-T84</f>
        <v>0</v>
      </c>
      <c r="U85" s="28">
        <f t="shared" si="17"/>
        <v>4091517.56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5381594.3899999997</v>
      </c>
      <c r="Z85" s="28">
        <f t="shared" si="17"/>
        <v>0</v>
      </c>
      <c r="AA85" s="28">
        <f t="shared" si="17"/>
        <v>0</v>
      </c>
      <c r="AB85" s="28">
        <f t="shared" si="17"/>
        <v>6919857.9300000006</v>
      </c>
      <c r="AC85" s="28">
        <f t="shared" si="17"/>
        <v>1043414.36</v>
      </c>
      <c r="AD85" s="28">
        <f t="shared" si="17"/>
        <v>202502.25</v>
      </c>
      <c r="AE85" s="28">
        <f t="shared" si="17"/>
        <v>193216</v>
      </c>
      <c r="AF85" s="28">
        <f t="shared" si="17"/>
        <v>0</v>
      </c>
      <c r="AG85" s="28">
        <f t="shared" si="17"/>
        <v>5613687.1300000008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27281687.239999998</v>
      </c>
      <c r="AK85" s="28">
        <f t="shared" si="18"/>
        <v>0</v>
      </c>
      <c r="AL85" s="28">
        <f t="shared" si="18"/>
        <v>70467.789999999994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577.5</v>
      </c>
      <c r="AR85" s="28">
        <f t="shared" si="18"/>
        <v>11138.51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1797781.08</v>
      </c>
      <c r="AZ85" s="28">
        <f t="shared" si="18"/>
        <v>0</v>
      </c>
      <c r="BA85" s="28">
        <f t="shared" si="18"/>
        <v>311077.96999999997</v>
      </c>
      <c r="BB85" s="28">
        <f t="shared" si="18"/>
        <v>0</v>
      </c>
      <c r="BC85" s="28">
        <f t="shared" si="18"/>
        <v>0</v>
      </c>
      <c r="BD85" s="28">
        <f t="shared" si="18"/>
        <v>1280595.2799999998</v>
      </c>
      <c r="BE85" s="28">
        <f t="shared" si="18"/>
        <v>1754402.21</v>
      </c>
      <c r="BF85" s="28">
        <f t="shared" si="18"/>
        <v>1397991.37</v>
      </c>
      <c r="BG85" s="28">
        <f t="shared" si="18"/>
        <v>264594.09999999998</v>
      </c>
      <c r="BH85" s="28">
        <f t="shared" si="18"/>
        <v>1659916.84</v>
      </c>
      <c r="BI85" s="28">
        <f t="shared" si="18"/>
        <v>0</v>
      </c>
      <c r="BJ85" s="28">
        <f t="shared" si="18"/>
        <v>1389790.29</v>
      </c>
      <c r="BK85" s="28">
        <f t="shared" si="18"/>
        <v>0</v>
      </c>
      <c r="BL85" s="28">
        <f t="shared" si="18"/>
        <v>1147250.1500000001</v>
      </c>
      <c r="BM85" s="28">
        <f t="shared" si="18"/>
        <v>1626534.44</v>
      </c>
      <c r="BN85" s="28">
        <f t="shared" si="18"/>
        <v>1082193.73</v>
      </c>
      <c r="BO85" s="28">
        <f t="shared" ref="BO85:CD85" si="19">SUM(BO61:BO69)-BO84</f>
        <v>170228.45</v>
      </c>
      <c r="BP85" s="28">
        <f t="shared" si="19"/>
        <v>1371493.32</v>
      </c>
      <c r="BQ85" s="28">
        <f t="shared" si="19"/>
        <v>0</v>
      </c>
      <c r="BR85" s="28">
        <f t="shared" si="19"/>
        <v>1087562.02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1503148.5099999998</v>
      </c>
      <c r="BW85" s="28">
        <f t="shared" si="19"/>
        <v>113246.61</v>
      </c>
      <c r="BX85" s="28">
        <f t="shared" si="19"/>
        <v>1593344.73</v>
      </c>
      <c r="BY85" s="28">
        <f t="shared" si="19"/>
        <v>1649903.1500000001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538164.35</v>
      </c>
      <c r="CD85" s="28">
        <f t="shared" si="19"/>
        <v>1760149.5</v>
      </c>
      <c r="CE85" s="28">
        <f t="shared" si="16"/>
        <v>94750464.890000015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>
      <c r="A87" s="35" t="s">
        <v>287</v>
      </c>
      <c r="B87" s="16"/>
      <c r="C87" s="20"/>
      <c r="D87" s="20"/>
      <c r="E87" s="20">
        <v>10768070.27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>
        <v>1408327.32</v>
      </c>
      <c r="Q87" s="20">
        <v>146575.28</v>
      </c>
      <c r="R87" s="20">
        <v>890179.21</v>
      </c>
      <c r="S87" s="20">
        <v>2119068.39</v>
      </c>
      <c r="T87" s="20"/>
      <c r="U87" s="20">
        <v>1872608.81</v>
      </c>
      <c r="V87" s="20"/>
      <c r="W87" s="20"/>
      <c r="X87" s="20"/>
      <c r="Y87" s="20">
        <v>1451416.25</v>
      </c>
      <c r="Z87" s="20"/>
      <c r="AA87" s="20"/>
      <c r="AB87" s="20">
        <v>2444760.2799999998</v>
      </c>
      <c r="AC87" s="20">
        <v>802318.25</v>
      </c>
      <c r="AD87" s="20">
        <v>90435</v>
      </c>
      <c r="AE87" s="20">
        <v>443632.06</v>
      </c>
      <c r="AF87" s="20"/>
      <c r="AG87" s="20">
        <v>11728.78</v>
      </c>
      <c r="AH87" s="20"/>
      <c r="AI87" s="20"/>
      <c r="AJ87" s="20">
        <v>830040</v>
      </c>
      <c r="AK87" s="20"/>
      <c r="AL87" s="20">
        <v>123203.28</v>
      </c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23402363.18</v>
      </c>
    </row>
    <row r="88" spans="1:84">
      <c r="A88" s="35" t="s">
        <v>288</v>
      </c>
      <c r="B88" s="16"/>
      <c r="C88" s="20"/>
      <c r="D88" s="20"/>
      <c r="E88" s="20">
        <v>1870667.69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>
        <v>17147256.07</v>
      </c>
      <c r="Q88" s="20">
        <v>1042831.34</v>
      </c>
      <c r="R88" s="20">
        <v>5765112.96</v>
      </c>
      <c r="S88" s="20">
        <v>21634002.960000001</v>
      </c>
      <c r="T88" s="20"/>
      <c r="U88" s="20">
        <v>10602607.449999999</v>
      </c>
      <c r="V88" s="20"/>
      <c r="W88" s="20"/>
      <c r="X88" s="20"/>
      <c r="Y88" s="20">
        <v>28095479.079999998</v>
      </c>
      <c r="Z88" s="20"/>
      <c r="AA88" s="20"/>
      <c r="AB88" s="20">
        <v>16252958.52</v>
      </c>
      <c r="AC88" s="20">
        <v>1296065.23</v>
      </c>
      <c r="AD88" s="20">
        <v>38169</v>
      </c>
      <c r="AE88" s="20">
        <v>131036.1</v>
      </c>
      <c r="AF88" s="20"/>
      <c r="AG88" s="20">
        <v>19045885.210000001</v>
      </c>
      <c r="AH88" s="20"/>
      <c r="AI88" s="20"/>
      <c r="AJ88" s="20">
        <v>45676311.960000001</v>
      </c>
      <c r="AK88" s="20"/>
      <c r="AL88" s="20">
        <v>16729</v>
      </c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168615112.56999999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12638737.959999999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18555583.390000001</v>
      </c>
      <c r="Q89" s="28">
        <f t="shared" si="21"/>
        <v>1189406.6199999999</v>
      </c>
      <c r="R89" s="28">
        <f t="shared" si="21"/>
        <v>6655292.1699999999</v>
      </c>
      <c r="S89" s="28">
        <f t="shared" si="21"/>
        <v>23753071.350000001</v>
      </c>
      <c r="T89" s="28">
        <f t="shared" si="21"/>
        <v>0</v>
      </c>
      <c r="U89" s="28">
        <f t="shared" si="21"/>
        <v>12475216.26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29546895.329999998</v>
      </c>
      <c r="Z89" s="28">
        <f t="shared" si="21"/>
        <v>0</v>
      </c>
      <c r="AA89" s="28">
        <f t="shared" si="21"/>
        <v>0</v>
      </c>
      <c r="AB89" s="28">
        <f t="shared" si="21"/>
        <v>18697718.800000001</v>
      </c>
      <c r="AC89" s="28">
        <f t="shared" si="21"/>
        <v>2098383.48</v>
      </c>
      <c r="AD89" s="28">
        <f t="shared" si="21"/>
        <v>128604</v>
      </c>
      <c r="AE89" s="28">
        <f t="shared" si="21"/>
        <v>574668.16</v>
      </c>
      <c r="AF89" s="28">
        <f t="shared" si="21"/>
        <v>0</v>
      </c>
      <c r="AG89" s="28">
        <f t="shared" si="21"/>
        <v>19057613.990000002</v>
      </c>
      <c r="AH89" s="28">
        <f t="shared" si="21"/>
        <v>0</v>
      </c>
      <c r="AI89" s="28">
        <f t="shared" si="21"/>
        <v>0</v>
      </c>
      <c r="AJ89" s="28">
        <f t="shared" si="21"/>
        <v>46506351.960000001</v>
      </c>
      <c r="AK89" s="28">
        <f t="shared" si="21"/>
        <v>0</v>
      </c>
      <c r="AL89" s="28">
        <f t="shared" si="21"/>
        <v>139932.28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192017475.75</v>
      </c>
    </row>
    <row r="90" spans="1:84">
      <c r="A90" s="35" t="s">
        <v>290</v>
      </c>
      <c r="B90" s="28"/>
      <c r="C90" s="20"/>
      <c r="D90" s="20"/>
      <c r="E90" s="20">
        <v>9217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>
        <v>13513</v>
      </c>
      <c r="Q90" s="20">
        <v>1064</v>
      </c>
      <c r="R90" s="20"/>
      <c r="S90" s="20">
        <v>861</v>
      </c>
      <c r="T90" s="20"/>
      <c r="U90" s="20">
        <v>620</v>
      </c>
      <c r="V90" s="20"/>
      <c r="W90" s="20"/>
      <c r="X90" s="20"/>
      <c r="Y90" s="20">
        <v>10536</v>
      </c>
      <c r="Z90" s="20"/>
      <c r="AA90" s="20"/>
      <c r="AB90" s="20">
        <v>834</v>
      </c>
      <c r="AC90" s="20">
        <v>758</v>
      </c>
      <c r="AD90" s="20">
        <v>4354</v>
      </c>
      <c r="AE90" s="20"/>
      <c r="AF90" s="20"/>
      <c r="AG90" s="20">
        <v>6479</v>
      </c>
      <c r="AH90" s="20"/>
      <c r="AI90" s="20"/>
      <c r="AJ90" s="20">
        <v>60340</v>
      </c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>
        <v>3367</v>
      </c>
      <c r="AZ90" s="20"/>
      <c r="BA90" s="20"/>
      <c r="BB90" s="20"/>
      <c r="BC90" s="20"/>
      <c r="BD90" s="20">
        <v>3284</v>
      </c>
      <c r="BE90" s="20">
        <v>5009</v>
      </c>
      <c r="BF90" s="20">
        <v>1451</v>
      </c>
      <c r="BG90" s="20"/>
      <c r="BH90" s="20">
        <v>2279</v>
      </c>
      <c r="BI90" s="20"/>
      <c r="BJ90" s="20"/>
      <c r="BK90" s="20"/>
      <c r="BL90" s="20">
        <v>2081.5</v>
      </c>
      <c r="BM90" s="20">
        <v>4464</v>
      </c>
      <c r="BN90" s="20">
        <v>5872</v>
      </c>
      <c r="BO90" s="20"/>
      <c r="BP90" s="20">
        <v>2723</v>
      </c>
      <c r="BQ90" s="20"/>
      <c r="BR90" s="20">
        <v>1928</v>
      </c>
      <c r="BS90" s="20"/>
      <c r="BT90" s="20"/>
      <c r="BU90" s="20"/>
      <c r="BV90" s="20">
        <v>1540.5</v>
      </c>
      <c r="BW90" s="20"/>
      <c r="BX90" s="20">
        <v>416</v>
      </c>
      <c r="BY90" s="20"/>
      <c r="BZ90" s="20"/>
      <c r="CA90" s="20"/>
      <c r="CB90" s="20"/>
      <c r="CC90" s="20">
        <v>25023</v>
      </c>
      <c r="CD90" s="236" t="s">
        <v>248</v>
      </c>
      <c r="CE90" s="28">
        <f t="shared" si="20"/>
        <v>168014</v>
      </c>
      <c r="CF90" s="28">
        <f>BE59-CE90</f>
        <v>0</v>
      </c>
    </row>
    <row r="91" spans="1:84">
      <c r="A91" s="22" t="s">
        <v>291</v>
      </c>
      <c r="B91" s="16"/>
      <c r="C91" s="20"/>
      <c r="D91" s="20"/>
      <c r="E91" s="20">
        <v>15945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>
        <v>417</v>
      </c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16362</v>
      </c>
      <c r="CF91" s="28">
        <f>AY59-CE91</f>
        <v>0</v>
      </c>
    </row>
    <row r="92" spans="1:84">
      <c r="A92" s="22" t="s">
        <v>292</v>
      </c>
      <c r="B92" s="16"/>
      <c r="C92" s="20"/>
      <c r="D92" s="20"/>
      <c r="E92" s="20">
        <v>8698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>
        <v>5274</v>
      </c>
      <c r="Q92" s="20"/>
      <c r="R92" s="20"/>
      <c r="S92" s="20">
        <v>168</v>
      </c>
      <c r="T92" s="20"/>
      <c r="U92" s="20">
        <v>411</v>
      </c>
      <c r="V92" s="20"/>
      <c r="W92" s="20"/>
      <c r="X92" s="20"/>
      <c r="Y92" s="20">
        <v>2688</v>
      </c>
      <c r="Z92" s="20"/>
      <c r="AA92" s="20"/>
      <c r="AB92" s="20">
        <v>411</v>
      </c>
      <c r="AC92" s="20">
        <v>294</v>
      </c>
      <c r="AD92" s="20">
        <v>3226</v>
      </c>
      <c r="AE92" s="20"/>
      <c r="AF92" s="20"/>
      <c r="AG92" s="20">
        <v>4349</v>
      </c>
      <c r="AH92" s="20"/>
      <c r="AI92" s="20"/>
      <c r="AJ92" s="20">
        <v>15751</v>
      </c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6" t="s">
        <v>248</v>
      </c>
      <c r="AY92" s="286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>
        <v>8062</v>
      </c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49332</v>
      </c>
      <c r="CF92" s="16"/>
    </row>
    <row r="93" spans="1:84">
      <c r="A93" s="22" t="s">
        <v>293</v>
      </c>
      <c r="B93" s="16"/>
      <c r="C93" s="20"/>
      <c r="D93" s="20"/>
      <c r="E93" s="20">
        <v>58932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>
        <v>68763</v>
      </c>
      <c r="Q93" s="20"/>
      <c r="R93" s="20"/>
      <c r="S93" s="20"/>
      <c r="T93" s="20"/>
      <c r="U93" s="20"/>
      <c r="V93" s="20"/>
      <c r="W93" s="20"/>
      <c r="X93" s="20"/>
      <c r="Y93" s="20">
        <v>39094</v>
      </c>
      <c r="Z93" s="20"/>
      <c r="AA93" s="20"/>
      <c r="AB93" s="20"/>
      <c r="AC93" s="20"/>
      <c r="AD93" s="20">
        <v>20179</v>
      </c>
      <c r="AE93" s="20"/>
      <c r="AF93" s="20"/>
      <c r="AG93" s="20"/>
      <c r="AH93" s="20"/>
      <c r="AI93" s="20"/>
      <c r="AJ93" s="20">
        <v>75009</v>
      </c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261977</v>
      </c>
      <c r="CF93" s="28">
        <f>BA59</f>
        <v>0</v>
      </c>
    </row>
    <row r="94" spans="1:84">
      <c r="A94" s="22" t="s">
        <v>294</v>
      </c>
      <c r="B94" s="16"/>
      <c r="C94" s="280"/>
      <c r="D94" s="280"/>
      <c r="E94" s="280">
        <v>42.15</v>
      </c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>
        <v>20.059999999999999</v>
      </c>
      <c r="Q94" s="281"/>
      <c r="R94" s="281"/>
      <c r="S94" s="282">
        <v>0</v>
      </c>
      <c r="T94" s="282"/>
      <c r="U94" s="283"/>
      <c r="V94" s="281"/>
      <c r="W94" s="281"/>
      <c r="X94" s="281"/>
      <c r="Y94" s="281">
        <v>0.99</v>
      </c>
      <c r="Z94" s="281"/>
      <c r="AA94" s="281"/>
      <c r="AB94" s="282"/>
      <c r="AC94" s="281"/>
      <c r="AD94" s="281"/>
      <c r="AE94" s="281"/>
      <c r="AF94" s="281"/>
      <c r="AG94" s="281">
        <v>15.84</v>
      </c>
      <c r="AH94" s="281"/>
      <c r="AI94" s="281"/>
      <c r="AJ94" s="281">
        <v>28.61</v>
      </c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107.64999999999999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288" t="s">
        <v>1362</v>
      </c>
      <c r="D96" s="38"/>
      <c r="E96" s="39"/>
      <c r="F96" s="12"/>
    </row>
    <row r="97" spans="1:6">
      <c r="A97" s="28" t="s">
        <v>297</v>
      </c>
      <c r="B97" s="36" t="s">
        <v>298</v>
      </c>
      <c r="C97" s="289">
        <v>108</v>
      </c>
      <c r="D97" s="38"/>
      <c r="E97" s="39"/>
      <c r="F97" s="12"/>
    </row>
    <row r="98" spans="1:6">
      <c r="A98" s="28" t="s">
        <v>299</v>
      </c>
      <c r="B98" s="36" t="s">
        <v>298</v>
      </c>
      <c r="C98" s="37" t="s">
        <v>1350</v>
      </c>
      <c r="D98" s="38"/>
      <c r="E98" s="39"/>
      <c r="F98" s="12"/>
    </row>
    <row r="99" spans="1:6">
      <c r="A99" s="28" t="s">
        <v>300</v>
      </c>
      <c r="B99" s="36" t="s">
        <v>298</v>
      </c>
      <c r="C99" s="295" t="s">
        <v>1351</v>
      </c>
      <c r="D99" s="38"/>
      <c r="E99" s="39"/>
      <c r="F99" s="12"/>
    </row>
    <row r="100" spans="1:6">
      <c r="A100" s="28" t="s">
        <v>301</v>
      </c>
      <c r="B100" s="36" t="s">
        <v>298</v>
      </c>
      <c r="C100" s="37" t="s">
        <v>1352</v>
      </c>
      <c r="D100" s="38"/>
      <c r="E100" s="39"/>
      <c r="F100" s="12"/>
    </row>
    <row r="101" spans="1:6">
      <c r="A101" s="28" t="s">
        <v>302</v>
      </c>
      <c r="B101" s="36" t="s">
        <v>298</v>
      </c>
      <c r="C101" s="37" t="s">
        <v>1353</v>
      </c>
      <c r="D101" s="38"/>
      <c r="E101" s="39"/>
      <c r="F101" s="12"/>
    </row>
    <row r="102" spans="1:6">
      <c r="A102" s="28" t="s">
        <v>303</v>
      </c>
      <c r="B102" s="36" t="s">
        <v>298</v>
      </c>
      <c r="C102" s="290">
        <v>99403</v>
      </c>
      <c r="D102" s="38"/>
      <c r="E102" s="39"/>
      <c r="F102" s="12"/>
    </row>
    <row r="103" spans="1:6">
      <c r="A103" s="28" t="s">
        <v>304</v>
      </c>
      <c r="B103" s="36" t="s">
        <v>298</v>
      </c>
      <c r="C103" s="37" t="s">
        <v>1354</v>
      </c>
      <c r="D103" s="38"/>
      <c r="E103" s="39"/>
      <c r="F103" s="12"/>
    </row>
    <row r="104" spans="1:6">
      <c r="A104" s="28" t="s">
        <v>305</v>
      </c>
      <c r="B104" s="36" t="s">
        <v>298</v>
      </c>
      <c r="C104" s="291" t="s">
        <v>1355</v>
      </c>
      <c r="D104" s="38"/>
      <c r="E104" s="39"/>
      <c r="F104" s="12"/>
    </row>
    <row r="105" spans="1:6">
      <c r="A105" s="28" t="s">
        <v>306</v>
      </c>
      <c r="B105" s="36" t="s">
        <v>298</v>
      </c>
      <c r="C105" s="291" t="s">
        <v>1356</v>
      </c>
      <c r="D105" s="38"/>
      <c r="E105" s="39"/>
      <c r="F105" s="12"/>
    </row>
    <row r="106" spans="1:6">
      <c r="A106" s="28" t="s">
        <v>307</v>
      </c>
      <c r="B106" s="36" t="s">
        <v>298</v>
      </c>
      <c r="C106" s="37" t="s">
        <v>1357</v>
      </c>
      <c r="D106" s="38"/>
      <c r="E106" s="39"/>
      <c r="F106" s="12"/>
    </row>
    <row r="107" spans="1:6">
      <c r="A107" s="28" t="s">
        <v>308</v>
      </c>
      <c r="B107" s="36" t="s">
        <v>298</v>
      </c>
      <c r="C107" s="294" t="s">
        <v>1358</v>
      </c>
      <c r="D107" s="38"/>
      <c r="E107" s="39"/>
      <c r="F107" s="12"/>
    </row>
    <row r="108" spans="1:6">
      <c r="A108" s="28" t="s">
        <v>309</v>
      </c>
      <c r="B108" s="36" t="s">
        <v>298</v>
      </c>
      <c r="C108" s="294" t="s">
        <v>1359</v>
      </c>
      <c r="D108" s="38"/>
      <c r="E108" s="39"/>
      <c r="F108" s="12"/>
    </row>
    <row r="109" spans="1:6">
      <c r="A109" s="40" t="s">
        <v>310</v>
      </c>
      <c r="B109" s="36" t="s">
        <v>298</v>
      </c>
      <c r="C109" s="37" t="s">
        <v>1360</v>
      </c>
      <c r="D109" s="38"/>
      <c r="E109" s="39"/>
      <c r="F109" s="12"/>
    </row>
    <row r="110" spans="1:6">
      <c r="A110" s="40" t="s">
        <v>311</v>
      </c>
      <c r="B110" s="36" t="s">
        <v>298</v>
      </c>
      <c r="C110" s="37" t="s">
        <v>1361</v>
      </c>
      <c r="D110" s="38"/>
      <c r="E110" s="39"/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43"/>
      <c r="D113" s="16"/>
      <c r="E113" s="16"/>
    </row>
    <row r="114" spans="1:5">
      <c r="A114" s="16" t="s">
        <v>304</v>
      </c>
      <c r="B114" s="42" t="s">
        <v>298</v>
      </c>
      <c r="C114" s="43"/>
      <c r="D114" s="16"/>
      <c r="E114" s="16"/>
    </row>
    <row r="115" spans="1:5">
      <c r="A115" s="16" t="s">
        <v>314</v>
      </c>
      <c r="B115" s="42" t="s">
        <v>298</v>
      </c>
      <c r="C115" s="43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43"/>
      <c r="D117" s="16"/>
      <c r="E117" s="16"/>
    </row>
    <row r="118" spans="1:5">
      <c r="A118" s="16" t="s">
        <v>159</v>
      </c>
      <c r="B118" s="42" t="s">
        <v>298</v>
      </c>
      <c r="C118" s="214">
        <v>1</v>
      </c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43"/>
      <c r="D120" s="16"/>
      <c r="E120" s="16"/>
    </row>
    <row r="121" spans="1:5">
      <c r="A121" s="16" t="s">
        <v>319</v>
      </c>
      <c r="B121" s="42" t="s">
        <v>298</v>
      </c>
      <c r="C121" s="43"/>
      <c r="D121" s="16"/>
      <c r="E121" s="16"/>
    </row>
    <row r="122" spans="1:5">
      <c r="A122" s="16" t="s">
        <v>320</v>
      </c>
      <c r="B122" s="42" t="s">
        <v>298</v>
      </c>
      <c r="C122" s="43"/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215">
        <v>1058</v>
      </c>
      <c r="D127" s="46">
        <v>4443</v>
      </c>
      <c r="E127" s="16"/>
    </row>
    <row r="128" spans="1:5">
      <c r="A128" s="16" t="s">
        <v>325</v>
      </c>
      <c r="B128" s="42" t="s">
        <v>298</v>
      </c>
      <c r="C128" s="215">
        <v>19</v>
      </c>
      <c r="D128" s="46">
        <v>112</v>
      </c>
      <c r="E128" s="16"/>
    </row>
    <row r="129" spans="1:5">
      <c r="A129" s="16" t="s">
        <v>326</v>
      </c>
      <c r="B129" s="42" t="s">
        <v>298</v>
      </c>
      <c r="C129" s="43">
        <v>0</v>
      </c>
      <c r="D129" s="46">
        <v>0</v>
      </c>
      <c r="E129" s="16"/>
    </row>
    <row r="130" spans="1:5">
      <c r="A130" s="16" t="s">
        <v>327</v>
      </c>
      <c r="B130" s="42" t="s">
        <v>298</v>
      </c>
      <c r="C130" s="43">
        <v>0</v>
      </c>
      <c r="D130" s="46">
        <v>0</v>
      </c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43">
        <v>4</v>
      </c>
      <c r="D132" s="16"/>
      <c r="E132" s="16"/>
    </row>
    <row r="133" spans="1:5">
      <c r="A133" s="16" t="s">
        <v>330</v>
      </c>
      <c r="B133" s="42" t="s">
        <v>298</v>
      </c>
      <c r="C133" s="43">
        <v>0</v>
      </c>
      <c r="D133" s="16"/>
      <c r="E133" s="16"/>
    </row>
    <row r="134" spans="1:5">
      <c r="A134" s="16" t="s">
        <v>331</v>
      </c>
      <c r="B134" s="42" t="s">
        <v>298</v>
      </c>
      <c r="C134" s="207">
        <v>21</v>
      </c>
      <c r="D134" s="16"/>
      <c r="E134" s="16"/>
    </row>
    <row r="135" spans="1:5">
      <c r="A135" s="16" t="s">
        <v>332</v>
      </c>
      <c r="B135" s="42" t="s">
        <v>298</v>
      </c>
      <c r="C135" s="43">
        <v>0</v>
      </c>
      <c r="D135" s="16"/>
      <c r="E135" s="16"/>
    </row>
    <row r="136" spans="1:5">
      <c r="A136" s="16" t="s">
        <v>333</v>
      </c>
      <c r="B136" s="42" t="s">
        <v>298</v>
      </c>
      <c r="C136" s="43">
        <v>0</v>
      </c>
      <c r="D136" s="16"/>
      <c r="E136" s="16"/>
    </row>
    <row r="137" spans="1:5">
      <c r="A137" s="16" t="s">
        <v>334</v>
      </c>
      <c r="B137" s="42" t="s">
        <v>298</v>
      </c>
      <c r="C137" s="43">
        <v>0</v>
      </c>
      <c r="D137" s="16"/>
      <c r="E137" s="16"/>
    </row>
    <row r="138" spans="1:5">
      <c r="A138" s="16" t="s">
        <v>123</v>
      </c>
      <c r="B138" s="42" t="s">
        <v>298</v>
      </c>
      <c r="C138" s="43">
        <v>0</v>
      </c>
      <c r="D138" s="16"/>
      <c r="E138" s="16"/>
    </row>
    <row r="139" spans="1:5">
      <c r="A139" s="16" t="s">
        <v>335</v>
      </c>
      <c r="B139" s="42" t="s">
        <v>298</v>
      </c>
      <c r="C139" s="215">
        <v>0</v>
      </c>
      <c r="D139" s="16"/>
      <c r="E139" s="16"/>
    </row>
    <row r="140" spans="1:5">
      <c r="A140" s="16" t="s">
        <v>336</v>
      </c>
      <c r="B140" s="42"/>
      <c r="C140" s="43">
        <v>0</v>
      </c>
      <c r="D140" s="16"/>
      <c r="E140" s="16"/>
    </row>
    <row r="141" spans="1:5">
      <c r="A141" s="16" t="s">
        <v>326</v>
      </c>
      <c r="B141" s="42" t="s">
        <v>298</v>
      </c>
      <c r="C141" s="43">
        <v>0</v>
      </c>
      <c r="D141" s="16"/>
      <c r="E141" s="16"/>
    </row>
    <row r="142" spans="1:5">
      <c r="A142" s="16" t="s">
        <v>337</v>
      </c>
      <c r="B142" s="42" t="s">
        <v>298</v>
      </c>
      <c r="C142" s="43">
        <v>0</v>
      </c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25</v>
      </c>
    </row>
    <row r="144" spans="1:5">
      <c r="A144" s="16" t="s">
        <v>339</v>
      </c>
      <c r="B144" s="42" t="s">
        <v>298</v>
      </c>
      <c r="C144" s="215">
        <v>62</v>
      </c>
      <c r="D144" s="16"/>
      <c r="E144" s="16"/>
    </row>
    <row r="145" spans="1:6">
      <c r="A145" s="16" t="s">
        <v>340</v>
      </c>
      <c r="B145" s="42" t="s">
        <v>298</v>
      </c>
      <c r="C145" s="43">
        <v>0</v>
      </c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215">
        <v>210978.52</v>
      </c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46">
        <v>736</v>
      </c>
      <c r="C154" s="46">
        <v>117</v>
      </c>
      <c r="D154" s="46">
        <v>205</v>
      </c>
      <c r="E154" s="28">
        <f>SUM(B154:D154)</f>
        <v>1058</v>
      </c>
    </row>
    <row r="155" spans="1:6">
      <c r="A155" s="16" t="s">
        <v>242</v>
      </c>
      <c r="B155" s="46">
        <v>3168</v>
      </c>
      <c r="C155" s="46">
        <v>469</v>
      </c>
      <c r="D155" s="46">
        <v>806</v>
      </c>
      <c r="E155" s="28">
        <f>SUM(B155:D155)</f>
        <v>4443</v>
      </c>
    </row>
    <row r="156" spans="1:6">
      <c r="A156" s="16" t="s">
        <v>346</v>
      </c>
      <c r="B156" s="46">
        <v>175552</v>
      </c>
      <c r="C156" s="46">
        <v>44631</v>
      </c>
      <c r="D156" s="46">
        <v>104301</v>
      </c>
      <c r="E156" s="28">
        <f>SUM(B156:D156)</f>
        <v>324484</v>
      </c>
    </row>
    <row r="157" spans="1:6">
      <c r="A157" s="16" t="s">
        <v>287</v>
      </c>
      <c r="B157" s="46">
        <v>16559812.189999999</v>
      </c>
      <c r="C157" s="46">
        <v>2357033.6800000002</v>
      </c>
      <c r="D157" s="46">
        <v>4485517</v>
      </c>
      <c r="E157" s="28">
        <f>SUM(B157:D157)</f>
        <v>23402362.870000001</v>
      </c>
      <c r="F157" s="14"/>
    </row>
    <row r="158" spans="1:6">
      <c r="A158" s="16" t="s">
        <v>288</v>
      </c>
      <c r="B158" s="46">
        <v>91224216.069999993</v>
      </c>
      <c r="C158" s="46">
        <v>23191994.699999999</v>
      </c>
      <c r="D158" s="46">
        <v>54198902</v>
      </c>
      <c r="E158" s="28">
        <f>SUM(B158:D158)</f>
        <v>168615112.76999998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278">
        <v>19</v>
      </c>
      <c r="C160" s="278">
        <v>0</v>
      </c>
      <c r="D160" s="278">
        <v>0</v>
      </c>
      <c r="E160" s="28">
        <f>SUM(B160:D160)</f>
        <v>19</v>
      </c>
    </row>
    <row r="161" spans="1:5">
      <c r="A161" s="16" t="s">
        <v>242</v>
      </c>
      <c r="B161" s="278">
        <v>112</v>
      </c>
      <c r="C161" s="278">
        <v>0</v>
      </c>
      <c r="D161" s="278">
        <v>0</v>
      </c>
      <c r="E161" s="28">
        <f>SUM(B161:D161)</f>
        <v>112</v>
      </c>
    </row>
    <row r="162" spans="1:5">
      <c r="A162" s="16" t="s">
        <v>346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>
      <c r="A163" s="16" t="s">
        <v>287</v>
      </c>
      <c r="B163" s="278">
        <v>210978.52</v>
      </c>
      <c r="C163" s="278">
        <v>0</v>
      </c>
      <c r="D163" s="278">
        <v>0</v>
      </c>
      <c r="E163" s="28">
        <f>SUM(B163:D163)</f>
        <v>210978.52</v>
      </c>
    </row>
    <row r="164" spans="1: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>
      <c r="A168" s="16" t="s">
        <v>346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278"/>
      <c r="C173" s="278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43">
        <v>2518727.14</v>
      </c>
      <c r="D181" s="16"/>
      <c r="E181" s="16"/>
    </row>
    <row r="182" spans="1:5">
      <c r="A182" s="16" t="s">
        <v>356</v>
      </c>
      <c r="B182" s="42" t="s">
        <v>298</v>
      </c>
      <c r="C182" s="43">
        <v>227996.62</v>
      </c>
      <c r="D182" s="16"/>
      <c r="E182" s="16"/>
    </row>
    <row r="183" spans="1:5">
      <c r="A183" s="21" t="s">
        <v>357</v>
      </c>
      <c r="B183" s="42" t="s">
        <v>298</v>
      </c>
      <c r="C183" s="43">
        <v>436372.83</v>
      </c>
      <c r="D183" s="16"/>
      <c r="E183" s="16"/>
    </row>
    <row r="184" spans="1:5">
      <c r="A184" s="16" t="s">
        <v>358</v>
      </c>
      <c r="B184" s="42" t="s">
        <v>298</v>
      </c>
      <c r="C184" s="43">
        <v>0</v>
      </c>
      <c r="D184" s="16"/>
      <c r="E184" s="16"/>
    </row>
    <row r="185" spans="1:5">
      <c r="A185" s="16" t="s">
        <v>359</v>
      </c>
      <c r="B185" s="42" t="s">
        <v>298</v>
      </c>
      <c r="C185" s="43">
        <v>4808874.97</v>
      </c>
      <c r="D185" s="16"/>
      <c r="E185" s="16"/>
    </row>
    <row r="186" spans="1:5">
      <c r="A186" s="16" t="s">
        <v>360</v>
      </c>
      <c r="B186" s="42" t="s">
        <v>298</v>
      </c>
      <c r="C186" s="43">
        <v>1182258.3700000001</v>
      </c>
      <c r="D186" s="16"/>
      <c r="E186" s="16"/>
    </row>
    <row r="187" spans="1:5">
      <c r="A187" s="16" t="s">
        <v>361</v>
      </c>
      <c r="B187" s="42" t="s">
        <v>298</v>
      </c>
      <c r="C187" s="43">
        <v>50563</v>
      </c>
      <c r="D187" s="16"/>
      <c r="E187" s="16"/>
    </row>
    <row r="188" spans="1:5">
      <c r="A188" s="16" t="s">
        <v>361</v>
      </c>
      <c r="B188" s="42" t="s">
        <v>298</v>
      </c>
      <c r="C188" s="43">
        <v>0</v>
      </c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9224792.9299999997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43">
        <v>142366</v>
      </c>
      <c r="D191" s="16"/>
      <c r="E191" s="16"/>
    </row>
    <row r="192" spans="1:5">
      <c r="A192" s="16" t="s">
        <v>364</v>
      </c>
      <c r="B192" s="42" t="s">
        <v>298</v>
      </c>
      <c r="C192" s="43">
        <v>434591.15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576957.15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43">
        <v>542172</v>
      </c>
      <c r="D195" s="16"/>
      <c r="E195" s="16"/>
    </row>
    <row r="196" spans="1:5">
      <c r="A196" s="16" t="s">
        <v>367</v>
      </c>
      <c r="B196" s="42" t="s">
        <v>298</v>
      </c>
      <c r="C196" s="43">
        <v>248703.18999999994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790875.19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43">
        <v>60548</v>
      </c>
      <c r="D199" s="16"/>
      <c r="E199" s="16"/>
    </row>
    <row r="200" spans="1:5">
      <c r="A200" s="16" t="s">
        <v>370</v>
      </c>
      <c r="B200" s="42" t="s">
        <v>298</v>
      </c>
      <c r="C200" s="43">
        <v>579111.37</v>
      </c>
      <c r="D200" s="16"/>
      <c r="E200" s="16"/>
    </row>
    <row r="201" spans="1:5">
      <c r="A201" s="16" t="s">
        <v>159</v>
      </c>
      <c r="B201" s="42" t="s">
        <v>298</v>
      </c>
      <c r="C201" s="43">
        <v>0</v>
      </c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639659.37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43">
        <v>0</v>
      </c>
      <c r="D204" s="16"/>
      <c r="E204" s="16"/>
    </row>
    <row r="205" spans="1:5">
      <c r="A205" s="16" t="s">
        <v>373</v>
      </c>
      <c r="B205" s="42" t="s">
        <v>298</v>
      </c>
      <c r="C205" s="43">
        <v>0</v>
      </c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0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43">
        <v>643366</v>
      </c>
      <c r="C211" s="43">
        <v>0</v>
      </c>
      <c r="D211" s="46">
        <v>0</v>
      </c>
      <c r="E211" s="28">
        <f t="shared" ref="E211:E219" si="22">SUM(B211:C211)-D211</f>
        <v>643366</v>
      </c>
    </row>
    <row r="212" spans="1:5">
      <c r="A212" s="16" t="s">
        <v>381</v>
      </c>
      <c r="B212" s="43">
        <v>1079344</v>
      </c>
      <c r="C212" s="43">
        <v>0</v>
      </c>
      <c r="D212" s="46">
        <v>0</v>
      </c>
      <c r="E212" s="28">
        <f t="shared" si="22"/>
        <v>1079344</v>
      </c>
    </row>
    <row r="213" spans="1:5">
      <c r="A213" s="16" t="s">
        <v>382</v>
      </c>
      <c r="B213" s="43">
        <v>39392004</v>
      </c>
      <c r="C213" s="43">
        <v>200073</v>
      </c>
      <c r="D213" s="46">
        <v>0</v>
      </c>
      <c r="E213" s="28">
        <f t="shared" si="22"/>
        <v>39592077</v>
      </c>
    </row>
    <row r="214" spans="1:5">
      <c r="A214" s="16" t="s">
        <v>383</v>
      </c>
      <c r="B214" s="43">
        <v>608311</v>
      </c>
      <c r="C214" s="43">
        <v>0</v>
      </c>
      <c r="D214" s="46">
        <v>0</v>
      </c>
      <c r="E214" s="28">
        <f t="shared" si="22"/>
        <v>608311</v>
      </c>
    </row>
    <row r="215" spans="1:5">
      <c r="A215" s="16" t="s">
        <v>384</v>
      </c>
      <c r="B215" s="43">
        <v>2407751</v>
      </c>
      <c r="C215" s="43">
        <v>0</v>
      </c>
      <c r="D215" s="46">
        <v>0</v>
      </c>
      <c r="E215" s="28">
        <f t="shared" si="22"/>
        <v>2407751</v>
      </c>
    </row>
    <row r="216" spans="1:5">
      <c r="A216" s="16" t="s">
        <v>385</v>
      </c>
      <c r="B216" s="43">
        <v>37950925</v>
      </c>
      <c r="C216" s="43">
        <v>2644477</v>
      </c>
      <c r="D216" s="46">
        <v>0</v>
      </c>
      <c r="E216" s="28">
        <f t="shared" si="22"/>
        <v>40595402</v>
      </c>
    </row>
    <row r="217" spans="1:5">
      <c r="A217" s="16" t="s">
        <v>386</v>
      </c>
      <c r="B217" s="43">
        <v>1112799</v>
      </c>
      <c r="C217" s="43">
        <v>0</v>
      </c>
      <c r="D217" s="46">
        <v>0</v>
      </c>
      <c r="E217" s="28">
        <f t="shared" si="22"/>
        <v>1112799</v>
      </c>
    </row>
    <row r="218" spans="1:5">
      <c r="A218" s="16" t="s">
        <v>387</v>
      </c>
      <c r="B218" s="43">
        <v>333387</v>
      </c>
      <c r="C218" s="43">
        <v>0</v>
      </c>
      <c r="D218" s="46">
        <v>0</v>
      </c>
      <c r="E218" s="28">
        <f t="shared" si="22"/>
        <v>333387</v>
      </c>
    </row>
    <row r="219" spans="1:5">
      <c r="A219" s="16" t="s">
        <v>388</v>
      </c>
      <c r="B219" s="43">
        <v>1246370</v>
      </c>
      <c r="C219" s="43">
        <v>3859172</v>
      </c>
      <c r="D219" s="46">
        <v>0</v>
      </c>
      <c r="E219" s="28">
        <f t="shared" si="22"/>
        <v>5105542</v>
      </c>
    </row>
    <row r="220" spans="1:5">
      <c r="A220" s="16" t="s">
        <v>230</v>
      </c>
      <c r="B220" s="28">
        <f>SUM(B211:B219)</f>
        <v>84774257</v>
      </c>
      <c r="C220" s="237">
        <f>SUM(C211:C219)</f>
        <v>6703722</v>
      </c>
      <c r="D220" s="28">
        <f>SUM(D211:D219)</f>
        <v>0</v>
      </c>
      <c r="E220" s="28">
        <f>SUM(E211:E219)</f>
        <v>91477979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43">
        <v>595091</v>
      </c>
      <c r="C225" s="43">
        <v>51620</v>
      </c>
      <c r="D225" s="46">
        <v>0</v>
      </c>
      <c r="E225" s="28">
        <f t="shared" ref="E225:E232" si="23">SUM(B225:C225)-D225</f>
        <v>646711</v>
      </c>
    </row>
    <row r="226" spans="1:6">
      <c r="A226" s="16" t="s">
        <v>382</v>
      </c>
      <c r="B226" s="43">
        <v>20554860</v>
      </c>
      <c r="C226" s="43">
        <v>1380102</v>
      </c>
      <c r="D226" s="46">
        <v>0</v>
      </c>
      <c r="E226" s="28">
        <f t="shared" si="23"/>
        <v>21934962</v>
      </c>
    </row>
    <row r="227" spans="1:6">
      <c r="A227" s="16" t="s">
        <v>383</v>
      </c>
      <c r="B227" s="43">
        <v>610340</v>
      </c>
      <c r="C227" s="43">
        <v>4355</v>
      </c>
      <c r="D227" s="46">
        <v>0</v>
      </c>
      <c r="E227" s="28">
        <f t="shared" si="23"/>
        <v>614695</v>
      </c>
    </row>
    <row r="228" spans="1:6">
      <c r="A228" s="16" t="s">
        <v>384</v>
      </c>
      <c r="B228" s="43">
        <v>2178889</v>
      </c>
      <c r="C228" s="43">
        <v>275</v>
      </c>
      <c r="D228" s="46">
        <v>0</v>
      </c>
      <c r="E228" s="28">
        <f t="shared" si="23"/>
        <v>2179164</v>
      </c>
    </row>
    <row r="229" spans="1:6">
      <c r="A229" s="16" t="s">
        <v>385</v>
      </c>
      <c r="B229" s="43">
        <v>30729133</v>
      </c>
      <c r="C229" s="43">
        <v>2090153</v>
      </c>
      <c r="D229" s="46">
        <v>0</v>
      </c>
      <c r="E229" s="28">
        <f t="shared" si="23"/>
        <v>32819286</v>
      </c>
    </row>
    <row r="230" spans="1:6">
      <c r="A230" s="16" t="s">
        <v>386</v>
      </c>
      <c r="B230" s="43">
        <v>1134186</v>
      </c>
      <c r="C230" s="43">
        <v>758</v>
      </c>
      <c r="D230" s="46">
        <v>0</v>
      </c>
      <c r="E230" s="28">
        <f t="shared" si="23"/>
        <v>1134944</v>
      </c>
    </row>
    <row r="231" spans="1:6">
      <c r="A231" s="16" t="s">
        <v>387</v>
      </c>
      <c r="B231" s="43">
        <v>252554</v>
      </c>
      <c r="C231" s="43">
        <v>8509</v>
      </c>
      <c r="D231" s="46">
        <v>0</v>
      </c>
      <c r="E231" s="28">
        <f t="shared" si="23"/>
        <v>261063</v>
      </c>
    </row>
    <row r="232" spans="1:6">
      <c r="A232" s="16" t="s">
        <v>388</v>
      </c>
      <c r="B232" s="43">
        <v>0</v>
      </c>
      <c r="C232" s="43">
        <v>0</v>
      </c>
      <c r="D232" s="46">
        <v>0</v>
      </c>
      <c r="E232" s="28">
        <f t="shared" si="23"/>
        <v>0</v>
      </c>
    </row>
    <row r="233" spans="1:6">
      <c r="A233" s="16" t="s">
        <v>230</v>
      </c>
      <c r="B233" s="28">
        <f>SUM(B224:B232)</f>
        <v>56055053</v>
      </c>
      <c r="C233" s="237">
        <f>SUM(C224:C232)</f>
        <v>3535772</v>
      </c>
      <c r="D233" s="28">
        <f>SUM(D224:D232)</f>
        <v>0</v>
      </c>
      <c r="E233" s="28">
        <f>SUM(E224:E232)</f>
        <v>59590825</v>
      </c>
    </row>
    <row r="234" spans="1:6">
      <c r="A234" s="16"/>
      <c r="B234" s="16"/>
      <c r="C234" s="23"/>
      <c r="D234" s="16"/>
      <c r="E234" s="16"/>
      <c r="F234" s="11">
        <f>E220-E233</f>
        <v>31887154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43">
        <v>1743468</v>
      </c>
      <c r="D237" s="36">
        <f>C237</f>
        <v>1743468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43">
        <v>55485132</v>
      </c>
      <c r="D239" s="16"/>
      <c r="E239" s="16"/>
    </row>
    <row r="240" spans="1:6">
      <c r="A240" s="16" t="s">
        <v>394</v>
      </c>
      <c r="B240" s="42" t="s">
        <v>298</v>
      </c>
      <c r="C240" s="43">
        <v>16693124</v>
      </c>
      <c r="D240" s="16"/>
      <c r="E240" s="16"/>
    </row>
    <row r="241" spans="1:5">
      <c r="A241" s="16" t="s">
        <v>395</v>
      </c>
      <c r="B241" s="42" t="s">
        <v>298</v>
      </c>
      <c r="C241" s="43">
        <v>1191790</v>
      </c>
      <c r="D241" s="16"/>
      <c r="E241" s="16"/>
    </row>
    <row r="242" spans="1:5">
      <c r="A242" s="16" t="s">
        <v>396</v>
      </c>
      <c r="B242" s="42" t="s">
        <v>298</v>
      </c>
      <c r="C242" s="43">
        <v>6068415</v>
      </c>
      <c r="D242" s="16"/>
      <c r="E242" s="16"/>
    </row>
    <row r="243" spans="1:5">
      <c r="A243" s="16" t="s">
        <v>397</v>
      </c>
      <c r="B243" s="42" t="s">
        <v>298</v>
      </c>
      <c r="C243" s="43">
        <v>0</v>
      </c>
      <c r="D243" s="16"/>
      <c r="E243" s="16"/>
    </row>
    <row r="244" spans="1:5">
      <c r="A244" s="16" t="s">
        <v>398</v>
      </c>
      <c r="B244" s="42" t="s">
        <v>298</v>
      </c>
      <c r="C244" s="43">
        <v>9016839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88455300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215">
        <v>7268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43">
        <v>154599.06</v>
      </c>
      <c r="D249" s="16"/>
      <c r="E249" s="16"/>
    </row>
    <row r="250" spans="1:5">
      <c r="A250" s="22" t="s">
        <v>403</v>
      </c>
      <c r="B250" s="42" t="s">
        <v>298</v>
      </c>
      <c r="C250" s="43">
        <v>1242470.0900000001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1397069.1500000001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43">
        <v>0</v>
      </c>
      <c r="D254" s="16"/>
      <c r="E254" s="16"/>
    </row>
    <row r="255" spans="1:5">
      <c r="A255" s="16" t="s">
        <v>405</v>
      </c>
      <c r="B255" s="42" t="s">
        <v>298</v>
      </c>
      <c r="C255" s="43">
        <v>0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0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91595837.150000006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43">
        <v>13992028.809999999</v>
      </c>
      <c r="D266" s="16"/>
      <c r="E266" s="16"/>
    </row>
    <row r="267" spans="1:5">
      <c r="A267" s="16" t="s">
        <v>412</v>
      </c>
      <c r="B267" s="42" t="s">
        <v>298</v>
      </c>
      <c r="C267" s="43">
        <v>27292480.190000001</v>
      </c>
      <c r="D267" s="16"/>
      <c r="E267" s="16"/>
    </row>
    <row r="268" spans="1:5">
      <c r="A268" s="16" t="s">
        <v>413</v>
      </c>
      <c r="B268" s="42" t="s">
        <v>298</v>
      </c>
      <c r="C268" s="43">
        <v>25552424</v>
      </c>
      <c r="D268" s="16"/>
      <c r="E268" s="16"/>
    </row>
    <row r="269" spans="1:5">
      <c r="A269" s="16" t="s">
        <v>414</v>
      </c>
      <c r="B269" s="42" t="s">
        <v>298</v>
      </c>
      <c r="C269" s="43">
        <v>13825094</v>
      </c>
      <c r="D269" s="16"/>
      <c r="E269" s="16"/>
    </row>
    <row r="270" spans="1:5">
      <c r="A270" s="16" t="s">
        <v>415</v>
      </c>
      <c r="B270" s="42" t="s">
        <v>298</v>
      </c>
      <c r="C270" s="43">
        <v>1927263</v>
      </c>
      <c r="D270" s="16"/>
      <c r="E270" s="16"/>
    </row>
    <row r="271" spans="1:5">
      <c r="A271" s="16" t="s">
        <v>416</v>
      </c>
      <c r="B271" s="42" t="s">
        <v>298</v>
      </c>
      <c r="C271" s="43">
        <v>1176188</v>
      </c>
      <c r="D271" s="16"/>
      <c r="E271" s="16"/>
    </row>
    <row r="272" spans="1:5">
      <c r="A272" s="16" t="s">
        <v>417</v>
      </c>
      <c r="B272" s="42" t="s">
        <v>298</v>
      </c>
      <c r="C272" s="43">
        <v>0</v>
      </c>
      <c r="D272" s="16"/>
      <c r="E272" s="16"/>
    </row>
    <row r="273" spans="1:5">
      <c r="A273" s="16" t="s">
        <v>418</v>
      </c>
      <c r="B273" s="42" t="s">
        <v>298</v>
      </c>
      <c r="C273" s="43">
        <v>2748962</v>
      </c>
      <c r="D273" s="16"/>
      <c r="E273" s="16"/>
    </row>
    <row r="274" spans="1:5">
      <c r="A274" s="16" t="s">
        <v>419</v>
      </c>
      <c r="B274" s="42" t="s">
        <v>298</v>
      </c>
      <c r="C274" s="43">
        <v>794583</v>
      </c>
      <c r="D274" s="16"/>
      <c r="E274" s="16"/>
    </row>
    <row r="275" spans="1:5">
      <c r="A275" s="16" t="s">
        <v>420</v>
      </c>
      <c r="B275" s="42" t="s">
        <v>298</v>
      </c>
      <c r="C275" s="43">
        <v>0</v>
      </c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59658835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43">
        <v>124585</v>
      </c>
      <c r="D278" s="16"/>
      <c r="E278" s="16"/>
    </row>
    <row r="279" spans="1:5">
      <c r="A279" s="16" t="s">
        <v>412</v>
      </c>
      <c r="B279" s="42" t="s">
        <v>298</v>
      </c>
      <c r="C279" s="43">
        <v>0</v>
      </c>
      <c r="D279" s="16"/>
      <c r="E279" s="16"/>
    </row>
    <row r="280" spans="1:5">
      <c r="A280" s="16" t="s">
        <v>423</v>
      </c>
      <c r="B280" s="42" t="s">
        <v>298</v>
      </c>
      <c r="C280" s="43">
        <v>0</v>
      </c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124585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43">
        <v>643366</v>
      </c>
      <c r="D283" s="16"/>
      <c r="E283" s="16"/>
    </row>
    <row r="284" spans="1:5">
      <c r="A284" s="16" t="s">
        <v>381</v>
      </c>
      <c r="B284" s="42" t="s">
        <v>298</v>
      </c>
      <c r="C284" s="43">
        <v>1079344</v>
      </c>
      <c r="D284" s="16"/>
      <c r="E284" s="16"/>
    </row>
    <row r="285" spans="1:5">
      <c r="A285" s="16" t="s">
        <v>382</v>
      </c>
      <c r="B285" s="42" t="s">
        <v>298</v>
      </c>
      <c r="C285" s="43">
        <v>39592077</v>
      </c>
      <c r="D285" s="16"/>
      <c r="E285" s="16"/>
    </row>
    <row r="286" spans="1:5">
      <c r="A286" s="16" t="s">
        <v>426</v>
      </c>
      <c r="B286" s="42" t="s">
        <v>298</v>
      </c>
      <c r="C286" s="43">
        <v>608311</v>
      </c>
      <c r="D286" s="16"/>
      <c r="E286" s="16"/>
    </row>
    <row r="287" spans="1:5">
      <c r="A287" s="16" t="s">
        <v>427</v>
      </c>
      <c r="B287" s="42" t="s">
        <v>298</v>
      </c>
      <c r="C287" s="43">
        <v>2407751</v>
      </c>
      <c r="D287" s="16"/>
      <c r="E287" s="16"/>
    </row>
    <row r="288" spans="1:5">
      <c r="A288" s="16" t="s">
        <v>428</v>
      </c>
      <c r="B288" s="42" t="s">
        <v>298</v>
      </c>
      <c r="C288" s="43">
        <v>41708201</v>
      </c>
      <c r="D288" s="16"/>
      <c r="E288" s="16"/>
    </row>
    <row r="289" spans="1:5">
      <c r="A289" s="16" t="s">
        <v>387</v>
      </c>
      <c r="B289" s="42" t="s">
        <v>298</v>
      </c>
      <c r="C289" s="43">
        <v>333387</v>
      </c>
      <c r="D289" s="16"/>
      <c r="E289" s="16"/>
    </row>
    <row r="290" spans="1:5">
      <c r="A290" s="16" t="s">
        <v>388</v>
      </c>
      <c r="B290" s="42" t="s">
        <v>298</v>
      </c>
      <c r="C290" s="43">
        <v>5105542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91477979</v>
      </c>
      <c r="E291" s="16"/>
    </row>
    <row r="292" spans="1:5">
      <c r="A292" s="16" t="s">
        <v>430</v>
      </c>
      <c r="B292" s="42" t="s">
        <v>298</v>
      </c>
      <c r="C292" s="43">
        <v>59590823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31887156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43">
        <v>0</v>
      </c>
      <c r="D295" s="16"/>
      <c r="E295" s="16"/>
    </row>
    <row r="296" spans="1:5">
      <c r="A296" s="16" t="s">
        <v>434</v>
      </c>
      <c r="B296" s="42" t="s">
        <v>298</v>
      </c>
      <c r="C296" s="43">
        <v>0</v>
      </c>
      <c r="D296" s="16"/>
      <c r="E296" s="16"/>
    </row>
    <row r="297" spans="1:5">
      <c r="A297" s="16" t="s">
        <v>435</v>
      </c>
      <c r="B297" s="42" t="s">
        <v>298</v>
      </c>
      <c r="C297" s="43">
        <v>0</v>
      </c>
      <c r="D297" s="16"/>
      <c r="E297" s="16"/>
    </row>
    <row r="298" spans="1:5">
      <c r="A298" s="16" t="s">
        <v>423</v>
      </c>
      <c r="B298" s="42" t="s">
        <v>298</v>
      </c>
      <c r="C298" s="43">
        <v>3430167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3430167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43">
        <v>3384400</v>
      </c>
      <c r="D302" s="16"/>
      <c r="E302" s="16"/>
    </row>
    <row r="303" spans="1:5">
      <c r="A303" s="16" t="s">
        <v>439</v>
      </c>
      <c r="B303" s="42" t="s">
        <v>298</v>
      </c>
      <c r="C303" s="43">
        <v>0</v>
      </c>
      <c r="D303" s="16"/>
      <c r="E303" s="16"/>
    </row>
    <row r="304" spans="1:5">
      <c r="A304" s="16" t="s">
        <v>440</v>
      </c>
      <c r="B304" s="42" t="s">
        <v>298</v>
      </c>
      <c r="C304" s="43">
        <v>0</v>
      </c>
      <c r="D304" s="16"/>
      <c r="E304" s="16"/>
    </row>
    <row r="305" spans="1:6">
      <c r="A305" s="16" t="s">
        <v>441</v>
      </c>
      <c r="B305" s="42" t="s">
        <v>298</v>
      </c>
      <c r="C305" s="43">
        <v>0</v>
      </c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3384400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98485143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98485143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43">
        <v>0</v>
      </c>
      <c r="D314" s="16"/>
      <c r="E314" s="16"/>
    </row>
    <row r="315" spans="1:6">
      <c r="A315" s="16" t="s">
        <v>447</v>
      </c>
      <c r="B315" s="42" t="s">
        <v>298</v>
      </c>
      <c r="C315" s="43">
        <v>4038108</v>
      </c>
      <c r="D315" s="16"/>
      <c r="E315" s="16"/>
    </row>
    <row r="316" spans="1:6">
      <c r="A316" s="16" t="s">
        <v>448</v>
      </c>
      <c r="B316" s="42" t="s">
        <v>298</v>
      </c>
      <c r="C316" s="43">
        <v>5018420</v>
      </c>
      <c r="D316" s="16"/>
      <c r="E316" s="16"/>
    </row>
    <row r="317" spans="1:6">
      <c r="A317" s="16" t="s">
        <v>449</v>
      </c>
      <c r="B317" s="42" t="s">
        <v>298</v>
      </c>
      <c r="C317" s="43">
        <v>0</v>
      </c>
      <c r="D317" s="16"/>
      <c r="E317" s="16"/>
    </row>
    <row r="318" spans="1:6">
      <c r="A318" s="16" t="s">
        <v>450</v>
      </c>
      <c r="B318" s="42" t="s">
        <v>298</v>
      </c>
      <c r="C318" s="43">
        <v>3712679</v>
      </c>
      <c r="D318" s="16"/>
      <c r="E318" s="16"/>
    </row>
    <row r="319" spans="1:6">
      <c r="A319" s="16" t="s">
        <v>451</v>
      </c>
      <c r="B319" s="42" t="s">
        <v>298</v>
      </c>
      <c r="C319" s="43">
        <v>0</v>
      </c>
      <c r="D319" s="16"/>
      <c r="E319" s="16"/>
    </row>
    <row r="320" spans="1:6">
      <c r="A320" s="16" t="s">
        <v>452</v>
      </c>
      <c r="B320" s="42" t="s">
        <v>298</v>
      </c>
      <c r="C320" s="43">
        <v>0</v>
      </c>
      <c r="D320" s="16"/>
      <c r="E320" s="16"/>
    </row>
    <row r="321" spans="1:5">
      <c r="A321" s="16" t="s">
        <v>453</v>
      </c>
      <c r="B321" s="42" t="s">
        <v>298</v>
      </c>
      <c r="C321" s="43">
        <v>0</v>
      </c>
      <c r="D321" s="16"/>
      <c r="E321" s="16"/>
    </row>
    <row r="322" spans="1:5">
      <c r="A322" s="16" t="s">
        <v>454</v>
      </c>
      <c r="B322" s="42" t="s">
        <v>298</v>
      </c>
      <c r="C322" s="43">
        <v>11958766</v>
      </c>
      <c r="D322" s="16"/>
      <c r="E322" s="16"/>
    </row>
    <row r="323" spans="1:5">
      <c r="A323" s="16" t="s">
        <v>455</v>
      </c>
      <c r="B323" s="42" t="s">
        <v>298</v>
      </c>
      <c r="C323" s="43">
        <v>152329</v>
      </c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24880302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43">
        <v>0</v>
      </c>
      <c r="D326" s="16"/>
      <c r="E326" s="16"/>
    </row>
    <row r="327" spans="1:5">
      <c r="A327" s="16" t="s">
        <v>459</v>
      </c>
      <c r="B327" s="42" t="s">
        <v>298</v>
      </c>
      <c r="C327" s="43">
        <v>0</v>
      </c>
      <c r="D327" s="16"/>
      <c r="E327" s="16"/>
    </row>
    <row r="328" spans="1:5">
      <c r="A328" s="16" t="s">
        <v>460</v>
      </c>
      <c r="B328" s="42" t="s">
        <v>298</v>
      </c>
      <c r="C328" s="43">
        <v>0</v>
      </c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43">
        <v>412402</v>
      </c>
      <c r="D331" s="16"/>
      <c r="E331" s="16"/>
    </row>
    <row r="332" spans="1:5">
      <c r="A332" s="16" t="s">
        <v>464</v>
      </c>
      <c r="B332" s="42" t="s">
        <v>298</v>
      </c>
      <c r="C332" s="43">
        <v>0</v>
      </c>
      <c r="D332" s="16"/>
      <c r="E332" s="16"/>
    </row>
    <row r="333" spans="1:5">
      <c r="A333" s="16" t="s">
        <v>465</v>
      </c>
      <c r="B333" s="42" t="s">
        <v>298</v>
      </c>
      <c r="C333" s="43">
        <v>0</v>
      </c>
      <c r="D333" s="16"/>
      <c r="E333" s="16"/>
    </row>
    <row r="334" spans="1:5">
      <c r="A334" s="22" t="s">
        <v>466</v>
      </c>
      <c r="B334" s="42" t="s">
        <v>298</v>
      </c>
      <c r="C334" s="43">
        <v>0</v>
      </c>
      <c r="D334" s="16"/>
      <c r="E334" s="16"/>
    </row>
    <row r="335" spans="1:5">
      <c r="A335" s="16" t="s">
        <v>467</v>
      </c>
      <c r="B335" s="42" t="s">
        <v>298</v>
      </c>
      <c r="C335" s="43">
        <v>0</v>
      </c>
      <c r="D335" s="16"/>
      <c r="E335" s="16"/>
    </row>
    <row r="336" spans="1:5">
      <c r="A336" s="22" t="s">
        <v>468</v>
      </c>
      <c r="B336" s="42" t="s">
        <v>298</v>
      </c>
      <c r="C336" s="43">
        <v>0</v>
      </c>
      <c r="D336" s="16"/>
      <c r="E336" s="16"/>
    </row>
    <row r="337" spans="1:5">
      <c r="A337" s="22" t="s">
        <v>469</v>
      </c>
      <c r="B337" s="42" t="s">
        <v>298</v>
      </c>
      <c r="C337" s="240">
        <v>0</v>
      </c>
      <c r="D337" s="16"/>
      <c r="E337" s="16"/>
    </row>
    <row r="338" spans="1:5">
      <c r="A338" s="16" t="s">
        <v>470</v>
      </c>
      <c r="B338" s="42" t="s">
        <v>298</v>
      </c>
      <c r="C338" s="43">
        <v>0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412402</v>
      </c>
      <c r="E339" s="16"/>
    </row>
    <row r="340" spans="1:5">
      <c r="A340" s="16" t="s">
        <v>471</v>
      </c>
      <c r="B340" s="16"/>
      <c r="C340" s="23"/>
      <c r="D340" s="28">
        <f>C323</f>
        <v>152329</v>
      </c>
      <c r="E340" s="16"/>
    </row>
    <row r="341" spans="1:5">
      <c r="A341" s="16" t="s">
        <v>472</v>
      </c>
      <c r="B341" s="16"/>
      <c r="C341" s="23"/>
      <c r="D341" s="28">
        <f>D339-D340</f>
        <v>260073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292">
        <v>72702173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214">
        <v>0</v>
      </c>
      <c r="D345" s="16"/>
      <c r="E345" s="16"/>
    </row>
    <row r="346" spans="1:5">
      <c r="A346" s="16" t="s">
        <v>475</v>
      </c>
      <c r="B346" s="42" t="s">
        <v>298</v>
      </c>
      <c r="C346" s="214">
        <v>0</v>
      </c>
      <c r="D346" s="16"/>
      <c r="E346" s="16"/>
    </row>
    <row r="347" spans="1:5">
      <c r="A347" s="16" t="s">
        <v>476</v>
      </c>
      <c r="B347" s="42" t="s">
        <v>298</v>
      </c>
      <c r="C347" s="214">
        <v>0</v>
      </c>
      <c r="D347" s="16"/>
      <c r="E347" s="16"/>
    </row>
    <row r="348" spans="1:5">
      <c r="A348" s="16" t="s">
        <v>477</v>
      </c>
      <c r="B348" s="42" t="s">
        <v>298</v>
      </c>
      <c r="C348" s="214">
        <v>642595</v>
      </c>
      <c r="D348" s="16"/>
      <c r="E348" s="16"/>
    </row>
    <row r="349" spans="1:5">
      <c r="A349" s="16" t="s">
        <v>478</v>
      </c>
      <c r="B349" s="42" t="s">
        <v>298</v>
      </c>
      <c r="C349" s="214">
        <v>0</v>
      </c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98485143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98485143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43">
        <v>23402363</v>
      </c>
      <c r="D358" s="16"/>
      <c r="E358" s="16"/>
    </row>
    <row r="359" spans="1:5">
      <c r="A359" s="16" t="s">
        <v>484</v>
      </c>
      <c r="B359" s="42" t="s">
        <v>298</v>
      </c>
      <c r="C359" s="43">
        <v>168615113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192017476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43">
        <v>1743468</v>
      </c>
      <c r="D362" s="16"/>
      <c r="E362" s="41"/>
    </row>
    <row r="363" spans="1:5">
      <c r="A363" s="16" t="s">
        <v>487</v>
      </c>
      <c r="B363" s="42" t="s">
        <v>298</v>
      </c>
      <c r="C363" s="43">
        <v>88455300</v>
      </c>
      <c r="D363" s="16"/>
      <c r="E363" s="16"/>
    </row>
    <row r="364" spans="1:5">
      <c r="A364" s="16" t="s">
        <v>488</v>
      </c>
      <c r="B364" s="42" t="s">
        <v>298</v>
      </c>
      <c r="C364" s="43">
        <v>1397069</v>
      </c>
      <c r="D364" s="16"/>
      <c r="E364" s="16"/>
    </row>
    <row r="365" spans="1:5">
      <c r="A365" s="16" t="s">
        <v>489</v>
      </c>
      <c r="B365" s="42" t="s">
        <v>298</v>
      </c>
      <c r="C365" s="43">
        <v>0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91595837</v>
      </c>
      <c r="E366" s="16"/>
    </row>
    <row r="367" spans="1:5">
      <c r="A367" s="16" t="s">
        <v>490</v>
      </c>
      <c r="B367" s="16"/>
      <c r="C367" s="23"/>
      <c r="D367" s="28">
        <f>D360-D366</f>
        <v>100421639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>
      <c r="A380" s="55" t="s">
        <v>503</v>
      </c>
      <c r="B380" s="36" t="s">
        <v>298</v>
      </c>
      <c r="C380" s="215">
        <v>4983928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4983928</v>
      </c>
      <c r="E381" s="28"/>
      <c r="F381" s="56"/>
    </row>
    <row r="382" spans="1:6">
      <c r="A382" s="52" t="s">
        <v>505</v>
      </c>
      <c r="B382" s="42" t="s">
        <v>298</v>
      </c>
      <c r="C382" s="43">
        <v>0</v>
      </c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4983928</v>
      </c>
      <c r="E383" s="16"/>
    </row>
    <row r="384" spans="1:6">
      <c r="A384" s="16" t="s">
        <v>507</v>
      </c>
      <c r="B384" s="16"/>
      <c r="C384" s="23"/>
      <c r="D384" s="28">
        <f>D367+D383</f>
        <v>105405567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43">
        <v>38594497</v>
      </c>
      <c r="D389" s="16"/>
      <c r="E389" s="16"/>
    </row>
    <row r="390" spans="1:5">
      <c r="A390" s="16" t="s">
        <v>11</v>
      </c>
      <c r="B390" s="42" t="s">
        <v>298</v>
      </c>
      <c r="C390" s="43">
        <v>9184942</v>
      </c>
      <c r="D390" s="16"/>
      <c r="E390" s="16"/>
    </row>
    <row r="391" spans="1:5">
      <c r="A391" s="16" t="s">
        <v>264</v>
      </c>
      <c r="B391" s="42" t="s">
        <v>298</v>
      </c>
      <c r="C391" s="43">
        <v>7359723</v>
      </c>
      <c r="D391" s="16"/>
      <c r="E391" s="16"/>
    </row>
    <row r="392" spans="1:5">
      <c r="A392" s="16" t="s">
        <v>510</v>
      </c>
      <c r="B392" s="42" t="s">
        <v>298</v>
      </c>
      <c r="C392" s="43">
        <v>21862159</v>
      </c>
      <c r="D392" s="16"/>
      <c r="E392" s="16"/>
    </row>
    <row r="393" spans="1:5">
      <c r="A393" s="16" t="s">
        <v>511</v>
      </c>
      <c r="B393" s="42" t="s">
        <v>298</v>
      </c>
      <c r="C393" s="43">
        <v>932875</v>
      </c>
      <c r="D393" s="16"/>
      <c r="E393" s="16"/>
    </row>
    <row r="394" spans="1:5">
      <c r="A394" s="16" t="s">
        <v>512</v>
      </c>
      <c r="B394" s="42" t="s">
        <v>298</v>
      </c>
      <c r="C394" s="43">
        <v>9731840</v>
      </c>
      <c r="D394" s="16"/>
      <c r="E394" s="16"/>
    </row>
    <row r="395" spans="1:5">
      <c r="A395" s="16" t="s">
        <v>16</v>
      </c>
      <c r="B395" s="42" t="s">
        <v>298</v>
      </c>
      <c r="C395" s="43">
        <v>3535772</v>
      </c>
      <c r="D395" s="16"/>
      <c r="E395" s="16"/>
    </row>
    <row r="396" spans="1:5">
      <c r="A396" s="16" t="s">
        <v>513</v>
      </c>
      <c r="B396" s="42" t="s">
        <v>298</v>
      </c>
      <c r="C396" s="43">
        <v>552604</v>
      </c>
      <c r="D396" s="16"/>
      <c r="E396" s="16"/>
    </row>
    <row r="397" spans="1:5">
      <c r="A397" s="16" t="s">
        <v>514</v>
      </c>
      <c r="B397" s="42" t="s">
        <v>298</v>
      </c>
      <c r="C397" s="215">
        <v>790875</v>
      </c>
      <c r="D397" s="16"/>
      <c r="E397" s="16"/>
    </row>
    <row r="398" spans="1:5">
      <c r="A398" s="16" t="s">
        <v>515</v>
      </c>
      <c r="B398" s="42" t="s">
        <v>298</v>
      </c>
      <c r="C398" s="215">
        <v>639659</v>
      </c>
      <c r="D398" s="16"/>
      <c r="E398" s="16"/>
    </row>
    <row r="399" spans="1:5">
      <c r="A399" s="16" t="s">
        <v>516</v>
      </c>
      <c r="B399" s="42" t="s">
        <v>298</v>
      </c>
      <c r="C399" s="215">
        <v>298071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241"/>
      <c r="D401" s="28">
        <v>0</v>
      </c>
      <c r="E401" s="28"/>
    </row>
    <row r="402" spans="1:9">
      <c r="A402" s="29" t="s">
        <v>271</v>
      </c>
      <c r="B402" s="36" t="s">
        <v>298</v>
      </c>
      <c r="C402" s="241"/>
      <c r="D402" s="28">
        <v>0</v>
      </c>
      <c r="E402" s="28"/>
    </row>
    <row r="403" spans="1:9">
      <c r="A403" s="29" t="s">
        <v>518</v>
      </c>
      <c r="B403" s="36" t="s">
        <v>298</v>
      </c>
      <c r="C403" s="241"/>
      <c r="D403" s="28">
        <v>0</v>
      </c>
      <c r="E403" s="28"/>
    </row>
    <row r="404" spans="1:9">
      <c r="A404" s="29" t="s">
        <v>273</v>
      </c>
      <c r="B404" s="36" t="s">
        <v>298</v>
      </c>
      <c r="C404" s="241"/>
      <c r="D404" s="28">
        <v>0</v>
      </c>
      <c r="E404" s="28"/>
    </row>
    <row r="405" spans="1:9">
      <c r="A405" s="29" t="s">
        <v>274</v>
      </c>
      <c r="B405" s="36" t="s">
        <v>298</v>
      </c>
      <c r="C405" s="241"/>
      <c r="D405" s="28">
        <v>0</v>
      </c>
      <c r="E405" s="28"/>
    </row>
    <row r="406" spans="1:9">
      <c r="A406" s="29" t="s">
        <v>275</v>
      </c>
      <c r="B406" s="36" t="s">
        <v>298</v>
      </c>
      <c r="C406" s="241"/>
      <c r="D406" s="28">
        <v>0</v>
      </c>
      <c r="E406" s="28"/>
    </row>
    <row r="407" spans="1:9">
      <c r="A407" s="29" t="s">
        <v>276</v>
      </c>
      <c r="B407" s="36" t="s">
        <v>298</v>
      </c>
      <c r="C407" s="241"/>
      <c r="D407" s="28">
        <v>0</v>
      </c>
      <c r="E407" s="28"/>
    </row>
    <row r="408" spans="1:9">
      <c r="A408" s="29" t="s">
        <v>277</v>
      </c>
      <c r="B408" s="36" t="s">
        <v>298</v>
      </c>
      <c r="C408" s="241"/>
      <c r="D408" s="28">
        <v>0</v>
      </c>
      <c r="E408" s="28"/>
    </row>
    <row r="409" spans="1:9">
      <c r="A409" s="29" t="s">
        <v>278</v>
      </c>
      <c r="B409" s="36" t="s">
        <v>298</v>
      </c>
      <c r="C409" s="241"/>
      <c r="D409" s="28">
        <v>0</v>
      </c>
      <c r="E409" s="28"/>
    </row>
    <row r="410" spans="1:9">
      <c r="A410" s="29" t="s">
        <v>279</v>
      </c>
      <c r="B410" s="36" t="s">
        <v>298</v>
      </c>
      <c r="C410" s="241"/>
      <c r="D410" s="28">
        <v>0</v>
      </c>
      <c r="E410" s="28"/>
    </row>
    <row r="411" spans="1:9">
      <c r="A411" s="29" t="s">
        <v>280</v>
      </c>
      <c r="B411" s="36" t="s">
        <v>298</v>
      </c>
      <c r="C411" s="241"/>
      <c r="D411" s="28">
        <v>0</v>
      </c>
      <c r="E411" s="28"/>
    </row>
    <row r="412" spans="1:9">
      <c r="A412" s="29" t="s">
        <v>281</v>
      </c>
      <c r="B412" s="36" t="s">
        <v>298</v>
      </c>
      <c r="C412" s="241"/>
      <c r="D412" s="28">
        <v>0</v>
      </c>
      <c r="E412" s="28"/>
    </row>
    <row r="413" spans="1:9">
      <c r="A413" s="29" t="s">
        <v>282</v>
      </c>
      <c r="B413" s="36" t="s">
        <v>298</v>
      </c>
      <c r="C413" s="241"/>
      <c r="D413" s="28">
        <v>0</v>
      </c>
      <c r="E413" s="28"/>
    </row>
    <row r="414" spans="1:9">
      <c r="A414" s="29" t="s">
        <v>283</v>
      </c>
      <c r="B414" s="36" t="s">
        <v>298</v>
      </c>
      <c r="C414" s="215">
        <v>1267448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1267448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94750465</v>
      </c>
      <c r="E416" s="28"/>
    </row>
    <row r="417" spans="1:13">
      <c r="A417" s="28" t="s">
        <v>521</v>
      </c>
      <c r="B417" s="16"/>
      <c r="C417" s="23"/>
      <c r="D417" s="28">
        <f>D384-D416</f>
        <v>10655102</v>
      </c>
      <c r="E417" s="28"/>
    </row>
    <row r="418" spans="1:13">
      <c r="A418" s="28" t="s">
        <v>522</v>
      </c>
      <c r="B418" s="16"/>
      <c r="C418" s="215">
        <v>3383734</v>
      </c>
      <c r="D418" s="28">
        <v>0</v>
      </c>
      <c r="E418" s="28"/>
    </row>
    <row r="419" spans="1:13">
      <c r="A419" s="55" t="s">
        <v>523</v>
      </c>
      <c r="B419" s="42" t="s">
        <v>298</v>
      </c>
      <c r="C419" s="241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3383734</v>
      </c>
      <c r="E420" s="28"/>
      <c r="F420" s="11">
        <f>D420-C399</f>
        <v>3085663</v>
      </c>
    </row>
    <row r="421" spans="1:13">
      <c r="A421" s="28" t="s">
        <v>525</v>
      </c>
      <c r="B421" s="16"/>
      <c r="C421" s="23"/>
      <c r="D421" s="28">
        <f>D417+D420</f>
        <v>14038836</v>
      </c>
      <c r="E421" s="28"/>
      <c r="F421" s="59"/>
    </row>
    <row r="422" spans="1:13">
      <c r="A422" s="28" t="s">
        <v>526</v>
      </c>
      <c r="B422" s="42" t="s">
        <v>298</v>
      </c>
      <c r="C422" s="43">
        <v>0</v>
      </c>
      <c r="D422" s="28">
        <v>0</v>
      </c>
      <c r="E422" s="16"/>
    </row>
    <row r="423" spans="1:13">
      <c r="A423" s="16" t="s">
        <v>527</v>
      </c>
      <c r="B423" s="42" t="s">
        <v>298</v>
      </c>
      <c r="C423" s="43">
        <v>0</v>
      </c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14038836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163005</v>
      </c>
      <c r="E612" s="231">
        <f>SUM(C624:D647)+SUM(C668:D713)</f>
        <v>89379391.215353638</v>
      </c>
      <c r="F612" s="231">
        <f>CE64-(AX64+BD64+BE64+BG64+BJ64+BN64+BP64+BQ64+CB64+CC64+CD64)</f>
        <v>20966654.68</v>
      </c>
      <c r="G612" s="229">
        <f>CE91-(AX91+AY91+BD91+BE91+BG91+BJ91+BN91+BP91+BQ91+CB91+CC91+CD91)</f>
        <v>16362</v>
      </c>
      <c r="H612" s="234">
        <f>CE60-(AX60+AY60+AZ60+BD60+BE60+BG60+BJ60+BN60+BO60+BP60+BQ60+BR60+CB60+CC60+CD60)</f>
        <v>413.89</v>
      </c>
      <c r="I612" s="229">
        <f>CE92-(AX92+AY92+AZ92+BD92+BE92+BF92+BG92+BJ92+BN92+BO92+BP92+BQ92+BR92+CB92+CC92+CD92)</f>
        <v>49332</v>
      </c>
      <c r="J612" s="229">
        <f>CE93-(AX93+AY93+AZ93+BA93+BD93+BE93+BF93+BG93+BJ93+BN93+BO93+BP93+BQ93+BR93+CB93+CC93+CD93)</f>
        <v>261977</v>
      </c>
      <c r="K612" s="229">
        <f>CE89-(AW89+AX89+AY89+AZ89+BA89+BB89+BC89+BD89+BE89+BF89+BG89+BH89+BI89+BJ89+BK89+BL89+BM89+BN89+BO89+BP89+BQ89+BR89+BS89+BT89+BU89+BV89+BW89+BX89+CB89+CC89+CD89)</f>
        <v>192017475.75</v>
      </c>
      <c r="L612" s="235">
        <f>CE94-(AW94+AX94+AY94+AZ94+BA94+BB94+BC94+BD94+BE94+BF94+BG94+BH94+BI94+BJ94+BK94+BL94+BM94+BN94+BO94+BP94+BQ94+BR94+BS94+BT94+BU94+BV94+BW94+BX94+BY94+BZ94+CA94+CB94+CC94+CD94)</f>
        <v>107.64999999999999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1754402.21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1760149.5</v>
      </c>
      <c r="D615" s="229">
        <f>SUM(C614:C615)</f>
        <v>3514551.71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1389790.29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264594.09999999998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1082193.73</v>
      </c>
      <c r="D619" s="229">
        <f>(D615/D612)*BN90</f>
        <v>126606.22460120855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538164.35</v>
      </c>
      <c r="D620" s="229">
        <f>(D615/D612)*CC90</f>
        <v>539521.04192711879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1371493.32</v>
      </c>
      <c r="D621" s="229">
        <f>(D615/D612)*BP90</f>
        <v>58710.618118033191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5371073.6746463608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1280595.2799999998</v>
      </c>
      <c r="D624" s="229">
        <f>(D615/D612)*BD90</f>
        <v>70806.342232692245</v>
      </c>
      <c r="E624" s="231">
        <f>(E623/E612)*SUM(C624:D624)</f>
        <v>81209.746210505997</v>
      </c>
      <c r="F624" s="231">
        <f>SUM(C624:E624)</f>
        <v>1432611.368443198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1797781.08</v>
      </c>
      <c r="D625" s="229">
        <f>(D615/D612)*AY90</f>
        <v>72595.905693506327</v>
      </c>
      <c r="E625" s="231">
        <f>(E623/E612)*SUM(C625:D625)</f>
        <v>112396.52063995162</v>
      </c>
      <c r="F625" s="231">
        <f>(F624/F612)*AY64</f>
        <v>51734.376750464085</v>
      </c>
      <c r="G625" s="229">
        <f>SUM(C625:F625)</f>
        <v>2034507.8830839221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1087562.02</v>
      </c>
      <c r="D626" s="229">
        <f>(D615/D612)*BR90</f>
        <v>41569.618704211527</v>
      </c>
      <c r="E626" s="231">
        <f>(E623/E612)*SUM(C626:D626)</f>
        <v>67852.881267026431</v>
      </c>
      <c r="F626" s="231">
        <f>(F624/F612)*BR64</f>
        <v>975.87674576070299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170228.45</v>
      </c>
      <c r="D627" s="229">
        <f>(D615/D612)*BO90</f>
        <v>0</v>
      </c>
      <c r="E627" s="231">
        <f>(E623/E612)*SUM(C627:D627)</f>
        <v>10229.534281206805</v>
      </c>
      <c r="F627" s="231">
        <f>(F624/F612)*BO64</f>
        <v>1141.9399575976511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1379560.3209558032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1397991.37</v>
      </c>
      <c r="D629" s="229">
        <f>(D615/D612)*BF90</f>
        <v>31285.019055918528</v>
      </c>
      <c r="E629" s="231">
        <f>(E623/E612)*SUM(C629:D629)</f>
        <v>85889.472759500495</v>
      </c>
      <c r="F629" s="231">
        <f>(F624/F612)*BF64</f>
        <v>9646.2652652381275</v>
      </c>
      <c r="G629" s="229">
        <f>(G625/G612)*BF91</f>
        <v>0</v>
      </c>
      <c r="H629" s="231">
        <f>(H628/H612)*BF60</f>
        <v>72562.826323921414</v>
      </c>
      <c r="I629" s="229">
        <f>SUM(C629:H629)</f>
        <v>1597374.9534045786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311077.96999999997</v>
      </c>
      <c r="D630" s="229">
        <f>(D615/D612)*BA90</f>
        <v>0</v>
      </c>
      <c r="E630" s="231">
        <f>(E623/E612)*SUM(C630:D630)</f>
        <v>18693.601206162784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329771.57120616274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261048.34335416593</v>
      </c>
      <c r="J634" s="229">
        <f>(J630/J612)*BI93</f>
        <v>0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1659916.84</v>
      </c>
      <c r="D636" s="229">
        <f>(D615/D612)*BH90</f>
        <v>49137.531652955433</v>
      </c>
      <c r="E636" s="231">
        <f>(E623/E612)*SUM(C636:D636)</f>
        <v>102702.16455163788</v>
      </c>
      <c r="F636" s="231">
        <f>(F624/F612)*BH64</f>
        <v>1222.3306830211004</v>
      </c>
      <c r="G636" s="229">
        <f>(G625/G612)*BH91</f>
        <v>0</v>
      </c>
      <c r="H636" s="231">
        <f>(H628/H612)*BH60</f>
        <v>30931.696292420336</v>
      </c>
      <c r="I636" s="229">
        <f>(I629/I612)*BH92</f>
        <v>0</v>
      </c>
      <c r="J636" s="229">
        <f>(J630/J612)*BH93</f>
        <v>0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1147250.1500000001</v>
      </c>
      <c r="D637" s="229">
        <f>(D615/D612)*BL90</f>
        <v>44879.233056439989</v>
      </c>
      <c r="E637" s="231">
        <f>(E623/E612)*SUM(C637:D637)</f>
        <v>71638.603251159089</v>
      </c>
      <c r="F637" s="231">
        <f>(F624/F612)*BL64</f>
        <v>736.95529661858541</v>
      </c>
      <c r="G637" s="229">
        <f>(G625/G612)*BL91</f>
        <v>0</v>
      </c>
      <c r="H637" s="231">
        <f>(H628/H612)*BL60</f>
        <v>71996.189646150786</v>
      </c>
      <c r="I637" s="229">
        <f>(I629/I612)*BL92</f>
        <v>0</v>
      </c>
      <c r="J637" s="229">
        <f>(J630/J612)*BL93</f>
        <v>0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1626534.44</v>
      </c>
      <c r="D638" s="229">
        <f>(D615/D612)*BM90</f>
        <v>96248.328784025027</v>
      </c>
      <c r="E638" s="231">
        <f>(E623/E612)*SUM(C638:D638)</f>
        <v>103527.14480069905</v>
      </c>
      <c r="F638" s="231">
        <f>(F624/F612)*BM64</f>
        <v>471.02512193770065</v>
      </c>
      <c r="G638" s="229">
        <f>(G625/G612)*BM91</f>
        <v>0</v>
      </c>
      <c r="H638" s="231">
        <f>(H628/H612)*BM60</f>
        <v>71362.889829818901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1503148.5099999998</v>
      </c>
      <c r="D642" s="229">
        <f>(D615/D612)*BV90</f>
        <v>33214.729052820468</v>
      </c>
      <c r="E642" s="231">
        <f>(E623/E612)*SUM(C642:D642)</f>
        <v>92324.640342297353</v>
      </c>
      <c r="F642" s="231">
        <f>(F624/F612)*BV64</f>
        <v>466.31390045951309</v>
      </c>
      <c r="G642" s="229">
        <f>(G625/G612)*BV91</f>
        <v>0</v>
      </c>
      <c r="H642" s="231">
        <f>(H628/H612)*BV60</f>
        <v>72896.142016727666</v>
      </c>
      <c r="I642" s="229">
        <f>(I629/I612)*BV92</f>
        <v>0</v>
      </c>
      <c r="J642" s="229">
        <f>(J630/J612)*BV93</f>
        <v>0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113246.61</v>
      </c>
      <c r="D643" s="229">
        <f>(D615/D612)*BW90</f>
        <v>0</v>
      </c>
      <c r="E643" s="231">
        <f>(E623/E612)*SUM(C643:D643)</f>
        <v>6805.325897201421</v>
      </c>
      <c r="F643" s="231">
        <f>(F624/F612)*BW64</f>
        <v>94.980821467501571</v>
      </c>
      <c r="G643" s="229">
        <f>(G625/G612)*BW91</f>
        <v>0</v>
      </c>
      <c r="H643" s="231">
        <f>(H628/H612)*BW60</f>
        <v>6432.9928711606944</v>
      </c>
      <c r="I643" s="229">
        <f>(I629/I612)*BW92</f>
        <v>0</v>
      </c>
      <c r="J643" s="229">
        <f>(J630/J612)*BW93</f>
        <v>0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1593344.73</v>
      </c>
      <c r="D644" s="229">
        <f>(D615/D612)*BX90</f>
        <v>8969.3783096224033</v>
      </c>
      <c r="E644" s="231">
        <f>(E623/E612)*SUM(C644:D644)</f>
        <v>96287.824392541865</v>
      </c>
      <c r="F644" s="231">
        <f>(F624/F612)*BX64</f>
        <v>1076.6408563640102</v>
      </c>
      <c r="G644" s="229">
        <f>(G625/G612)*BX91</f>
        <v>0</v>
      </c>
      <c r="H644" s="231">
        <f>(H628/H612)*BX60</f>
        <v>43964.339881144857</v>
      </c>
      <c r="I644" s="229">
        <f>(I629/I612)*BX92</f>
        <v>0</v>
      </c>
      <c r="J644" s="229">
        <f>(J630/J612)*BX93</f>
        <v>0</v>
      </c>
      <c r="K644" s="231">
        <f>SUM(C631:J644)</f>
        <v>8911877.0246628579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1649903.1500000001</v>
      </c>
      <c r="D645" s="229">
        <f>(D615/D612)*BY90</f>
        <v>0</v>
      </c>
      <c r="E645" s="231">
        <f>(E623/E612)*SUM(C645:D645)</f>
        <v>99147.591566486633</v>
      </c>
      <c r="F645" s="231">
        <f>(F624/F612)*BY64</f>
        <v>1781.0651515936891</v>
      </c>
      <c r="G645" s="229">
        <f>(G625/G612)*BY91</f>
        <v>0</v>
      </c>
      <c r="H645" s="231">
        <f>(H628/H612)*BY60</f>
        <v>56430.346792098739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1807262.1535101791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23499368.099999998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t="shared" ref="M668:M713" si="24">ROUND(SUM(D668:L668),0)</f>
        <v>0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0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5476798.2600000007</v>
      </c>
      <c r="D670" s="229">
        <f>(D615/D612)*E90</f>
        <v>198727.7881725714</v>
      </c>
      <c r="E670" s="231">
        <f>(E623/E612)*SUM(C670:D670)</f>
        <v>341059.25462907931</v>
      </c>
      <c r="F670" s="231">
        <f>(F624/F612)*E64</f>
        <v>22557.537521503091</v>
      </c>
      <c r="G670" s="229">
        <f>(G625/G612)*E91</f>
        <v>1982656.6554072327</v>
      </c>
      <c r="H670" s="231">
        <f>(H628/H612)*E60</f>
        <v>165491.24147830493</v>
      </c>
      <c r="I670" s="229">
        <f>(I629/I612)*E92</f>
        <v>281642.08515188977</v>
      </c>
      <c r="J670" s="229">
        <f>(J630/J612)*E93</f>
        <v>74182.459659899847</v>
      </c>
      <c r="K670" s="229">
        <f>(K644/K612)*E89</f>
        <v>586586.60107117007</v>
      </c>
      <c r="L670" s="229">
        <f>(L647/L612)*E94</f>
        <v>707627.49438415293</v>
      </c>
      <c r="M670" s="212">
        <f t="shared" si="24"/>
        <v>4360531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5299222.6999999993</v>
      </c>
      <c r="D681" s="229">
        <f>(D615/D612)*P90</f>
        <v>291353.86802386428</v>
      </c>
      <c r="E681" s="231">
        <f>(E623/E612)*SUM(C681:D681)</f>
        <v>335954.38749698765</v>
      </c>
      <c r="F681" s="231">
        <f>(F624/F612)*P64</f>
        <v>62539.005995152111</v>
      </c>
      <c r="G681" s="229">
        <f>(G625/G612)*P91</f>
        <v>0</v>
      </c>
      <c r="H681" s="231">
        <f>(H628/H612)*P60</f>
        <v>107127.66366792991</v>
      </c>
      <c r="I681" s="229">
        <f>(I629/I612)*P92</f>
        <v>170772.63245470988</v>
      </c>
      <c r="J681" s="229">
        <f>(J630/J612)*P93</f>
        <v>86557.531962154579</v>
      </c>
      <c r="K681" s="229">
        <f>(K644/K612)*P89</f>
        <v>861198.05838847847</v>
      </c>
      <c r="L681" s="229">
        <f>(L647/L612)*P94</f>
        <v>336773.60705447465</v>
      </c>
      <c r="M681" s="212">
        <f t="shared" si="24"/>
        <v>2252277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63454.039999999994</v>
      </c>
      <c r="D682" s="229">
        <f>(D615/D612)*Q90</f>
        <v>22940.909907303456</v>
      </c>
      <c r="E682" s="231">
        <f>(E623/E612)*SUM(C682:D682)</f>
        <v>5191.7297126297353</v>
      </c>
      <c r="F682" s="231">
        <f>(F624/F612)*Q64</f>
        <v>1611.5527380131741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55202.504294768107</v>
      </c>
      <c r="L682" s="229">
        <f>(L647/L612)*Q94</f>
        <v>0</v>
      </c>
      <c r="M682" s="212">
        <f t="shared" si="24"/>
        <v>84947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1661028.5000000002</v>
      </c>
      <c r="D683" s="229">
        <f>(D615/D612)*R90</f>
        <v>0</v>
      </c>
      <c r="E683" s="231">
        <f>(E623/E612)*SUM(C683:D683)</f>
        <v>99816.146964925763</v>
      </c>
      <c r="F683" s="231">
        <f>(F624/F612)*R64</f>
        <v>8601.6388499385121</v>
      </c>
      <c r="G683" s="229">
        <f>(G625/G612)*R91</f>
        <v>0</v>
      </c>
      <c r="H683" s="231">
        <f>(H628/H612)*R60</f>
        <v>12832.654173040764</v>
      </c>
      <c r="I683" s="229">
        <f>(I629/I612)*R92</f>
        <v>0</v>
      </c>
      <c r="J683" s="229">
        <f>(J630/J612)*R93</f>
        <v>0</v>
      </c>
      <c r="K683" s="229">
        <f>(K644/K612)*R89</f>
        <v>308884.10104642058</v>
      </c>
      <c r="L683" s="229">
        <f>(L647/L612)*R94</f>
        <v>0</v>
      </c>
      <c r="M683" s="212">
        <f t="shared" si="24"/>
        <v>430135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7940932.6299999999</v>
      </c>
      <c r="D684" s="229">
        <f>(D615/D612)*S90</f>
        <v>18564.025780252141</v>
      </c>
      <c r="E684" s="231">
        <f>(E623/E612)*SUM(C684:D684)</f>
        <v>478309.84715806902</v>
      </c>
      <c r="F684" s="231">
        <f>(F624/F612)*S64</f>
        <v>519529.87607936695</v>
      </c>
      <c r="G684" s="229">
        <f>(G625/G612)*S91</f>
        <v>0</v>
      </c>
      <c r="H684" s="231">
        <f>(H628/H612)*S60</f>
        <v>16365.800516787054</v>
      </c>
      <c r="I684" s="229">
        <f>(I629/I612)*S92</f>
        <v>5439.8563239270497</v>
      </c>
      <c r="J684" s="229">
        <f>(J630/J612)*S93</f>
        <v>0</v>
      </c>
      <c r="K684" s="229">
        <f>(K644/K612)*S89</f>
        <v>1102422.8393922243</v>
      </c>
      <c r="L684" s="229">
        <f>(L647/L612)*S94</f>
        <v>0</v>
      </c>
      <c r="M684" s="212">
        <f t="shared" si="24"/>
        <v>2140632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4091517.56</v>
      </c>
      <c r="D686" s="229">
        <f>(D615/D612)*U90</f>
        <v>13367.823442225699</v>
      </c>
      <c r="E686" s="231">
        <f>(E623/E612)*SUM(C686:D686)</f>
        <v>246674.78174386823</v>
      </c>
      <c r="F686" s="231">
        <f>(F624/F612)*U64</f>
        <v>0</v>
      </c>
      <c r="G686" s="229">
        <f>(G625/G612)*U91</f>
        <v>0</v>
      </c>
      <c r="H686" s="231">
        <f>(H628/H612)*U60</f>
        <v>0</v>
      </c>
      <c r="I686" s="229">
        <f>(I629/I612)*U92</f>
        <v>13308.219935321533</v>
      </c>
      <c r="J686" s="229">
        <f>(J630/J612)*U93</f>
        <v>0</v>
      </c>
      <c r="K686" s="229">
        <f>(K644/K612)*U89</f>
        <v>578997.26434245927</v>
      </c>
      <c r="L686" s="229">
        <f>(L647/L612)*U94</f>
        <v>0</v>
      </c>
      <c r="M686" s="212">
        <f t="shared" si="24"/>
        <v>852348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2">
        <f t="shared" si="24"/>
        <v>0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0</v>
      </c>
      <c r="L688" s="229">
        <f>(L647/L612)*W94</f>
        <v>0</v>
      </c>
      <c r="M688" s="212">
        <f t="shared" si="24"/>
        <v>0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0</v>
      </c>
      <c r="K689" s="229">
        <f>(K644/K612)*X89</f>
        <v>0</v>
      </c>
      <c r="L689" s="229">
        <f>(L647/L612)*X94</f>
        <v>0</v>
      </c>
      <c r="M689" s="212">
        <f t="shared" si="24"/>
        <v>0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5381594.3899999997</v>
      </c>
      <c r="D690" s="229">
        <f>(D615/D612)*Y90</f>
        <v>227166.75449562896</v>
      </c>
      <c r="E690" s="231">
        <f>(E623/E612)*SUM(C690:D690)</f>
        <v>337047.15282738424</v>
      </c>
      <c r="F690" s="231">
        <f>(F624/F612)*Y64</f>
        <v>13967.306728678404</v>
      </c>
      <c r="G690" s="229">
        <f>(G625/G612)*Y91</f>
        <v>0</v>
      </c>
      <c r="H690" s="231">
        <f>(H628/H612)*Y60</f>
        <v>92595.099461577265</v>
      </c>
      <c r="I690" s="229">
        <f>(I629/I612)*Y92</f>
        <v>87037.701182832796</v>
      </c>
      <c r="J690" s="229">
        <f>(J630/J612)*Y93</f>
        <v>49210.769665786407</v>
      </c>
      <c r="K690" s="229">
        <f>(K644/K612)*Y89</f>
        <v>1371324.6495562543</v>
      </c>
      <c r="L690" s="229">
        <f>(L647/L612)*Y94</f>
        <v>16620.432252439179</v>
      </c>
      <c r="M690" s="212">
        <f t="shared" si="24"/>
        <v>2194970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24"/>
        <v>0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6919857.9300000006</v>
      </c>
      <c r="D693" s="229">
        <f>(D615/D612)*AB90</f>
        <v>17981.878630348761</v>
      </c>
      <c r="E693" s="231">
        <f>(E623/E612)*SUM(C693:D693)</f>
        <v>416915.44603681349</v>
      </c>
      <c r="F693" s="231">
        <f>(F624/F612)*AB64</f>
        <v>405027.13986638666</v>
      </c>
      <c r="G693" s="229">
        <f>(G625/G612)*AB91</f>
        <v>0</v>
      </c>
      <c r="H693" s="231">
        <f>(H628/H612)*AB60</f>
        <v>22532.140833702746</v>
      </c>
      <c r="I693" s="229">
        <f>(I629/I612)*AB92</f>
        <v>13308.219935321533</v>
      </c>
      <c r="J693" s="229">
        <f>(J630/J612)*AB93</f>
        <v>0</v>
      </c>
      <c r="K693" s="229">
        <f>(K644/K612)*AB89</f>
        <v>867794.81886469282</v>
      </c>
      <c r="L693" s="229">
        <f>(L647/L612)*AB94</f>
        <v>0</v>
      </c>
      <c r="M693" s="212">
        <f t="shared" si="24"/>
        <v>1743560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1043414.36</v>
      </c>
      <c r="D694" s="229">
        <f>(D615/D612)*AC90</f>
        <v>16343.242208398515</v>
      </c>
      <c r="E694" s="231">
        <f>(E623/E612)*SUM(C694:D694)</f>
        <v>63683.988907614068</v>
      </c>
      <c r="F694" s="231">
        <f>(F624/F612)*AC64</f>
        <v>13483.827446641657</v>
      </c>
      <c r="G694" s="229">
        <f>(G625/G612)*AC91</f>
        <v>0</v>
      </c>
      <c r="H694" s="231">
        <f>(H628/H612)*AC60</f>
        <v>15899.158546858296</v>
      </c>
      <c r="I694" s="229">
        <f>(I629/I612)*AC92</f>
        <v>9519.7485668723366</v>
      </c>
      <c r="J694" s="229">
        <f>(J630/J612)*AC93</f>
        <v>0</v>
      </c>
      <c r="K694" s="229">
        <f>(K644/K612)*AC89</f>
        <v>97389.7581524899</v>
      </c>
      <c r="L694" s="229">
        <f>(L647/L612)*AC94</f>
        <v>0</v>
      </c>
      <c r="M694" s="212">
        <f t="shared" si="24"/>
        <v>216320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202502.25</v>
      </c>
      <c r="D695" s="229">
        <f>(D615/D612)*AD90</f>
        <v>93876.618173307565</v>
      </c>
      <c r="E695" s="231">
        <f>(E623/E612)*SUM(C695:D695)</f>
        <v>17810.288422435391</v>
      </c>
      <c r="F695" s="231">
        <f>(F624/F612)*AD64</f>
        <v>35.158216266880757</v>
      </c>
      <c r="G695" s="229">
        <f>(G625/G612)*AD91</f>
        <v>0</v>
      </c>
      <c r="H695" s="231">
        <f>(H628/H612)*AD60</f>
        <v>0</v>
      </c>
      <c r="I695" s="229">
        <f>(I629/I612)*AD92</f>
        <v>104458.19345826584</v>
      </c>
      <c r="J695" s="229">
        <f>(J630/J612)*AD93</f>
        <v>25400.934186471171</v>
      </c>
      <c r="K695" s="229">
        <f>(K644/K612)*AD89</f>
        <v>5968.7433573594526</v>
      </c>
      <c r="L695" s="229">
        <f>(L647/L612)*AD94</f>
        <v>0</v>
      </c>
      <c r="M695" s="212">
        <f t="shared" si="24"/>
        <v>247550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193216</v>
      </c>
      <c r="D696" s="229">
        <f>(D615/D612)*AE90</f>
        <v>0</v>
      </c>
      <c r="E696" s="231">
        <f>(E623/E612)*SUM(C696:D696)</f>
        <v>11610.924587973714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>
        <f>(I629/I612)*AE92</f>
        <v>0</v>
      </c>
      <c r="J696" s="229">
        <f>(J630/J612)*AE93</f>
        <v>0</v>
      </c>
      <c r="K696" s="229">
        <f>(K644/K612)*AE89</f>
        <v>26671.384736757638</v>
      </c>
      <c r="L696" s="229">
        <f>(L647/L612)*AE94</f>
        <v>0</v>
      </c>
      <c r="M696" s="212">
        <f t="shared" si="24"/>
        <v>38282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5613687.1300000008</v>
      </c>
      <c r="D698" s="229">
        <f>(D615/D612)*AG90</f>
        <v>139693.75497125855</v>
      </c>
      <c r="E698" s="231">
        <f>(E623/E612)*SUM(C698:D698)</f>
        <v>345737.78352357337</v>
      </c>
      <c r="F698" s="231">
        <f>(F624/F612)*AG64</f>
        <v>25889.641325686578</v>
      </c>
      <c r="G698" s="229">
        <f>(G625/G612)*AG91</f>
        <v>51851.227676689618</v>
      </c>
      <c r="H698" s="231">
        <f>(H628/H612)*AG60</f>
        <v>95861.59325107855</v>
      </c>
      <c r="I698" s="229">
        <f>(I629/I612)*AG92</f>
        <v>140821.04257594488</v>
      </c>
      <c r="J698" s="229">
        <f>(J630/J612)*AG93</f>
        <v>0</v>
      </c>
      <c r="K698" s="229">
        <f>(K644/K612)*AG89</f>
        <v>884498.20308803057</v>
      </c>
      <c r="L698" s="229">
        <f>(L647/L612)*AG94</f>
        <v>265926.91603902687</v>
      </c>
      <c r="M698" s="212">
        <f t="shared" si="24"/>
        <v>1950280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27281687.239999998</v>
      </c>
      <c r="D701" s="229">
        <f>(D615/D612)*AJ90</f>
        <v>1300991.0750062882</v>
      </c>
      <c r="E701" s="231">
        <f>(E623/E612)*SUM(C701:D701)</f>
        <v>1717618.2222893008</v>
      </c>
      <c r="F701" s="231">
        <f>(F624/F612)*AJ64</f>
        <v>290020.91312504146</v>
      </c>
      <c r="G701" s="229">
        <f>(G625/G612)*AJ91</f>
        <v>0</v>
      </c>
      <c r="H701" s="231">
        <f>(H628/H612)*AJ60</f>
        <v>424277.54537308024</v>
      </c>
      <c r="I701" s="229">
        <f>(I629/I612)*AJ92</f>
        <v>510018.91046532715</v>
      </c>
      <c r="J701" s="229">
        <f>(J630/J612)*AJ93</f>
        <v>94419.875731850741</v>
      </c>
      <c r="K701" s="229">
        <f>(K644/K612)*AJ89</f>
        <v>2158443.5891284156</v>
      </c>
      <c r="L701" s="229">
        <f>(L647/L612)*AJ94</f>
        <v>480313.70378008578</v>
      </c>
      <c r="M701" s="212">
        <f t="shared" si="24"/>
        <v>6976104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70467.789999999994</v>
      </c>
      <c r="D703" s="229">
        <f>(D615/D612)*AL90</f>
        <v>0</v>
      </c>
      <c r="E703" s="231">
        <f>(E623/E612)*SUM(C703:D703)</f>
        <v>4234.6192632658167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6494.5092433373993</v>
      </c>
      <c r="L703" s="229">
        <f>(L647/L612)*AL94</f>
        <v>0</v>
      </c>
      <c r="M703" s="212">
        <f t="shared" si="24"/>
        <v>10729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577.5</v>
      </c>
      <c r="D708" s="229">
        <f>(D615/D612)*AQ90</f>
        <v>0</v>
      </c>
      <c r="E708" s="231">
        <f>(E623/E612)*SUM(C708:D708)</f>
        <v>34.703694049948346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35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11138.51</v>
      </c>
      <c r="D709" s="229">
        <f>(D615/D612)*AR90</f>
        <v>0</v>
      </c>
      <c r="E709" s="231">
        <f>(E623/E612)*SUM(C709:D709)</f>
        <v>669.34622201262357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669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0</v>
      </c>
      <c r="L713" s="229">
        <f>(L647/L612)*AV94</f>
        <v>0</v>
      </c>
      <c r="M713" s="212">
        <f t="shared" si="24"/>
        <v>0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94750464.890000001</v>
      </c>
      <c r="D715" s="212">
        <f>SUM(D616:D647)+SUM(D668:D713)</f>
        <v>3514551.71</v>
      </c>
      <c r="E715" s="212">
        <f>SUM(E624:E647)+SUM(E668:E713)</f>
        <v>5371073.6746463608</v>
      </c>
      <c r="F715" s="212">
        <f>SUM(F625:F648)+SUM(F668:F713)</f>
        <v>1432611.368443198</v>
      </c>
      <c r="G715" s="212">
        <f>SUM(G626:G647)+SUM(G668:G713)</f>
        <v>2034507.8830839223</v>
      </c>
      <c r="H715" s="212">
        <f>SUM(H629:H647)+SUM(H668:H713)</f>
        <v>1379560.3209558032</v>
      </c>
      <c r="I715" s="212">
        <f>SUM(I630:I647)+SUM(I668:I713)</f>
        <v>1597374.9534045788</v>
      </c>
      <c r="J715" s="212">
        <f>SUM(J631:J647)+SUM(J668:J713)</f>
        <v>329771.57120616274</v>
      </c>
      <c r="K715" s="212">
        <f>SUM(K668:K713)</f>
        <v>8911877.0246628579</v>
      </c>
      <c r="L715" s="212">
        <f>SUM(L668:L713)</f>
        <v>1807262.1535101794</v>
      </c>
      <c r="M715" s="212">
        <f>SUM(M668:M713)</f>
        <v>23499369</v>
      </c>
      <c r="N715" s="223" t="s">
        <v>683</v>
      </c>
    </row>
    <row r="716" spans="1:14" s="212" customFormat="1" ht="12.65" customHeight="1">
      <c r="C716" s="226">
        <f>CE85</f>
        <v>94750464.890000015</v>
      </c>
      <c r="D716" s="212">
        <f>D615</f>
        <v>3514551.71</v>
      </c>
      <c r="E716" s="212">
        <f>E623</f>
        <v>5371073.6746463608</v>
      </c>
      <c r="F716" s="212">
        <f>F624</f>
        <v>1432611.368443198</v>
      </c>
      <c r="G716" s="212">
        <f>G625</f>
        <v>2034507.8830839221</v>
      </c>
      <c r="H716" s="212">
        <f>H628</f>
        <v>1379560.3209558032</v>
      </c>
      <c r="I716" s="212">
        <f>I629</f>
        <v>1597374.9534045786</v>
      </c>
      <c r="J716" s="212">
        <f>J630</f>
        <v>329771.57120616274</v>
      </c>
      <c r="K716" s="212">
        <f>K644</f>
        <v>8911877.0246628579</v>
      </c>
      <c r="L716" s="212">
        <f>L647</f>
        <v>1807262.1535101791</v>
      </c>
      <c r="M716" s="212">
        <f>C648</f>
        <v>23499368.099999998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>
      <c r="A1" s="14" t="s">
        <v>1044</v>
      </c>
      <c r="B1" s="11" t="s">
        <v>1045</v>
      </c>
      <c r="C1" s="11" t="s">
        <v>1046</v>
      </c>
      <c r="D1" s="11" t="s">
        <v>1047</v>
      </c>
      <c r="E1" s="11" t="s">
        <v>1048</v>
      </c>
      <c r="F1" s="11" t="s">
        <v>1049</v>
      </c>
      <c r="G1" s="11" t="s">
        <v>1050</v>
      </c>
      <c r="H1" s="11" t="s">
        <v>1051</v>
      </c>
      <c r="I1" s="11" t="s">
        <v>1052</v>
      </c>
      <c r="J1" s="11" t="s">
        <v>1053</v>
      </c>
      <c r="K1" s="11" t="s">
        <v>1054</v>
      </c>
      <c r="L1" s="11" t="s">
        <v>1055</v>
      </c>
      <c r="M1" s="11" t="s">
        <v>1056</v>
      </c>
      <c r="N1" s="11" t="s">
        <v>1057</v>
      </c>
    </row>
    <row r="2" spans="1:14">
      <c r="A2" s="11" t="str">
        <f>MONTH(data!C96) &amp; "-" &amp; DAY(data!C96)</f>
        <v>12-31</v>
      </c>
      <c r="B2" s="211" t="str">
        <f>RIGHT(data!C97, 3)</f>
        <v>108</v>
      </c>
      <c r="C2" s="11" t="str">
        <f>SUBSTITUTE(LEFT(data!C98,49),",","")</f>
        <v>Tri-State Memorial Hospital</v>
      </c>
      <c r="D2" s="11" t="str">
        <f>LEFT(data!C99, 49)</f>
        <v>PO Box 189</v>
      </c>
      <c r="E2" s="11" t="str">
        <f>LEFT(data!C100, 100)</f>
        <v>Clarkston</v>
      </c>
      <c r="F2" s="11" t="str">
        <f>LEFT(data!C101, 2)</f>
        <v>WA</v>
      </c>
      <c r="G2" s="11" t="str">
        <f>LEFT(data!C102, 100)</f>
        <v>99403</v>
      </c>
      <c r="H2" s="11" t="str">
        <f>LEFT(data!C103, 100)</f>
        <v>Asotin</v>
      </c>
      <c r="I2" s="11" t="str">
        <f>LEFT(data!C104, 49)</f>
        <v>Kym Clift</v>
      </c>
      <c r="J2" s="11" t="str">
        <f>LEFT(data!C105, 49)</f>
        <v>Jim Heilsberg</v>
      </c>
      <c r="K2" s="11" t="str">
        <f>LEFT(data!C107, 49)</f>
        <v>509-758-5511</v>
      </c>
      <c r="L2" s="11" t="str">
        <f>LEFT(data!C108, 49)</f>
        <v>509-758-3566</v>
      </c>
      <c r="M2" s="11" t="str">
        <f>LEFT(data!C109, 49)</f>
        <v>Lori Grittner</v>
      </c>
      <c r="N2" s="11" t="str">
        <f>LEFT(data!C110, 49)</f>
        <v>lgrittner@tsmh.org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>
      <c r="A1" s="10" t="s">
        <v>1058</v>
      </c>
      <c r="B1" s="12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  <c r="O1" s="10" t="s">
        <v>1072</v>
      </c>
      <c r="P1" s="10" t="s">
        <v>1073</v>
      </c>
      <c r="Q1" s="10" t="s">
        <v>1074</v>
      </c>
      <c r="R1" s="10" t="s">
        <v>1075</v>
      </c>
      <c r="S1" s="10" t="s">
        <v>1076</v>
      </c>
      <c r="T1" s="10" t="s">
        <v>1077</v>
      </c>
      <c r="U1" s="10" t="s">
        <v>1078</v>
      </c>
      <c r="V1" s="10" t="s">
        <v>1079</v>
      </c>
      <c r="W1" s="10" t="s">
        <v>1080</v>
      </c>
      <c r="X1" s="10" t="s">
        <v>1081</v>
      </c>
      <c r="Y1" s="10" t="s">
        <v>1082</v>
      </c>
      <c r="Z1" s="10" t="s">
        <v>1083</v>
      </c>
      <c r="AA1" s="10" t="s">
        <v>1084</v>
      </c>
      <c r="AB1" s="10" t="s">
        <v>1085</v>
      </c>
      <c r="AC1" s="10" t="s">
        <v>1086</v>
      </c>
      <c r="AD1" s="10" t="s">
        <v>1087</v>
      </c>
      <c r="AE1" s="10" t="s">
        <v>1088</v>
      </c>
      <c r="AF1" s="10" t="s">
        <v>1089</v>
      </c>
      <c r="AG1" s="10" t="s">
        <v>1090</v>
      </c>
      <c r="AH1" s="10" t="s">
        <v>1091</v>
      </c>
      <c r="AI1" s="10" t="s">
        <v>1092</v>
      </c>
      <c r="AJ1" s="10" t="s">
        <v>1093</v>
      </c>
      <c r="AK1" s="10" t="s">
        <v>1094</v>
      </c>
      <c r="AL1" s="10" t="s">
        <v>1095</v>
      </c>
      <c r="AM1" s="10" t="s">
        <v>1096</v>
      </c>
      <c r="AN1" s="10" t="s">
        <v>1097</v>
      </c>
      <c r="AO1" s="10" t="s">
        <v>1098</v>
      </c>
      <c r="AP1" s="10" t="s">
        <v>1099</v>
      </c>
      <c r="AQ1" s="10" t="s">
        <v>1100</v>
      </c>
      <c r="AR1" s="10" t="s">
        <v>1101</v>
      </c>
      <c r="AS1" s="10" t="s">
        <v>1102</v>
      </c>
      <c r="AT1" s="10" t="s">
        <v>1103</v>
      </c>
      <c r="AU1" s="10" t="s">
        <v>1104</v>
      </c>
      <c r="AV1" s="10" t="s">
        <v>1105</v>
      </c>
      <c r="AW1" s="10" t="s">
        <v>1106</v>
      </c>
      <c r="AX1" s="10" t="s">
        <v>1107</v>
      </c>
      <c r="AY1" s="10" t="s">
        <v>1108</v>
      </c>
      <c r="AZ1" s="10" t="s">
        <v>1109</v>
      </c>
      <c r="BA1" s="10" t="s">
        <v>1110</v>
      </c>
      <c r="BB1" s="10" t="s">
        <v>1111</v>
      </c>
      <c r="BC1" s="10" t="s">
        <v>1112</v>
      </c>
      <c r="BD1" s="10" t="s">
        <v>1113</v>
      </c>
      <c r="BE1" s="10" t="s">
        <v>1114</v>
      </c>
      <c r="BF1" s="10" t="s">
        <v>1115</v>
      </c>
      <c r="BG1" s="10" t="s">
        <v>1116</v>
      </c>
      <c r="BH1" s="10" t="s">
        <v>1117</v>
      </c>
      <c r="BI1" s="10" t="s">
        <v>1118</v>
      </c>
      <c r="BJ1" s="10" t="s">
        <v>1119</v>
      </c>
      <c r="BK1" s="10" t="s">
        <v>1120</v>
      </c>
      <c r="BL1" s="10" t="s">
        <v>1121</v>
      </c>
      <c r="BM1" s="10" t="s">
        <v>1122</v>
      </c>
      <c r="BN1" s="10" t="s">
        <v>1123</v>
      </c>
      <c r="BO1" s="10" t="s">
        <v>1124</v>
      </c>
      <c r="BP1" s="10" t="s">
        <v>1125</v>
      </c>
      <c r="BQ1" s="10" t="s">
        <v>1126</v>
      </c>
      <c r="BR1" s="10" t="s">
        <v>1127</v>
      </c>
      <c r="BS1" s="10" t="s">
        <v>1128</v>
      </c>
      <c r="BT1" s="10" t="s">
        <v>1129</v>
      </c>
      <c r="BU1" s="10" t="s">
        <v>1130</v>
      </c>
      <c r="BV1" s="10" t="s">
        <v>1131</v>
      </c>
      <c r="BW1" s="10" t="s">
        <v>1132</v>
      </c>
      <c r="BX1" s="10" t="s">
        <v>1133</v>
      </c>
      <c r="BY1" s="10" t="s">
        <v>1134</v>
      </c>
      <c r="BZ1" s="10" t="s">
        <v>1135</v>
      </c>
      <c r="CA1" s="10" t="s">
        <v>1136</v>
      </c>
      <c r="CB1" s="10" t="s">
        <v>1137</v>
      </c>
      <c r="CC1" s="10" t="s">
        <v>1138</v>
      </c>
      <c r="CD1" s="10" t="s">
        <v>1139</v>
      </c>
      <c r="CE1" s="10" t="s">
        <v>1140</v>
      </c>
      <c r="CF1" s="10" t="s">
        <v>1141</v>
      </c>
    </row>
    <row r="2" spans="1:84" s="178" customFormat="1" ht="12.65" customHeight="1">
      <c r="A2" s="12" t="str">
        <f>RIGHT(data!C97,3)</f>
        <v>108</v>
      </c>
      <c r="B2" s="210" t="str">
        <f>RIGHT(data!C96,4)</f>
        <v>2022</v>
      </c>
      <c r="C2" s="12" t="s">
        <v>1142</v>
      </c>
      <c r="D2" s="209">
        <f>ROUND(N(data!C181),0)</f>
        <v>2636383</v>
      </c>
      <c r="E2" s="209">
        <f>ROUND(N(data!C182),0)</f>
        <v>267015</v>
      </c>
      <c r="F2" s="209">
        <f>ROUND(N(data!C183),0)</f>
        <v>468066</v>
      </c>
      <c r="G2" s="209">
        <f>ROUND(N(data!C184),0)</f>
        <v>6142414</v>
      </c>
      <c r="H2" s="209">
        <f>ROUND(N(data!C185),0)</f>
        <v>0</v>
      </c>
      <c r="I2" s="209">
        <f>ROUND(N(data!C186),0)</f>
        <v>1239805</v>
      </c>
      <c r="J2" s="209">
        <f>ROUND(N(data!C187)+N(data!C188),0)</f>
        <v>58681</v>
      </c>
      <c r="K2" s="209">
        <f>ROUND(N(data!C191),0)</f>
        <v>114490</v>
      </c>
      <c r="L2" s="209">
        <f>ROUND(N(data!C192),0)</f>
        <v>748349</v>
      </c>
      <c r="M2" s="209">
        <f>ROUND(N(data!C195),0)</f>
        <v>659431</v>
      </c>
      <c r="N2" s="209">
        <f>ROUND(N(data!C196),0)</f>
        <v>303806</v>
      </c>
      <c r="O2" s="209">
        <f>ROUND(N(data!C199),0)</f>
        <v>61203</v>
      </c>
      <c r="P2" s="209">
        <f>ROUND(N(data!C200),0)</f>
        <v>952361</v>
      </c>
      <c r="Q2" s="209">
        <f>ROUND(N(data!C201),0)</f>
        <v>0</v>
      </c>
      <c r="R2" s="209">
        <f>ROUND(N(data!C204),0)</f>
        <v>0</v>
      </c>
      <c r="S2" s="209">
        <f>ROUND(N(data!C205),0)</f>
        <v>11711</v>
      </c>
      <c r="T2" s="209">
        <f>ROUND(N(data!B211),0)</f>
        <v>643366</v>
      </c>
      <c r="U2" s="209">
        <f>ROUND(N(data!C211),0)</f>
        <v>94470</v>
      </c>
      <c r="V2" s="209">
        <f>ROUND(N(data!D211),0)</f>
        <v>0</v>
      </c>
      <c r="W2" s="209">
        <f>ROUND(N(data!B212),0)</f>
        <v>1079344</v>
      </c>
      <c r="X2" s="209">
        <f>ROUND(N(data!C212),0)</f>
        <v>0</v>
      </c>
      <c r="Y2" s="209">
        <f>ROUND(N(data!D212),0)</f>
        <v>0</v>
      </c>
      <c r="Z2" s="209">
        <f>ROUND(N(data!B213),0)</f>
        <v>39592077</v>
      </c>
      <c r="AA2" s="209">
        <f>ROUND(N(data!C213),0)</f>
        <v>1489777</v>
      </c>
      <c r="AB2" s="209">
        <f>ROUND(N(data!D213),0)</f>
        <v>0</v>
      </c>
      <c r="AC2" s="209">
        <f>ROUND(N(data!B214),0)</f>
        <v>608311</v>
      </c>
      <c r="AD2" s="209">
        <f>ROUND(N(data!C214),0)</f>
        <v>0</v>
      </c>
      <c r="AE2" s="209">
        <f>ROUND(N(data!D214),0)</f>
        <v>0</v>
      </c>
      <c r="AF2" s="209">
        <f>ROUND(N(data!B215),0)</f>
        <v>2407751</v>
      </c>
      <c r="AG2" s="209">
        <f>ROUND(N(data!C215),0)</f>
        <v>0</v>
      </c>
      <c r="AH2" s="209">
        <f>ROUND(N(data!D215),0)</f>
        <v>0</v>
      </c>
      <c r="AI2" s="209">
        <f>ROUND(N(data!B216),0)</f>
        <v>40595402</v>
      </c>
      <c r="AJ2" s="209">
        <f>ROUND(N(data!C216),0)</f>
        <v>1686270</v>
      </c>
      <c r="AK2" s="209">
        <f>ROUND(N(data!D216),0)</f>
        <v>15193</v>
      </c>
      <c r="AL2" s="209">
        <f>ROUND(N(data!B217),0)</f>
        <v>1112799</v>
      </c>
      <c r="AM2" s="209">
        <f>ROUND(N(data!C217),0)</f>
        <v>0</v>
      </c>
      <c r="AN2" s="209">
        <f>ROUND(N(data!D217),0)</f>
        <v>0</v>
      </c>
      <c r="AO2" s="209">
        <f>ROUND(N(data!B218),0)</f>
        <v>333387</v>
      </c>
      <c r="AP2" s="209">
        <f>ROUND(N(data!C218),0)</f>
        <v>0</v>
      </c>
      <c r="AQ2" s="209">
        <f>ROUND(N(data!D218),0)</f>
        <v>0</v>
      </c>
      <c r="AR2" s="209">
        <f>ROUND(N(data!B219),0)</f>
        <v>5105542</v>
      </c>
      <c r="AS2" s="209">
        <f>ROUND(N(data!C219),0)</f>
        <v>20131804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646711</v>
      </c>
      <c r="AY2" s="209">
        <f>ROUND(N(data!C225),0)</f>
        <v>41170</v>
      </c>
      <c r="AZ2" s="209">
        <f>ROUND(N(data!D225),0)</f>
        <v>0</v>
      </c>
      <c r="BA2" s="209">
        <f>ROUND(N(data!B226),0)</f>
        <v>21934962</v>
      </c>
      <c r="BB2" s="209">
        <f>ROUND(N(data!C226),0)</f>
        <v>1374806</v>
      </c>
      <c r="BC2" s="209">
        <f>ROUND(N(data!D226),0)</f>
        <v>0</v>
      </c>
      <c r="BD2" s="209">
        <f>ROUND(N(data!B227),0)</f>
        <v>614695</v>
      </c>
      <c r="BE2" s="209">
        <f>ROUND(N(data!C227),0)</f>
        <v>757</v>
      </c>
      <c r="BF2" s="209">
        <f>ROUND(N(data!D227),0)</f>
        <v>0</v>
      </c>
      <c r="BG2" s="209">
        <f>ROUND(N(data!B228),0)</f>
        <v>2179164</v>
      </c>
      <c r="BH2" s="209">
        <f>ROUND(N(data!C228),0)</f>
        <v>275</v>
      </c>
      <c r="BI2" s="209">
        <f>ROUND(N(data!D228),0)</f>
        <v>0</v>
      </c>
      <c r="BJ2" s="209">
        <f>ROUND(N(data!B229),0)</f>
        <v>32819286</v>
      </c>
      <c r="BK2" s="209">
        <f>ROUND(N(data!C229),0)</f>
        <v>1923820</v>
      </c>
      <c r="BL2" s="209">
        <f>ROUND(N(data!D229),0)</f>
        <v>15193</v>
      </c>
      <c r="BM2" s="209">
        <f>ROUND(N(data!B230),0)</f>
        <v>1134944</v>
      </c>
      <c r="BN2" s="209">
        <f>ROUND(N(data!C230),0)</f>
        <v>758</v>
      </c>
      <c r="BO2" s="209">
        <f>ROUND(N(data!D230),0)</f>
        <v>0</v>
      </c>
      <c r="BP2" s="209">
        <f>ROUND(N(data!B231),0)</f>
        <v>261063</v>
      </c>
      <c r="BQ2" s="209">
        <f>ROUND(N(data!C231),0)</f>
        <v>8509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63449652</v>
      </c>
      <c r="BW2" s="209">
        <f>ROUND(N(data!C240),0)</f>
        <v>17762595</v>
      </c>
      <c r="BX2" s="209">
        <f>ROUND(N(data!C241),0)</f>
        <v>1054332</v>
      </c>
      <c r="BY2" s="209">
        <f>ROUND(N(data!C242),0)</f>
        <v>5230715</v>
      </c>
      <c r="BZ2" s="209">
        <f>ROUND(N(data!C243),0)</f>
        <v>0</v>
      </c>
      <c r="CA2" s="209">
        <f>ROUND(N(data!C244),0)</f>
        <v>9848268</v>
      </c>
      <c r="CB2" s="209">
        <f>ROUND(N(data!C247),0)</f>
        <v>8964</v>
      </c>
      <c r="CC2" s="209">
        <f>ROUND(N(data!C249),0)</f>
        <v>316551</v>
      </c>
      <c r="CD2" s="209">
        <f>ROUND(N(data!C250),0)</f>
        <v>2111938</v>
      </c>
      <c r="CE2" s="209">
        <f>ROUND(N(data!C254)+N(data!C255),0)</f>
        <v>0</v>
      </c>
      <c r="CF2" s="209">
        <f>ROUND(N(data!D237),0)</f>
        <v>1259980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>
      <c r="A1" s="10" t="s">
        <v>1143</v>
      </c>
      <c r="B1" s="12" t="s">
        <v>1144</v>
      </c>
      <c r="C1" s="12" t="s">
        <v>1145</v>
      </c>
      <c r="D1" s="10" t="s">
        <v>1146</v>
      </c>
      <c r="E1" s="10" t="s">
        <v>1147</v>
      </c>
      <c r="F1" s="10" t="s">
        <v>1148</v>
      </c>
      <c r="G1" s="10" t="s">
        <v>1149</v>
      </c>
      <c r="H1" s="10" t="s">
        <v>1150</v>
      </c>
      <c r="I1" s="10" t="s">
        <v>1151</v>
      </c>
      <c r="J1" s="10" t="s">
        <v>1152</v>
      </c>
      <c r="K1" s="10" t="s">
        <v>1153</v>
      </c>
      <c r="L1" s="10" t="s">
        <v>1154</v>
      </c>
      <c r="M1" s="10" t="s">
        <v>1155</v>
      </c>
      <c r="N1" s="10" t="s">
        <v>1156</v>
      </c>
      <c r="O1" s="10" t="s">
        <v>1157</v>
      </c>
      <c r="P1" s="10" t="s">
        <v>1158</v>
      </c>
      <c r="Q1" s="10" t="s">
        <v>1159</v>
      </c>
      <c r="R1" s="10" t="s">
        <v>1160</v>
      </c>
      <c r="S1" s="10" t="s">
        <v>1161</v>
      </c>
      <c r="T1" s="10" t="s">
        <v>1162</v>
      </c>
      <c r="U1" s="10" t="s">
        <v>1163</v>
      </c>
      <c r="V1" s="10" t="s">
        <v>1164</v>
      </c>
      <c r="W1" s="10" t="s">
        <v>1165</v>
      </c>
      <c r="X1" s="10" t="s">
        <v>1166</v>
      </c>
      <c r="Y1" s="10" t="s">
        <v>1167</v>
      </c>
      <c r="Z1" s="10" t="s">
        <v>1168</v>
      </c>
      <c r="AA1" s="10" t="s">
        <v>1169</v>
      </c>
      <c r="AB1" s="10" t="s">
        <v>1170</v>
      </c>
      <c r="AC1" s="10" t="s">
        <v>1171</v>
      </c>
      <c r="AD1" s="10" t="s">
        <v>1172</v>
      </c>
      <c r="AE1" s="10" t="s">
        <v>1173</v>
      </c>
      <c r="AF1" s="10" t="s">
        <v>1174</v>
      </c>
      <c r="AG1" s="10" t="s">
        <v>1175</v>
      </c>
      <c r="AH1" s="10" t="s">
        <v>1176</v>
      </c>
      <c r="AI1" s="10" t="s">
        <v>1177</v>
      </c>
      <c r="AJ1" s="10" t="s">
        <v>1178</v>
      </c>
      <c r="AK1" s="10" t="s">
        <v>1179</v>
      </c>
      <c r="AL1" s="10" t="s">
        <v>1180</v>
      </c>
      <c r="AM1" s="10" t="s">
        <v>1181</v>
      </c>
      <c r="AN1" s="10" t="s">
        <v>1182</v>
      </c>
      <c r="AO1" s="10" t="s">
        <v>1183</v>
      </c>
      <c r="AP1" s="10" t="s">
        <v>1184</v>
      </c>
      <c r="AQ1" s="10" t="s">
        <v>1185</v>
      </c>
      <c r="AR1" s="10" t="s">
        <v>1186</v>
      </c>
      <c r="AS1" s="10" t="s">
        <v>1187</v>
      </c>
      <c r="AT1" s="10" t="s">
        <v>1188</v>
      </c>
      <c r="AU1" s="10" t="s">
        <v>1189</v>
      </c>
      <c r="AV1" s="10" t="s">
        <v>1190</v>
      </c>
      <c r="AW1" s="10" t="s">
        <v>1191</v>
      </c>
      <c r="AX1" s="10" t="s">
        <v>1192</v>
      </c>
      <c r="AY1" s="10" t="s">
        <v>1193</v>
      </c>
      <c r="AZ1" s="10" t="s">
        <v>1194</v>
      </c>
      <c r="BA1" s="10" t="s">
        <v>1195</v>
      </c>
      <c r="BB1" s="10" t="s">
        <v>1196</v>
      </c>
      <c r="BC1" s="10" t="s">
        <v>1197</v>
      </c>
      <c r="BD1" s="10" t="s">
        <v>1198</v>
      </c>
      <c r="BE1" s="10" t="s">
        <v>1199</v>
      </c>
      <c r="BF1" s="10" t="s">
        <v>1200</v>
      </c>
      <c r="BG1" s="10" t="s">
        <v>1201</v>
      </c>
      <c r="BH1" s="10" t="s">
        <v>1202</v>
      </c>
      <c r="BI1" s="10" t="s">
        <v>1203</v>
      </c>
      <c r="BJ1" s="10" t="s">
        <v>1204</v>
      </c>
      <c r="BK1" s="10" t="s">
        <v>1205</v>
      </c>
      <c r="BL1" s="10" t="s">
        <v>1206</v>
      </c>
      <c r="BM1" s="10" t="s">
        <v>1207</v>
      </c>
      <c r="BN1" s="10" t="s">
        <v>1208</v>
      </c>
      <c r="BO1" s="10" t="s">
        <v>1209</v>
      </c>
      <c r="BP1" s="10" t="s">
        <v>1210</v>
      </c>
      <c r="BQ1" s="10" t="s">
        <v>1211</v>
      </c>
      <c r="BR1" s="10" t="s">
        <v>1212</v>
      </c>
      <c r="BS1" s="10" t="s">
        <v>1213</v>
      </c>
    </row>
    <row r="2" spans="1:87" s="178" customFormat="1" ht="12.65" customHeight="1">
      <c r="A2" s="12" t="str">
        <f>RIGHT(data!C97,3)</f>
        <v>108</v>
      </c>
      <c r="B2" s="12" t="str">
        <f>RIGHT(data!C96,4)</f>
        <v>2022</v>
      </c>
      <c r="C2" s="12" t="s">
        <v>1142</v>
      </c>
      <c r="D2" s="208">
        <f>ROUND(N(data!C127),0)</f>
        <v>1081</v>
      </c>
      <c r="E2" s="208">
        <f>ROUND(N(data!C128),0)</f>
        <v>21</v>
      </c>
      <c r="F2" s="208">
        <f>ROUND(N(data!C129),0)</f>
        <v>0</v>
      </c>
      <c r="G2" s="208">
        <f>ROUND(N(data!C130),0)</f>
        <v>0</v>
      </c>
      <c r="H2" s="208">
        <f>ROUND(N(data!D127),0)</f>
        <v>4464</v>
      </c>
      <c r="I2" s="208">
        <f>ROUND(N(data!D128),0)</f>
        <v>96</v>
      </c>
      <c r="J2" s="208">
        <f>ROUND(N(data!D129),0)</f>
        <v>0</v>
      </c>
      <c r="K2" s="208">
        <f>ROUND(N(data!D130),0)</f>
        <v>0</v>
      </c>
      <c r="L2" s="208">
        <f>ROUND(N(data!C132),0)</f>
        <v>4</v>
      </c>
      <c r="M2" s="208">
        <f>ROUND(N(data!C133),0)</f>
        <v>0</v>
      </c>
      <c r="N2" s="208">
        <f>ROUND(N(data!C134),0)</f>
        <v>21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62</v>
      </c>
      <c r="X2" s="208">
        <f>ROUND(N(data!C145),0)</f>
        <v>0</v>
      </c>
      <c r="Y2" s="208">
        <f>ROUND(N(data!B154),0)</f>
        <v>792</v>
      </c>
      <c r="Z2" s="208">
        <f>ROUND(N(data!B155),0)</f>
        <v>3265</v>
      </c>
      <c r="AA2" s="208">
        <f>ROUND(N(data!B156),0)</f>
        <v>181324</v>
      </c>
      <c r="AB2" s="208">
        <f>ROUND(N(data!B157),0)</f>
        <v>18179596</v>
      </c>
      <c r="AC2" s="208">
        <f>ROUND(N(data!B158),0)</f>
        <v>103374354</v>
      </c>
      <c r="AD2" s="208">
        <f>ROUND(N(data!C154),0)</f>
        <v>119</v>
      </c>
      <c r="AE2" s="208">
        <f>ROUND(N(data!C155),0)</f>
        <v>522</v>
      </c>
      <c r="AF2" s="208">
        <f>ROUND(N(data!C156),0)</f>
        <v>43732</v>
      </c>
      <c r="AG2" s="208">
        <f>ROUND(N(data!C157),0)</f>
        <v>2484577</v>
      </c>
      <c r="AH2" s="208">
        <f>ROUND(N(data!C158),0)</f>
        <v>24931863</v>
      </c>
      <c r="AI2" s="208">
        <f>ROUND(N(data!D154),0)</f>
        <v>170</v>
      </c>
      <c r="AJ2" s="208">
        <f>ROUND(N(data!D155),0)</f>
        <v>677</v>
      </c>
      <c r="AK2" s="208">
        <f>ROUND(N(data!D156),0)</f>
        <v>101284</v>
      </c>
      <c r="AL2" s="208">
        <f>ROUND(N(data!D157),0)</f>
        <v>3947344</v>
      </c>
      <c r="AM2" s="208">
        <f>ROUND(N(data!D158),0)</f>
        <v>57742761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>
      <c r="A1" s="10" t="s">
        <v>1214</v>
      </c>
      <c r="B1" s="12" t="s">
        <v>1215</v>
      </c>
      <c r="C1" s="12" t="s">
        <v>1216</v>
      </c>
      <c r="D1" s="10" t="s">
        <v>1217</v>
      </c>
      <c r="E1" s="10" t="s">
        <v>1218</v>
      </c>
      <c r="F1" s="10" t="s">
        <v>1219</v>
      </c>
      <c r="G1" s="10" t="s">
        <v>1220</v>
      </c>
      <c r="H1" s="10" t="s">
        <v>1221</v>
      </c>
      <c r="I1" s="10" t="s">
        <v>1222</v>
      </c>
      <c r="J1" s="10" t="s">
        <v>1223</v>
      </c>
      <c r="K1" s="10" t="s">
        <v>1224</v>
      </c>
      <c r="L1" s="10" t="s">
        <v>1225</v>
      </c>
      <c r="M1" s="10" t="s">
        <v>1226</v>
      </c>
      <c r="N1" s="10" t="s">
        <v>1227</v>
      </c>
      <c r="O1" s="10" t="s">
        <v>1228</v>
      </c>
      <c r="P1" s="10" t="s">
        <v>1229</v>
      </c>
      <c r="Q1" s="10" t="s">
        <v>1230</v>
      </c>
      <c r="R1" s="10" t="s">
        <v>1231</v>
      </c>
      <c r="S1" s="10" t="s">
        <v>1232</v>
      </c>
      <c r="T1" s="10" t="s">
        <v>1233</v>
      </c>
      <c r="U1" s="10" t="s">
        <v>1234</v>
      </c>
      <c r="V1" s="10" t="s">
        <v>1235</v>
      </c>
      <c r="W1" s="10" t="s">
        <v>1236</v>
      </c>
      <c r="X1" s="10" t="s">
        <v>1237</v>
      </c>
      <c r="Y1" s="10" t="s">
        <v>1238</v>
      </c>
      <c r="Z1" s="10" t="s">
        <v>1239</v>
      </c>
      <c r="AA1" s="10" t="s">
        <v>1240</v>
      </c>
      <c r="AB1" s="10" t="s">
        <v>1241</v>
      </c>
      <c r="AC1" s="10" t="s">
        <v>1242</v>
      </c>
      <c r="AD1" s="10" t="s">
        <v>1243</v>
      </c>
      <c r="AE1" s="10" t="s">
        <v>1244</v>
      </c>
      <c r="AF1" s="10" t="s">
        <v>1245</v>
      </c>
      <c r="AG1" s="10" t="s">
        <v>1246</v>
      </c>
      <c r="AH1" s="10" t="s">
        <v>1247</v>
      </c>
      <c r="AI1" s="10" t="s">
        <v>1248</v>
      </c>
      <c r="AJ1" s="10" t="s">
        <v>1249</v>
      </c>
      <c r="AK1" s="10" t="s">
        <v>1250</v>
      </c>
      <c r="AL1" s="10" t="s">
        <v>1251</v>
      </c>
      <c r="AM1" s="10" t="s">
        <v>1252</v>
      </c>
      <c r="AN1" s="10" t="s">
        <v>1253</v>
      </c>
      <c r="AO1" s="10" t="s">
        <v>1254</v>
      </c>
      <c r="AP1" s="10" t="s">
        <v>1255</v>
      </c>
      <c r="AQ1" s="10" t="s">
        <v>1256</v>
      </c>
      <c r="AR1" s="10" t="s">
        <v>1257</v>
      </c>
      <c r="AS1" s="10" t="s">
        <v>1258</v>
      </c>
      <c r="AT1" s="10" t="s">
        <v>1259</v>
      </c>
      <c r="AU1" s="10" t="s">
        <v>1260</v>
      </c>
      <c r="AV1" s="10" t="s">
        <v>1261</v>
      </c>
      <c r="AW1" s="10" t="s">
        <v>1262</v>
      </c>
      <c r="AX1" s="10" t="s">
        <v>1263</v>
      </c>
      <c r="AY1" s="10" t="s">
        <v>1264</v>
      </c>
      <c r="AZ1" s="10" t="s">
        <v>1265</v>
      </c>
      <c r="BA1" s="10" t="s">
        <v>1266</v>
      </c>
      <c r="BB1" s="10" t="s">
        <v>1267</v>
      </c>
      <c r="BC1" s="10" t="s">
        <v>1268</v>
      </c>
      <c r="BD1" s="10" t="s">
        <v>1269</v>
      </c>
      <c r="BE1" s="10" t="s">
        <v>1270</v>
      </c>
      <c r="BF1" s="10" t="s">
        <v>1271</v>
      </c>
      <c r="BG1" s="10" t="s">
        <v>1272</v>
      </c>
      <c r="BH1" s="10" t="s">
        <v>1273</v>
      </c>
      <c r="BI1" s="10" t="s">
        <v>1274</v>
      </c>
      <c r="BJ1" s="10" t="s">
        <v>1275</v>
      </c>
      <c r="BK1" s="10" t="s">
        <v>1276</v>
      </c>
      <c r="BL1" s="10" t="s">
        <v>1277</v>
      </c>
      <c r="BM1" s="10" t="s">
        <v>1278</v>
      </c>
      <c r="BN1" s="10" t="s">
        <v>1279</v>
      </c>
      <c r="BO1" s="10" t="s">
        <v>1280</v>
      </c>
      <c r="BP1" s="10" t="s">
        <v>1281</v>
      </c>
      <c r="BQ1" s="10" t="s">
        <v>1282</v>
      </c>
      <c r="BR1" s="10" t="s">
        <v>1283</v>
      </c>
      <c r="BS1" s="10" t="s">
        <v>1284</v>
      </c>
      <c r="BT1" s="10" t="s">
        <v>1285</v>
      </c>
      <c r="BU1" s="10" t="s">
        <v>1286</v>
      </c>
      <c r="BV1" s="10" t="s">
        <v>1287</v>
      </c>
      <c r="BW1" s="10" t="s">
        <v>1288</v>
      </c>
      <c r="BX1" s="10" t="s">
        <v>1289</v>
      </c>
      <c r="BY1" s="10" t="s">
        <v>1290</v>
      </c>
      <c r="BZ1" s="10" t="s">
        <v>1291</v>
      </c>
      <c r="CA1" s="10" t="s">
        <v>1292</v>
      </c>
      <c r="CB1" s="10" t="s">
        <v>1293</v>
      </c>
      <c r="CC1" s="10" t="s">
        <v>1294</v>
      </c>
      <c r="CD1" s="10" t="s">
        <v>1295</v>
      </c>
      <c r="CE1" s="10" t="s">
        <v>1296</v>
      </c>
      <c r="CF1" s="10" t="s">
        <v>1297</v>
      </c>
      <c r="CG1" s="10" t="s">
        <v>1298</v>
      </c>
      <c r="CH1" s="10" t="s">
        <v>1299</v>
      </c>
      <c r="CI1" s="10" t="s">
        <v>1300</v>
      </c>
      <c r="CJ1" s="10" t="s">
        <v>1301</v>
      </c>
      <c r="CK1" s="10" t="s">
        <v>1302</v>
      </c>
      <c r="CL1" s="10" t="s">
        <v>1303</v>
      </c>
      <c r="CM1" s="10" t="s">
        <v>1304</v>
      </c>
      <c r="CN1" s="10" t="s">
        <v>1305</v>
      </c>
      <c r="CO1" s="10" t="s">
        <v>1306</v>
      </c>
      <c r="CP1" s="10" t="s">
        <v>1307</v>
      </c>
      <c r="CQ1" s="206" t="s">
        <v>1308</v>
      </c>
      <c r="CR1" s="206" t="s">
        <v>1309</v>
      </c>
      <c r="CS1" s="206" t="s">
        <v>1310</v>
      </c>
      <c r="CT1" s="206" t="s">
        <v>1311</v>
      </c>
      <c r="CU1" s="206" t="s">
        <v>1312</v>
      </c>
      <c r="CV1" s="206" t="s">
        <v>1313</v>
      </c>
      <c r="CW1" s="206" t="s">
        <v>1314</v>
      </c>
      <c r="CX1" s="206" t="s">
        <v>1315</v>
      </c>
      <c r="CY1" s="206" t="s">
        <v>1316</v>
      </c>
      <c r="CZ1" s="206" t="s">
        <v>1317</v>
      </c>
      <c r="DA1" s="206" t="s">
        <v>1318</v>
      </c>
      <c r="DB1" s="206" t="s">
        <v>1319</v>
      </c>
      <c r="DC1" s="206" t="s">
        <v>1320</v>
      </c>
      <c r="DD1" s="206" t="s">
        <v>1321</v>
      </c>
      <c r="DE1" s="10" t="s">
        <v>1322</v>
      </c>
      <c r="DF1" s="10" t="s">
        <v>1323</v>
      </c>
      <c r="DG1" s="10" t="s">
        <v>1324</v>
      </c>
      <c r="DH1" s="10" t="s">
        <v>1325</v>
      </c>
    </row>
    <row r="2" spans="1:112" s="178" customFormat="1" ht="12.65" customHeight="1">
      <c r="A2" s="209" t="str">
        <f>RIGHT(data!C97,3)</f>
        <v>108</v>
      </c>
      <c r="B2" s="210" t="str">
        <f>RIGHT(data!C96,4)</f>
        <v>2022</v>
      </c>
      <c r="C2" s="12" t="s">
        <v>1142</v>
      </c>
      <c r="D2" s="208">
        <f>ROUND(N(data!C181),0)</f>
        <v>2636383</v>
      </c>
      <c r="E2" s="208">
        <f>ROUND(N(data!C267),0)</f>
        <v>15461551</v>
      </c>
      <c r="F2" s="208">
        <f>ROUND(N(data!C268),0)</f>
        <v>25081351</v>
      </c>
      <c r="G2" s="208">
        <f>ROUND(N(data!C269),0)</f>
        <v>13205000</v>
      </c>
      <c r="H2" s="208">
        <f>ROUND(N(data!C270),0)</f>
        <v>4425644</v>
      </c>
      <c r="I2" s="208">
        <f>ROUND(N(data!C271),0)</f>
        <v>1631305</v>
      </c>
      <c r="J2" s="208">
        <f>ROUND(N(data!C272),0)</f>
        <v>0</v>
      </c>
      <c r="K2" s="208">
        <f>ROUND(N(data!C273),0)</f>
        <v>2997548</v>
      </c>
      <c r="L2" s="208">
        <f>ROUND(N(data!C274),0)</f>
        <v>894448</v>
      </c>
      <c r="M2" s="208">
        <f>ROUND(N(data!C275),0)</f>
        <v>0</v>
      </c>
      <c r="N2" s="208">
        <f>ROUND(N(data!C278),0)</f>
        <v>114366</v>
      </c>
      <c r="O2" s="208">
        <f>ROUND(N(data!C279),0)</f>
        <v>0</v>
      </c>
      <c r="P2" s="208">
        <f>ROUND(N(data!C280),0)</f>
        <v>0</v>
      </c>
      <c r="Q2" s="208">
        <f>ROUND(N(data!C283),0)</f>
        <v>737836</v>
      </c>
      <c r="R2" s="208">
        <f>ROUND(N(data!C284),0)</f>
        <v>1079344</v>
      </c>
      <c r="S2" s="208">
        <f>ROUND(N(data!C285),0)</f>
        <v>41081854</v>
      </c>
      <c r="T2" s="208">
        <f>ROUND(N(data!C286),0)</f>
        <v>608311</v>
      </c>
      <c r="U2" s="208">
        <f>ROUND(N(data!C287),0)</f>
        <v>2407751</v>
      </c>
      <c r="V2" s="208">
        <f>ROUND(N(data!C288),0)</f>
        <v>43379278</v>
      </c>
      <c r="W2" s="208">
        <f>ROUND(N(data!C289),0)</f>
        <v>333387</v>
      </c>
      <c r="X2" s="208">
        <f>ROUND(N(data!C290),0)</f>
        <v>25237346</v>
      </c>
      <c r="Y2" s="208">
        <f>ROUND(N(data!C291),0)</f>
        <v>0</v>
      </c>
      <c r="Z2" s="208">
        <f>ROUND(N(data!C292),0)</f>
        <v>62925727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1584548</v>
      </c>
      <c r="AE2" s="208">
        <f>ROUND(N(data!C302),0)</f>
        <v>3384400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5571801</v>
      </c>
      <c r="AK2" s="208">
        <f>ROUND(N(data!C316),0)</f>
        <v>5373440</v>
      </c>
      <c r="AL2" s="208">
        <f>ROUND(N(data!C317),0)</f>
        <v>0</v>
      </c>
      <c r="AM2" s="208">
        <f>ROUND(N(data!C318),0)</f>
        <v>0</v>
      </c>
      <c r="AN2" s="208">
        <f>ROUND(N(data!C319),0)</f>
        <v>4503948</v>
      </c>
      <c r="AO2" s="208">
        <f>ROUND(N(data!C320),0)</f>
        <v>0</v>
      </c>
      <c r="AP2" s="208">
        <f>ROUND(N(data!C321),0)</f>
        <v>0</v>
      </c>
      <c r="AQ2" s="208">
        <f>ROUND(N(data!C322),0)</f>
        <v>203023</v>
      </c>
      <c r="AR2" s="208">
        <f>ROUND(N(data!C323),0)</f>
        <v>130266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13968550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3032140</v>
      </c>
      <c r="BD2" s="208">
        <f>ROUND(N(data!C339),0)</f>
        <v>0</v>
      </c>
      <c r="BE2" s="208">
        <f>ROUND(N(data!C343),0)</f>
        <v>67304749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7412367</v>
      </c>
      <c r="BJ2" s="208">
        <f>ROUND(N(data!C349),0)</f>
        <v>0</v>
      </c>
      <c r="BK2" s="208">
        <f>ROUND(N(data!CE60),2)</f>
        <v>472.83</v>
      </c>
      <c r="BL2" s="208">
        <f>ROUND(N(data!C358),0)</f>
        <v>24611517</v>
      </c>
      <c r="BM2" s="208">
        <f>ROUND(N(data!C359),0)</f>
        <v>186048978</v>
      </c>
      <c r="BN2" s="208">
        <f>ROUND(N(data!C363),0)</f>
        <v>97345562</v>
      </c>
      <c r="BO2" s="208">
        <f>ROUND(N(data!C364),0)</f>
        <v>2428489</v>
      </c>
      <c r="BP2" s="208">
        <f>ROUND(N(data!C365),0)</f>
        <v>0</v>
      </c>
      <c r="BQ2" s="208">
        <f>ROUND(N(data!D381),0)</f>
        <v>4718047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4718047</v>
      </c>
      <c r="CC2" s="208">
        <f>ROUND(N(data!C382),0)</f>
        <v>0</v>
      </c>
      <c r="CD2" s="208">
        <f>ROUND(N(data!C389),0)</f>
        <v>40495343</v>
      </c>
      <c r="CE2" s="208">
        <f>ROUND(N(data!C390),0)</f>
        <v>10812365</v>
      </c>
      <c r="CF2" s="208">
        <f>ROUND(N(data!C391),0)</f>
        <v>8431266</v>
      </c>
      <c r="CG2" s="208">
        <f>ROUND(N(data!C392),0)</f>
        <v>23971047</v>
      </c>
      <c r="CH2" s="208">
        <f>ROUND(N(data!C393),0)</f>
        <v>1011280</v>
      </c>
      <c r="CI2" s="208">
        <f>ROUND(N(data!C394),0)</f>
        <v>13138446</v>
      </c>
      <c r="CJ2" s="208">
        <f>ROUND(N(data!C395),0)</f>
        <v>3350095</v>
      </c>
      <c r="CK2" s="208">
        <f>ROUND(N(data!C396),0)</f>
        <v>862839</v>
      </c>
      <c r="CL2" s="208">
        <f>ROUND(N(data!C397),0)</f>
        <v>963237</v>
      </c>
      <c r="CM2" s="208">
        <f>ROUND(N(data!C398),0)</f>
        <v>1013564</v>
      </c>
      <c r="CN2" s="208">
        <f>ROUND(N(data!C399),0)</f>
        <v>11711</v>
      </c>
      <c r="CO2" s="208">
        <f>ROUND(N(data!C362),0)</f>
        <v>1259980</v>
      </c>
      <c r="CP2" s="208">
        <f>ROUND(N(data!D415),0)</f>
        <v>1346018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1346018</v>
      </c>
      <c r="DE2" s="61">
        <f>ROUND(N(data!C419),0)</f>
        <v>0</v>
      </c>
      <c r="DF2" s="208">
        <f>ROUND(N(data!D420),0)</f>
        <v>-72918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>
      <c r="A1" s="10" t="s">
        <v>1326</v>
      </c>
      <c r="B1" s="12" t="s">
        <v>1327</v>
      </c>
      <c r="C1" s="10" t="s">
        <v>1328</v>
      </c>
      <c r="D1" s="12" t="s">
        <v>1329</v>
      </c>
      <c r="E1" s="10" t="s">
        <v>1330</v>
      </c>
      <c r="F1" s="10" t="s">
        <v>1331</v>
      </c>
      <c r="G1" s="10" t="s">
        <v>1332</v>
      </c>
      <c r="H1" s="10" t="s">
        <v>1333</v>
      </c>
      <c r="I1" s="10" t="s">
        <v>1334</v>
      </c>
      <c r="J1" s="10" t="s">
        <v>1335</v>
      </c>
      <c r="K1" s="10" t="s">
        <v>1336</v>
      </c>
      <c r="L1" s="10" t="s">
        <v>1337</v>
      </c>
      <c r="M1" s="10" t="s">
        <v>1338</v>
      </c>
      <c r="N1" s="10" t="s">
        <v>1339</v>
      </c>
      <c r="O1" s="10" t="s">
        <v>1340</v>
      </c>
      <c r="P1" s="10" t="s">
        <v>1308</v>
      </c>
      <c r="Q1" s="10" t="s">
        <v>1309</v>
      </c>
      <c r="R1" s="10" t="s">
        <v>1310</v>
      </c>
      <c r="S1" s="10" t="s">
        <v>1311</v>
      </c>
      <c r="T1" s="10" t="s">
        <v>1312</v>
      </c>
      <c r="U1" s="10" t="s">
        <v>1313</v>
      </c>
      <c r="V1" s="10" t="s">
        <v>1314</v>
      </c>
      <c r="W1" s="10" t="s">
        <v>1315</v>
      </c>
      <c r="X1" s="10" t="s">
        <v>1316</v>
      </c>
      <c r="Y1" s="10" t="s">
        <v>1317</v>
      </c>
      <c r="Z1" s="10" t="s">
        <v>1318</v>
      </c>
      <c r="AA1" s="10" t="s">
        <v>1319</v>
      </c>
      <c r="AB1" s="10" t="s">
        <v>1320</v>
      </c>
      <c r="AC1" s="10" t="s">
        <v>1321</v>
      </c>
      <c r="AD1" s="10" t="s">
        <v>1341</v>
      </c>
      <c r="AE1" s="10" t="s">
        <v>1342</v>
      </c>
      <c r="AF1" s="10" t="s">
        <v>1343</v>
      </c>
      <c r="AG1" s="10" t="s">
        <v>1344</v>
      </c>
      <c r="AH1" s="10" t="s">
        <v>1345</v>
      </c>
      <c r="AI1" s="10" t="s">
        <v>1346</v>
      </c>
      <c r="AJ1" s="10" t="s">
        <v>1347</v>
      </c>
      <c r="AK1" s="10" t="s">
        <v>1348</v>
      </c>
      <c r="AM1" s="14"/>
      <c r="AN1" s="14"/>
      <c r="AO1" s="14"/>
      <c r="AP1" s="14"/>
    </row>
    <row r="2" spans="1:89" s="178" customFormat="1" ht="12.65" customHeight="1">
      <c r="A2" s="12" t="str">
        <f>RIGHT(data!$C$97,3)</f>
        <v>108</v>
      </c>
      <c r="B2" s="210" t="str">
        <f>RIGHT(data!$C$96,4)</f>
        <v>2022</v>
      </c>
      <c r="C2" s="12" t="str">
        <f>data!C$55</f>
        <v>6010</v>
      </c>
      <c r="D2" s="12" t="s">
        <v>1142</v>
      </c>
      <c r="E2" s="208">
        <f>ROUND(N(data!C59), 0)</f>
        <v>0</v>
      </c>
      <c r="F2" s="316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>
      <c r="A3" s="12" t="str">
        <f>RIGHT(data!$C$97,3)</f>
        <v>108</v>
      </c>
      <c r="B3" s="210" t="str">
        <f>RIGHT(data!$C$96,4)</f>
        <v>2022</v>
      </c>
      <c r="C3" s="12" t="str">
        <f>data!D$55</f>
        <v>6030</v>
      </c>
      <c r="D3" s="12" t="s">
        <v>1142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>
      <c r="A4" s="12" t="str">
        <f>RIGHT(data!$C$97,3)</f>
        <v>108</v>
      </c>
      <c r="B4" s="210" t="str">
        <f>RIGHT(data!$C$96,4)</f>
        <v>2022</v>
      </c>
      <c r="C4" s="12" t="str">
        <f>data!E$55</f>
        <v>6070</v>
      </c>
      <c r="D4" s="12" t="s">
        <v>1142</v>
      </c>
      <c r="E4" s="208">
        <f>ROUND(N(data!E59), 0)</f>
        <v>4560</v>
      </c>
      <c r="F4" s="316">
        <f>ROUND(N(data!E60), 2)</f>
        <v>47.35</v>
      </c>
      <c r="G4" s="208">
        <f>ROUND(N(data!E61), 0)</f>
        <v>3602390</v>
      </c>
      <c r="H4" s="208">
        <f>ROUND(N(data!E62), 0)</f>
        <v>961848</v>
      </c>
      <c r="I4" s="208">
        <f>ROUND(N(data!E63), 0)</f>
        <v>0</v>
      </c>
      <c r="J4" s="208">
        <f>ROUND(N(data!E64), 0)</f>
        <v>412134</v>
      </c>
      <c r="K4" s="208">
        <f>ROUND(N(data!E65), 0)</f>
        <v>0</v>
      </c>
      <c r="L4" s="208">
        <f>ROUND(N(data!E66), 0)</f>
        <v>1258147</v>
      </c>
      <c r="M4" s="208">
        <f>ROUND(N(data!E67), 0)</f>
        <v>184616</v>
      </c>
      <c r="N4" s="208">
        <f>ROUND(N(data!E68), 0)</f>
        <v>44536</v>
      </c>
      <c r="O4" s="208">
        <f>ROUND(N(data!E69), 0)</f>
        <v>29181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29181</v>
      </c>
      <c r="AD4" s="208">
        <f>ROUND(N(data!E84), 0)</f>
        <v>0</v>
      </c>
      <c r="AE4" s="208">
        <f>ROUND(N(data!E89), 0)</f>
        <v>12962379</v>
      </c>
      <c r="AF4" s="208">
        <f>ROUND(N(data!E87), 0)</f>
        <v>10757093</v>
      </c>
      <c r="AG4" s="208">
        <f>ROUND(N(data!E90), 0)</f>
        <v>9217</v>
      </c>
      <c r="AH4" s="208">
        <f>ROUND(N(data!E91), 0)</f>
        <v>15594</v>
      </c>
      <c r="AI4" s="208">
        <f>ROUND(N(data!E92), 0)</f>
        <v>12117</v>
      </c>
      <c r="AJ4" s="208">
        <f>ROUND(N(data!E93), 0)</f>
        <v>54093</v>
      </c>
      <c r="AK4" s="316">
        <f>ROUND(N(data!E94), 2)</f>
        <v>38.04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>
      <c r="A5" s="12" t="str">
        <f>RIGHT(data!$C$97,3)</f>
        <v>108</v>
      </c>
      <c r="B5" s="210" t="str">
        <f>RIGHT(data!$C$96,4)</f>
        <v>2022</v>
      </c>
      <c r="C5" s="12" t="str">
        <f>data!F$55</f>
        <v>6100</v>
      </c>
      <c r="D5" s="12" t="s">
        <v>1142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>
      <c r="A6" s="12" t="str">
        <f>RIGHT(data!$C$97,3)</f>
        <v>108</v>
      </c>
      <c r="B6" s="210" t="str">
        <f>RIGHT(data!$C$96,4)</f>
        <v>2022</v>
      </c>
      <c r="C6" s="12" t="str">
        <f>data!G$55</f>
        <v>6120</v>
      </c>
      <c r="D6" s="12" t="s">
        <v>1142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>
      <c r="A7" s="12" t="str">
        <f>RIGHT(data!$C$97,3)</f>
        <v>108</v>
      </c>
      <c r="B7" s="210" t="str">
        <f>RIGHT(data!$C$96,4)</f>
        <v>2022</v>
      </c>
      <c r="C7" s="12" t="str">
        <f>data!H$55</f>
        <v>6140</v>
      </c>
      <c r="D7" s="12" t="s">
        <v>1142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>
      <c r="A8" s="12" t="str">
        <f>RIGHT(data!$C$97,3)</f>
        <v>108</v>
      </c>
      <c r="B8" s="210" t="str">
        <f>RIGHT(data!$C$96,4)</f>
        <v>2022</v>
      </c>
      <c r="C8" s="12" t="str">
        <f>data!I$55</f>
        <v>6150</v>
      </c>
      <c r="D8" s="12" t="s">
        <v>1142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>
      <c r="A9" s="12" t="str">
        <f>RIGHT(data!$C$97,3)</f>
        <v>108</v>
      </c>
      <c r="B9" s="210" t="str">
        <f>RIGHT(data!$C$96,4)</f>
        <v>2022</v>
      </c>
      <c r="C9" s="12" t="str">
        <f>data!J$55</f>
        <v>6170</v>
      </c>
      <c r="D9" s="12" t="s">
        <v>1142</v>
      </c>
      <c r="E9" s="208">
        <f>ROUND(N(data!J59), 0)</f>
        <v>0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>
      <c r="A10" s="12" t="str">
        <f>RIGHT(data!$C$97,3)</f>
        <v>108</v>
      </c>
      <c r="B10" s="210" t="str">
        <f>RIGHT(data!$C$96,4)</f>
        <v>2022</v>
      </c>
      <c r="C10" s="12" t="str">
        <f>data!K$55</f>
        <v>6200</v>
      </c>
      <c r="D10" s="12" t="s">
        <v>1142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>
      <c r="A11" s="12" t="str">
        <f>RIGHT(data!$C$97,3)</f>
        <v>108</v>
      </c>
      <c r="B11" s="210" t="str">
        <f>RIGHT(data!$C$96,4)</f>
        <v>2022</v>
      </c>
      <c r="C11" s="12" t="str">
        <f>data!L$55</f>
        <v>6210</v>
      </c>
      <c r="D11" s="12" t="s">
        <v>1142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>
      <c r="A12" s="12" t="str">
        <f>RIGHT(data!$C$97,3)</f>
        <v>108</v>
      </c>
      <c r="B12" s="210" t="str">
        <f>RIGHT(data!$C$96,4)</f>
        <v>2022</v>
      </c>
      <c r="C12" s="12" t="str">
        <f>data!M$55</f>
        <v>6330</v>
      </c>
      <c r="D12" s="12" t="s">
        <v>1142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>
      <c r="A13" s="12" t="str">
        <f>RIGHT(data!$C$97,3)</f>
        <v>108</v>
      </c>
      <c r="B13" s="210" t="str">
        <f>RIGHT(data!$C$96,4)</f>
        <v>2022</v>
      </c>
      <c r="C13" s="12" t="str">
        <f>data!N$55</f>
        <v>6400</v>
      </c>
      <c r="D13" s="12" t="s">
        <v>1142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>
      <c r="A14" s="12" t="str">
        <f>RIGHT(data!$C$97,3)</f>
        <v>108</v>
      </c>
      <c r="B14" s="210" t="str">
        <f>RIGHT(data!$C$96,4)</f>
        <v>2022</v>
      </c>
      <c r="C14" s="12" t="str">
        <f>data!O$55</f>
        <v>7010</v>
      </c>
      <c r="D14" s="12" t="s">
        <v>1142</v>
      </c>
      <c r="E14" s="208">
        <f>ROUND(N(data!O59), 0)</f>
        <v>0</v>
      </c>
      <c r="F14" s="316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>
      <c r="A15" s="12" t="str">
        <f>RIGHT(data!$C$97,3)</f>
        <v>108</v>
      </c>
      <c r="B15" s="210" t="str">
        <f>RIGHT(data!$C$96,4)</f>
        <v>2022</v>
      </c>
      <c r="C15" s="12" t="str">
        <f>data!P$55</f>
        <v>7020</v>
      </c>
      <c r="D15" s="12" t="s">
        <v>1142</v>
      </c>
      <c r="E15" s="208">
        <f>ROUND(N(data!P59), 0)</f>
        <v>183744</v>
      </c>
      <c r="F15" s="316">
        <f>ROUND(N(data!P60), 2)</f>
        <v>33.72</v>
      </c>
      <c r="G15" s="208">
        <f>ROUND(N(data!P61), 0)</f>
        <v>2795426</v>
      </c>
      <c r="H15" s="208">
        <f>ROUND(N(data!P62), 0)</f>
        <v>746386</v>
      </c>
      <c r="I15" s="208">
        <f>ROUND(N(data!P63), 0)</f>
        <v>365000</v>
      </c>
      <c r="J15" s="208">
        <f>ROUND(N(data!P64), 0)</f>
        <v>1169199</v>
      </c>
      <c r="K15" s="208">
        <f>ROUND(N(data!P65), 0)</f>
        <v>0</v>
      </c>
      <c r="L15" s="208">
        <f>ROUND(N(data!P66), 0)</f>
        <v>908719</v>
      </c>
      <c r="M15" s="208">
        <f>ROUND(N(data!P67), 0)</f>
        <v>270665</v>
      </c>
      <c r="N15" s="208">
        <f>ROUND(N(data!P68), 0)</f>
        <v>247308</v>
      </c>
      <c r="O15" s="208">
        <f>ROUND(N(data!P69), 0)</f>
        <v>89610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89610</v>
      </c>
      <c r="AD15" s="208">
        <f>ROUND(N(data!P84), 0)</f>
        <v>0</v>
      </c>
      <c r="AE15" s="208">
        <f>ROUND(N(data!P89), 0)</f>
        <v>22638416</v>
      </c>
      <c r="AF15" s="208">
        <f>ROUND(N(data!P87), 0)</f>
        <v>1939104</v>
      </c>
      <c r="AG15" s="208">
        <f>ROUND(N(data!P90), 0)</f>
        <v>13513</v>
      </c>
      <c r="AH15" s="208">
        <f>ROUND(N(data!P91), 0)</f>
        <v>0</v>
      </c>
      <c r="AI15" s="208">
        <f>ROUND(N(data!P92), 0)</f>
        <v>5304</v>
      </c>
      <c r="AJ15" s="208">
        <f>ROUND(N(data!P93), 0)</f>
        <v>62124</v>
      </c>
      <c r="AK15" s="316">
        <f>ROUND(N(data!P94), 2)</f>
        <v>21.23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>
      <c r="A16" s="12" t="str">
        <f>RIGHT(data!$C$97,3)</f>
        <v>108</v>
      </c>
      <c r="B16" s="210" t="str">
        <f>RIGHT(data!$C$96,4)</f>
        <v>2022</v>
      </c>
      <c r="C16" s="12" t="str">
        <f>data!Q$55</f>
        <v>7030</v>
      </c>
      <c r="D16" s="12" t="s">
        <v>1142</v>
      </c>
      <c r="E16" s="208">
        <f>ROUND(N(data!Q59), 0)</f>
        <v>134760</v>
      </c>
      <c r="F16" s="316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36915</v>
      </c>
      <c r="K16" s="208">
        <f>ROUND(N(data!Q65), 0)</f>
        <v>0</v>
      </c>
      <c r="L16" s="208">
        <f>ROUND(N(data!Q66), 0)</f>
        <v>0</v>
      </c>
      <c r="M16" s="208">
        <f>ROUND(N(data!Q67), 0)</f>
        <v>21312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1546138</v>
      </c>
      <c r="AF16" s="208">
        <f>ROUND(N(data!Q87), 0)</f>
        <v>199577</v>
      </c>
      <c r="AG16" s="208">
        <f>ROUND(N(data!Q90), 0)</f>
        <v>1064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>
      <c r="A17" s="12" t="str">
        <f>RIGHT(data!$C$97,3)</f>
        <v>108</v>
      </c>
      <c r="B17" s="210" t="str">
        <f>RIGHT(data!$C$96,4)</f>
        <v>2022</v>
      </c>
      <c r="C17" s="12" t="str">
        <f>data!R$55</f>
        <v>7040</v>
      </c>
      <c r="D17" s="12" t="s">
        <v>1142</v>
      </c>
      <c r="E17" s="208">
        <f>ROUND(N(data!R59), 0)</f>
        <v>183744</v>
      </c>
      <c r="F17" s="316">
        <f>ROUND(N(data!R60), 2)</f>
        <v>2.11</v>
      </c>
      <c r="G17" s="208">
        <f>ROUND(N(data!R61), 0)</f>
        <v>586923</v>
      </c>
      <c r="H17" s="208">
        <f>ROUND(N(data!R62), 0)</f>
        <v>156710</v>
      </c>
      <c r="I17" s="208">
        <f>ROUND(N(data!R63), 0)</f>
        <v>872250</v>
      </c>
      <c r="J17" s="208">
        <f>ROUND(N(data!R64), 0)</f>
        <v>160919</v>
      </c>
      <c r="K17" s="208">
        <f>ROUND(N(data!R65), 0)</f>
        <v>0</v>
      </c>
      <c r="L17" s="208">
        <f>ROUND(N(data!R66), 0)</f>
        <v>18087</v>
      </c>
      <c r="M17" s="208">
        <f>ROUND(N(data!R67), 0)</f>
        <v>0</v>
      </c>
      <c r="N17" s="208">
        <f>ROUND(N(data!R68), 0)</f>
        <v>0</v>
      </c>
      <c r="O17" s="208">
        <f>ROUND(N(data!R69), 0)</f>
        <v>23148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23148</v>
      </c>
      <c r="AD17" s="208">
        <f>ROUND(N(data!R84), 0)</f>
        <v>0</v>
      </c>
      <c r="AE17" s="208">
        <f>ROUND(N(data!R89), 0)</f>
        <v>7817807</v>
      </c>
      <c r="AF17" s="208">
        <f>ROUND(N(data!R87), 0)</f>
        <v>1021527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>
      <c r="A18" s="12" t="str">
        <f>RIGHT(data!$C$97,3)</f>
        <v>108</v>
      </c>
      <c r="B18" s="210" t="str">
        <f>RIGHT(data!$C$96,4)</f>
        <v>2022</v>
      </c>
      <c r="C18" s="12" t="str">
        <f>data!S$55</f>
        <v>7050</v>
      </c>
      <c r="D18" s="12" t="s">
        <v>1142</v>
      </c>
      <c r="E18" s="208">
        <f>ROUND(N(data!S59), 0)</f>
        <v>0</v>
      </c>
      <c r="F18" s="316">
        <f>ROUND(N(data!S60), 2)</f>
        <v>5.15</v>
      </c>
      <c r="G18" s="208">
        <f>ROUND(N(data!S61), 0)</f>
        <v>250982</v>
      </c>
      <c r="H18" s="208">
        <f>ROUND(N(data!S62), 0)</f>
        <v>67013</v>
      </c>
      <c r="I18" s="208">
        <f>ROUND(N(data!S63), 0)</f>
        <v>0</v>
      </c>
      <c r="J18" s="208">
        <f>ROUND(N(data!S64), 0)</f>
        <v>8933360</v>
      </c>
      <c r="K18" s="208">
        <f>ROUND(N(data!S65), 0)</f>
        <v>0</v>
      </c>
      <c r="L18" s="208">
        <f>ROUND(N(data!S66), 0)</f>
        <v>44873</v>
      </c>
      <c r="M18" s="208">
        <f>ROUND(N(data!S67), 0)</f>
        <v>17246</v>
      </c>
      <c r="N18" s="208">
        <f>ROUND(N(data!S68), 0)</f>
        <v>1554</v>
      </c>
      <c r="O18" s="208">
        <f>ROUND(N(data!S69), 0)</f>
        <v>10041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10041</v>
      </c>
      <c r="AD18" s="208">
        <f>ROUND(N(data!S84), 0)</f>
        <v>0</v>
      </c>
      <c r="AE18" s="208">
        <f>ROUND(N(data!S89), 0)</f>
        <v>28934331</v>
      </c>
      <c r="AF18" s="208">
        <f>ROUND(N(data!S87), 0)</f>
        <v>3492896</v>
      </c>
      <c r="AG18" s="208">
        <f>ROUND(N(data!S90), 0)</f>
        <v>861</v>
      </c>
      <c r="AH18" s="208">
        <f>ROUND(N(data!S91), 0)</f>
        <v>0</v>
      </c>
      <c r="AI18" s="208">
        <f>ROUND(N(data!S92), 0)</f>
        <v>156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>
      <c r="A19" s="12" t="str">
        <f>RIGHT(data!$C$97,3)</f>
        <v>108</v>
      </c>
      <c r="B19" s="210" t="str">
        <f>RIGHT(data!$C$96,4)</f>
        <v>2022</v>
      </c>
      <c r="C19" s="12" t="str">
        <f>data!T$55</f>
        <v>7060</v>
      </c>
      <c r="D19" s="12" t="s">
        <v>1142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>
      <c r="A20" s="12" t="str">
        <f>RIGHT(data!$C$97,3)</f>
        <v>108</v>
      </c>
      <c r="B20" s="210" t="str">
        <f>RIGHT(data!$C$96,4)</f>
        <v>2022</v>
      </c>
      <c r="C20" s="12" t="str">
        <f>data!U$55</f>
        <v>7070</v>
      </c>
      <c r="D20" s="12" t="s">
        <v>1142</v>
      </c>
      <c r="E20" s="208">
        <f>ROUND(N(data!U59), 0)</f>
        <v>212254</v>
      </c>
      <c r="F20" s="316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297</v>
      </c>
      <c r="K20" s="208">
        <f>ROUND(N(data!U65), 0)</f>
        <v>0</v>
      </c>
      <c r="L20" s="208">
        <f>ROUND(N(data!U66), 0)</f>
        <v>4031540</v>
      </c>
      <c r="M20" s="208">
        <f>ROUND(N(data!U67), 0)</f>
        <v>12419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12638104</v>
      </c>
      <c r="AF20" s="208">
        <f>ROUND(N(data!U87), 0)</f>
        <v>1844209</v>
      </c>
      <c r="AG20" s="208">
        <f>ROUND(N(data!U90), 0)</f>
        <v>620</v>
      </c>
      <c r="AH20" s="208">
        <f>ROUND(N(data!U91), 0)</f>
        <v>0</v>
      </c>
      <c r="AI20" s="208">
        <f>ROUND(N(data!U92), 0)</f>
        <v>572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>
      <c r="A21" s="12" t="str">
        <f>RIGHT(data!$C$97,3)</f>
        <v>108</v>
      </c>
      <c r="B21" s="210" t="str">
        <f>RIGHT(data!$C$96,4)</f>
        <v>2022</v>
      </c>
      <c r="C21" s="12" t="str">
        <f>data!V$55</f>
        <v>7110</v>
      </c>
      <c r="D21" s="12" t="s">
        <v>1142</v>
      </c>
      <c r="E21" s="208">
        <f>ROUND(N(data!V59), 0)</f>
        <v>0</v>
      </c>
      <c r="F21" s="316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>
      <c r="A22" s="12" t="str">
        <f>RIGHT(data!$C$97,3)</f>
        <v>108</v>
      </c>
      <c r="B22" s="210" t="str">
        <f>RIGHT(data!$C$96,4)</f>
        <v>2022</v>
      </c>
      <c r="C22" s="12" t="str">
        <f>data!W$55</f>
        <v>7120</v>
      </c>
      <c r="D22" s="12" t="s">
        <v>1142</v>
      </c>
      <c r="E22" s="208">
        <f>ROUND(N(data!W59), 0)</f>
        <v>0</v>
      </c>
      <c r="F22" s="316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>
      <c r="A23" s="12" t="str">
        <f>RIGHT(data!$C$97,3)</f>
        <v>108</v>
      </c>
      <c r="B23" s="210" t="str">
        <f>RIGHT(data!$C$96,4)</f>
        <v>2022</v>
      </c>
      <c r="C23" s="12" t="str">
        <f>data!X$55</f>
        <v>7130</v>
      </c>
      <c r="D23" s="12" t="s">
        <v>1142</v>
      </c>
      <c r="E23" s="208">
        <f>ROUND(N(data!X59), 0)</f>
        <v>0</v>
      </c>
      <c r="F23" s="316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>
      <c r="A24" s="12" t="str">
        <f>RIGHT(data!$C$97,3)</f>
        <v>108</v>
      </c>
      <c r="B24" s="210" t="str">
        <f>RIGHT(data!$C$96,4)</f>
        <v>2022</v>
      </c>
      <c r="C24" s="12" t="str">
        <f>data!Y$55</f>
        <v>7140</v>
      </c>
      <c r="D24" s="12" t="s">
        <v>1142</v>
      </c>
      <c r="E24" s="208">
        <f>ROUND(N(data!Y59), 0)</f>
        <v>26513</v>
      </c>
      <c r="F24" s="316">
        <f>ROUND(N(data!Y60), 2)</f>
        <v>27.09</v>
      </c>
      <c r="G24" s="208">
        <f>ROUND(N(data!Y61), 0)</f>
        <v>2044174</v>
      </c>
      <c r="H24" s="208">
        <f>ROUND(N(data!Y62), 0)</f>
        <v>545800</v>
      </c>
      <c r="I24" s="208">
        <f>ROUND(N(data!Y63), 0)</f>
        <v>1713098</v>
      </c>
      <c r="J24" s="208">
        <f>ROUND(N(data!Y64), 0)</f>
        <v>260115</v>
      </c>
      <c r="K24" s="208">
        <f>ROUND(N(data!Y65), 0)</f>
        <v>0</v>
      </c>
      <c r="L24" s="208">
        <f>ROUND(N(data!Y66), 0)</f>
        <v>1192489</v>
      </c>
      <c r="M24" s="208">
        <f>ROUND(N(data!Y67), 0)</f>
        <v>211036</v>
      </c>
      <c r="N24" s="208">
        <f>ROUND(N(data!Y68), 0)</f>
        <v>4820</v>
      </c>
      <c r="O24" s="208">
        <f>ROUND(N(data!Y69), 0)</f>
        <v>12304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12304</v>
      </c>
      <c r="AD24" s="208">
        <f>ROUND(N(data!Y84), 0)</f>
        <v>0</v>
      </c>
      <c r="AE24" s="208">
        <f>ROUND(N(data!Y89), 0)</f>
        <v>33210695</v>
      </c>
      <c r="AF24" s="208">
        <f>ROUND(N(data!Y87), 0)</f>
        <v>1370429</v>
      </c>
      <c r="AG24" s="208">
        <f>ROUND(N(data!Y90), 0)</f>
        <v>10536</v>
      </c>
      <c r="AH24" s="208">
        <f>ROUND(N(data!Y91), 0)</f>
        <v>0</v>
      </c>
      <c r="AI24" s="208">
        <f>ROUND(N(data!Y92), 0)</f>
        <v>2548</v>
      </c>
      <c r="AJ24" s="208">
        <f>ROUND(N(data!Y93), 0)</f>
        <v>56118</v>
      </c>
      <c r="AK24" s="316">
        <f>ROUND(N(data!Y94), 2)</f>
        <v>1.26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>
      <c r="A25" s="12" t="str">
        <f>RIGHT(data!$C$97,3)</f>
        <v>108</v>
      </c>
      <c r="B25" s="210" t="str">
        <f>RIGHT(data!$C$96,4)</f>
        <v>2022</v>
      </c>
      <c r="C25" s="12" t="str">
        <f>data!Z$55</f>
        <v>7150</v>
      </c>
      <c r="D25" s="12" t="s">
        <v>1142</v>
      </c>
      <c r="E25" s="208">
        <f>ROUND(N(data!Z59), 0)</f>
        <v>0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>
      <c r="A26" s="12" t="str">
        <f>RIGHT(data!$C$97,3)</f>
        <v>108</v>
      </c>
      <c r="B26" s="210" t="str">
        <f>RIGHT(data!$C$96,4)</f>
        <v>2022</v>
      </c>
      <c r="C26" s="12" t="str">
        <f>data!AA$55</f>
        <v>7160</v>
      </c>
      <c r="D26" s="12" t="s">
        <v>1142</v>
      </c>
      <c r="E26" s="208">
        <f>ROUND(N(data!AA59), 0)</f>
        <v>0</v>
      </c>
      <c r="F26" s="316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>
      <c r="A27" s="12" t="str">
        <f>RIGHT(data!$C$97,3)</f>
        <v>108</v>
      </c>
      <c r="B27" s="210" t="str">
        <f>RIGHT(data!$C$96,4)</f>
        <v>2022</v>
      </c>
      <c r="C27" s="12" t="str">
        <f>data!AB$55</f>
        <v>7170</v>
      </c>
      <c r="D27" s="12" t="s">
        <v>1142</v>
      </c>
      <c r="E27" s="208">
        <f>ROUND(N(data!AB59), 0)</f>
        <v>0</v>
      </c>
      <c r="F27" s="316">
        <f>ROUND(N(data!AB60), 2)</f>
        <v>7.43</v>
      </c>
      <c r="G27" s="208">
        <f>ROUND(N(data!AB61), 0)</f>
        <v>772662</v>
      </c>
      <c r="H27" s="208">
        <f>ROUND(N(data!AB62), 0)</f>
        <v>206303</v>
      </c>
      <c r="I27" s="208">
        <f>ROUND(N(data!AB63), 0)</f>
        <v>0</v>
      </c>
      <c r="J27" s="208">
        <f>ROUND(N(data!AB64), 0)</f>
        <v>6781790</v>
      </c>
      <c r="K27" s="208">
        <f>ROUND(N(data!AB65), 0)</f>
        <v>0</v>
      </c>
      <c r="L27" s="208">
        <f>ROUND(N(data!AB66), 0)</f>
        <v>50613</v>
      </c>
      <c r="M27" s="208">
        <f>ROUND(N(data!AB67), 0)</f>
        <v>16705</v>
      </c>
      <c r="N27" s="208">
        <f>ROUND(N(data!AB68), 0)</f>
        <v>161293</v>
      </c>
      <c r="O27" s="208">
        <f>ROUND(N(data!AB69), 0)</f>
        <v>1553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1553</v>
      </c>
      <c r="AD27" s="208">
        <f>ROUND(N(data!AB84), 0)</f>
        <v>0</v>
      </c>
      <c r="AE27" s="208">
        <f>ROUND(N(data!AB89), 0)</f>
        <v>18010453</v>
      </c>
      <c r="AF27" s="208">
        <f>ROUND(N(data!AB87), 0)</f>
        <v>1655364</v>
      </c>
      <c r="AG27" s="208">
        <f>ROUND(N(data!AB90), 0)</f>
        <v>834</v>
      </c>
      <c r="AH27" s="208">
        <f>ROUND(N(data!AB91), 0)</f>
        <v>0</v>
      </c>
      <c r="AI27" s="208">
        <f>ROUND(N(data!AB92), 0)</f>
        <v>364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>
      <c r="A28" s="12" t="str">
        <f>RIGHT(data!$C$97,3)</f>
        <v>108</v>
      </c>
      <c r="B28" s="210" t="str">
        <f>RIGHT(data!$C$96,4)</f>
        <v>2022</v>
      </c>
      <c r="C28" s="12" t="str">
        <f>data!AC$55</f>
        <v>7180</v>
      </c>
      <c r="D28" s="12" t="s">
        <v>1142</v>
      </c>
      <c r="E28" s="208">
        <f>ROUND(N(data!AC59), 0)</f>
        <v>12696</v>
      </c>
      <c r="F28" s="316">
        <f>ROUND(N(data!AC60), 2)</f>
        <v>5.36</v>
      </c>
      <c r="G28" s="208">
        <f>ROUND(N(data!AC61), 0)</f>
        <v>481093</v>
      </c>
      <c r="H28" s="208">
        <f>ROUND(N(data!AC62), 0)</f>
        <v>128453</v>
      </c>
      <c r="I28" s="208">
        <f>ROUND(N(data!AC63), 0)</f>
        <v>69552</v>
      </c>
      <c r="J28" s="208">
        <f>ROUND(N(data!AC64), 0)</f>
        <v>158348</v>
      </c>
      <c r="K28" s="208">
        <f>ROUND(N(data!AC65), 0)</f>
        <v>0</v>
      </c>
      <c r="L28" s="208">
        <f>ROUND(N(data!AC66), 0)</f>
        <v>284125</v>
      </c>
      <c r="M28" s="208">
        <f>ROUND(N(data!AC67), 0)</f>
        <v>15183</v>
      </c>
      <c r="N28" s="208">
        <f>ROUND(N(data!AC68), 0)</f>
        <v>490</v>
      </c>
      <c r="O28" s="208">
        <f>ROUND(N(data!AC69), 0)</f>
        <v>469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469</v>
      </c>
      <c r="AD28" s="208">
        <f>ROUND(N(data!AC84), 0)</f>
        <v>0</v>
      </c>
      <c r="AE28" s="208">
        <f>ROUND(N(data!AC89), 0)</f>
        <v>2276411</v>
      </c>
      <c r="AF28" s="208">
        <f>ROUND(N(data!AC87), 0)</f>
        <v>726270</v>
      </c>
      <c r="AG28" s="208">
        <f>ROUND(N(data!AC90), 0)</f>
        <v>758</v>
      </c>
      <c r="AH28" s="208">
        <f>ROUND(N(data!AC91), 0)</f>
        <v>0</v>
      </c>
      <c r="AI28" s="208">
        <f>ROUND(N(data!AC92), 0)</f>
        <v>260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>
      <c r="A29" s="12" t="str">
        <f>RIGHT(data!$C$97,3)</f>
        <v>108</v>
      </c>
      <c r="B29" s="210" t="str">
        <f>RIGHT(data!$C$96,4)</f>
        <v>2022</v>
      </c>
      <c r="C29" s="12" t="str">
        <f>data!AD$55</f>
        <v>7190</v>
      </c>
      <c r="D29" s="12" t="s">
        <v>1142</v>
      </c>
      <c r="E29" s="208">
        <f>ROUND(N(data!AD59), 0)</f>
        <v>0</v>
      </c>
      <c r="F29" s="316">
        <f>ROUND(N(data!AD60), 2)</f>
        <v>0.43</v>
      </c>
      <c r="G29" s="208">
        <f>ROUND(N(data!AD61), 0)</f>
        <v>52877</v>
      </c>
      <c r="H29" s="208">
        <f>ROUND(N(data!AD62), 0)</f>
        <v>14118</v>
      </c>
      <c r="I29" s="208">
        <f>ROUND(N(data!AD63), 0)</f>
        <v>0</v>
      </c>
      <c r="J29" s="208">
        <f>ROUND(N(data!AD64), 0)</f>
        <v>4062</v>
      </c>
      <c r="K29" s="208">
        <f>ROUND(N(data!AD65), 0)</f>
        <v>0</v>
      </c>
      <c r="L29" s="208">
        <f>ROUND(N(data!AD66), 0)</f>
        <v>3220</v>
      </c>
      <c r="M29" s="208">
        <f>ROUND(N(data!AD67), 0)</f>
        <v>87211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190395</v>
      </c>
      <c r="AF29" s="208">
        <f>ROUND(N(data!AD87), 0)</f>
        <v>122565</v>
      </c>
      <c r="AG29" s="208">
        <f>ROUND(N(data!AD90), 0)</f>
        <v>4354</v>
      </c>
      <c r="AH29" s="208">
        <f>ROUND(N(data!AD91), 0)</f>
        <v>0</v>
      </c>
      <c r="AI29" s="208">
        <f>ROUND(N(data!AD92), 0)</f>
        <v>3016</v>
      </c>
      <c r="AJ29" s="208">
        <f>ROUND(N(data!AD93), 0)</f>
        <v>19609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>
      <c r="A30" s="12" t="str">
        <f>RIGHT(data!$C$97,3)</f>
        <v>108</v>
      </c>
      <c r="B30" s="210" t="str">
        <f>RIGHT(data!$C$96,4)</f>
        <v>2022</v>
      </c>
      <c r="C30" s="12" t="str">
        <f>data!AE$55</f>
        <v>7200</v>
      </c>
      <c r="D30" s="12" t="s">
        <v>1142</v>
      </c>
      <c r="E30" s="208">
        <f>ROUND(N(data!AE59), 0)</f>
        <v>2768</v>
      </c>
      <c r="F30" s="316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178115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598084</v>
      </c>
      <c r="AF30" s="208">
        <f>ROUND(N(data!AE87), 0)</f>
        <v>429296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>
      <c r="A31" s="12" t="str">
        <f>RIGHT(data!$C$97,3)</f>
        <v>108</v>
      </c>
      <c r="B31" s="210" t="str">
        <f>RIGHT(data!$C$96,4)</f>
        <v>2022</v>
      </c>
      <c r="C31" s="12" t="str">
        <f>data!AF$55</f>
        <v>7220</v>
      </c>
      <c r="D31" s="12" t="s">
        <v>1142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>
      <c r="A32" s="12" t="str">
        <f>RIGHT(data!$C$97,3)</f>
        <v>108</v>
      </c>
      <c r="B32" s="210" t="str">
        <f>RIGHT(data!$C$96,4)</f>
        <v>2022</v>
      </c>
      <c r="C32" s="12" t="str">
        <f>data!AG$55</f>
        <v>7230</v>
      </c>
      <c r="D32" s="12" t="s">
        <v>1142</v>
      </c>
      <c r="E32" s="208">
        <f>ROUND(N(data!AG59), 0)</f>
        <v>15185</v>
      </c>
      <c r="F32" s="316">
        <f>ROUND(N(data!AG60), 2)</f>
        <v>27.59</v>
      </c>
      <c r="G32" s="208">
        <f>ROUND(N(data!AG61), 0)</f>
        <v>2004538</v>
      </c>
      <c r="H32" s="208">
        <f>ROUND(N(data!AG62), 0)</f>
        <v>535217</v>
      </c>
      <c r="I32" s="208">
        <f>ROUND(N(data!AG63), 0)</f>
        <v>2694852</v>
      </c>
      <c r="J32" s="208">
        <f>ROUND(N(data!AG64), 0)</f>
        <v>433676</v>
      </c>
      <c r="K32" s="208">
        <f>ROUND(N(data!AG65), 0)</f>
        <v>1182</v>
      </c>
      <c r="L32" s="208">
        <f>ROUND(N(data!AG66), 0)</f>
        <v>785958</v>
      </c>
      <c r="M32" s="208">
        <f>ROUND(N(data!AG67), 0)</f>
        <v>129774</v>
      </c>
      <c r="N32" s="208">
        <f>ROUND(N(data!AG68), 0)</f>
        <v>6785</v>
      </c>
      <c r="O32" s="208">
        <f>ROUND(N(data!AG69), 0)</f>
        <v>14964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14964</v>
      </c>
      <c r="AD32" s="208">
        <f>ROUND(N(data!AG84), 0)</f>
        <v>0</v>
      </c>
      <c r="AE32" s="208">
        <f>ROUND(N(data!AG89), 0)</f>
        <v>21382941</v>
      </c>
      <c r="AF32" s="208">
        <f>ROUND(N(data!AG87), 0)</f>
        <v>11668</v>
      </c>
      <c r="AG32" s="208">
        <f>ROUND(N(data!AG90), 0)</f>
        <v>6479</v>
      </c>
      <c r="AH32" s="208">
        <f>ROUND(N(data!AG91), 0)</f>
        <v>64</v>
      </c>
      <c r="AI32" s="208">
        <f>ROUND(N(data!AG92), 0)</f>
        <v>4940</v>
      </c>
      <c r="AJ32" s="208">
        <f>ROUND(N(data!AG93), 0)</f>
        <v>67859</v>
      </c>
      <c r="AK32" s="316">
        <f>ROUND(N(data!AG94), 2)</f>
        <v>13.18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>
      <c r="A33" s="12" t="str">
        <f>RIGHT(data!$C$97,3)</f>
        <v>108</v>
      </c>
      <c r="B33" s="210" t="str">
        <f>RIGHT(data!$C$96,4)</f>
        <v>2022</v>
      </c>
      <c r="C33" s="12" t="str">
        <f>data!AH$55</f>
        <v>7240</v>
      </c>
      <c r="D33" s="12" t="s">
        <v>1142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>
      <c r="A34" s="12" t="str">
        <f>RIGHT(data!$C$97,3)</f>
        <v>108</v>
      </c>
      <c r="B34" s="210" t="str">
        <f>RIGHT(data!$C$96,4)</f>
        <v>2022</v>
      </c>
      <c r="C34" s="12" t="str">
        <f>data!AI$55</f>
        <v>7250</v>
      </c>
      <c r="D34" s="12" t="s">
        <v>1142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>
      <c r="A35" s="12" t="str">
        <f>RIGHT(data!$C$97,3)</f>
        <v>108</v>
      </c>
      <c r="B35" s="210" t="str">
        <f>RIGHT(data!$C$96,4)</f>
        <v>2022</v>
      </c>
      <c r="C35" s="12" t="str">
        <f>data!AJ$55</f>
        <v>7260</v>
      </c>
      <c r="D35" s="12" t="s">
        <v>1142</v>
      </c>
      <c r="E35" s="208">
        <f>ROUND(N(data!AJ59), 0)</f>
        <v>82589</v>
      </c>
      <c r="F35" s="316">
        <f>ROUND(N(data!AJ60), 2)</f>
        <v>116.39</v>
      </c>
      <c r="G35" s="208">
        <f>ROUND(N(data!AJ61), 0)</f>
        <v>16166436</v>
      </c>
      <c r="H35" s="208">
        <f>ROUND(N(data!AJ62), 0)</f>
        <v>4316482</v>
      </c>
      <c r="I35" s="208">
        <f>ROUND(N(data!AJ63), 0)</f>
        <v>1747228</v>
      </c>
      <c r="J35" s="208">
        <f>ROUND(N(data!AJ64), 0)</f>
        <v>4257928</v>
      </c>
      <c r="K35" s="208">
        <f>ROUND(N(data!AJ65), 0)</f>
        <v>219688</v>
      </c>
      <c r="L35" s="208">
        <f>ROUND(N(data!AJ66), 0)</f>
        <v>278083</v>
      </c>
      <c r="M35" s="208">
        <f>ROUND(N(data!AJ67), 0)</f>
        <v>1208609</v>
      </c>
      <c r="N35" s="208">
        <f>ROUND(N(data!AJ68), 0)</f>
        <v>67637</v>
      </c>
      <c r="O35" s="208">
        <f>ROUND(N(data!AJ69), 0)</f>
        <v>524299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524299</v>
      </c>
      <c r="AD35" s="208">
        <f>ROUND(N(data!AJ84), 0)</f>
        <v>0</v>
      </c>
      <c r="AE35" s="208">
        <f>ROUND(N(data!AJ89), 0)</f>
        <v>48238930</v>
      </c>
      <c r="AF35" s="208">
        <f>ROUND(N(data!AJ87), 0)</f>
        <v>853819</v>
      </c>
      <c r="AG35" s="208">
        <f>ROUND(N(data!AJ90), 0)</f>
        <v>60340</v>
      </c>
      <c r="AH35" s="208">
        <f>ROUND(N(data!AJ91), 0)</f>
        <v>0</v>
      </c>
      <c r="AI35" s="208">
        <f>ROUND(N(data!AJ92), 0)</f>
        <v>15445</v>
      </c>
      <c r="AJ35" s="208">
        <f>ROUND(N(data!AJ93), 0)</f>
        <v>57375</v>
      </c>
      <c r="AK35" s="316">
        <f>ROUND(N(data!AJ94), 2)</f>
        <v>25.04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>
      <c r="A36" s="12" t="str">
        <f>RIGHT(data!$C$97,3)</f>
        <v>108</v>
      </c>
      <c r="B36" s="210" t="str">
        <f>RIGHT(data!$C$96,4)</f>
        <v>2022</v>
      </c>
      <c r="C36" s="12" t="str">
        <f>data!AK$55</f>
        <v>7310</v>
      </c>
      <c r="D36" s="12" t="s">
        <v>1142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>
      <c r="A37" s="12" t="str">
        <f>RIGHT(data!$C$97,3)</f>
        <v>108</v>
      </c>
      <c r="B37" s="210" t="str">
        <f>RIGHT(data!$C$96,4)</f>
        <v>2022</v>
      </c>
      <c r="C37" s="12" t="str">
        <f>data!AL$55</f>
        <v>7320</v>
      </c>
      <c r="D37" s="12" t="s">
        <v>1142</v>
      </c>
      <c r="E37" s="208">
        <f>ROUND(N(data!AL59), 0)</f>
        <v>1076</v>
      </c>
      <c r="F37" s="316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116795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215409</v>
      </c>
      <c r="AF37" s="208">
        <f>ROUND(N(data!AL87), 0)</f>
        <v>187701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>
      <c r="A38" s="12" t="str">
        <f>RIGHT(data!$C$97,3)</f>
        <v>108</v>
      </c>
      <c r="B38" s="210" t="str">
        <f>RIGHT(data!$C$96,4)</f>
        <v>2022</v>
      </c>
      <c r="C38" s="12" t="str">
        <f>data!AM$55</f>
        <v>7330</v>
      </c>
      <c r="D38" s="12" t="s">
        <v>1142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>
      <c r="A39" s="12" t="str">
        <f>RIGHT(data!$C$97,3)</f>
        <v>108</v>
      </c>
      <c r="B39" s="210" t="str">
        <f>RIGHT(data!$C$96,4)</f>
        <v>2022</v>
      </c>
      <c r="C39" s="12" t="str">
        <f>data!AN$55</f>
        <v>7340</v>
      </c>
      <c r="D39" s="12" t="s">
        <v>1142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>
      <c r="A40" s="12" t="str">
        <f>RIGHT(data!$C$97,3)</f>
        <v>108</v>
      </c>
      <c r="B40" s="210" t="str">
        <f>RIGHT(data!$C$96,4)</f>
        <v>2022</v>
      </c>
      <c r="C40" s="12" t="str">
        <f>data!AO$55</f>
        <v>7350</v>
      </c>
      <c r="D40" s="12" t="s">
        <v>1142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>
      <c r="A41" s="12" t="str">
        <f>RIGHT(data!$C$97,3)</f>
        <v>108</v>
      </c>
      <c r="B41" s="210" t="str">
        <f>RIGHT(data!$C$96,4)</f>
        <v>2022</v>
      </c>
      <c r="C41" s="12" t="str">
        <f>data!AP$55</f>
        <v>7380</v>
      </c>
      <c r="D41" s="12" t="s">
        <v>1142</v>
      </c>
      <c r="E41" s="208">
        <f>ROUND(N(data!AP59), 0)</f>
        <v>0</v>
      </c>
      <c r="F41" s="316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>
      <c r="A42" s="12" t="str">
        <f>RIGHT(data!$C$97,3)</f>
        <v>108</v>
      </c>
      <c r="B42" s="210" t="str">
        <f>RIGHT(data!$C$96,4)</f>
        <v>2022</v>
      </c>
      <c r="C42" s="12" t="str">
        <f>data!AQ$55</f>
        <v>7390</v>
      </c>
      <c r="D42" s="12" t="s">
        <v>1142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1655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>
      <c r="A43" s="12" t="str">
        <f>RIGHT(data!$C$97,3)</f>
        <v>108</v>
      </c>
      <c r="B43" s="210" t="str">
        <f>RIGHT(data!$C$96,4)</f>
        <v>2022</v>
      </c>
      <c r="C43" s="12" t="str">
        <f>data!AR$55</f>
        <v>7400</v>
      </c>
      <c r="D43" s="12" t="s">
        <v>1142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11485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>
      <c r="A44" s="12" t="str">
        <f>RIGHT(data!$C$97,3)</f>
        <v>108</v>
      </c>
      <c r="B44" s="210" t="str">
        <f>RIGHT(data!$C$96,4)</f>
        <v>2022</v>
      </c>
      <c r="C44" s="12" t="str">
        <f>data!AS$55</f>
        <v>7410</v>
      </c>
      <c r="D44" s="12" t="s">
        <v>1142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>
      <c r="A45" s="12" t="str">
        <f>RIGHT(data!$C$97,3)</f>
        <v>108</v>
      </c>
      <c r="B45" s="210" t="str">
        <f>RIGHT(data!$C$96,4)</f>
        <v>2022</v>
      </c>
      <c r="C45" s="12" t="str">
        <f>data!AT$55</f>
        <v>7420</v>
      </c>
      <c r="D45" s="12" t="s">
        <v>1142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>
      <c r="A46" s="12" t="str">
        <f>RIGHT(data!$C$97,3)</f>
        <v>108</v>
      </c>
      <c r="B46" s="210" t="str">
        <f>RIGHT(data!$C$96,4)</f>
        <v>2022</v>
      </c>
      <c r="C46" s="12" t="str">
        <f>data!AU$55</f>
        <v>7430</v>
      </c>
      <c r="D46" s="12" t="s">
        <v>1142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>
      <c r="A47" s="12" t="str">
        <f>RIGHT(data!$C$97,3)</f>
        <v>108</v>
      </c>
      <c r="B47" s="210" t="str">
        <f>RIGHT(data!$C$96,4)</f>
        <v>2022</v>
      </c>
      <c r="C47" s="12" t="str">
        <f>data!AV$55</f>
        <v>7490</v>
      </c>
      <c r="D47" s="12" t="s">
        <v>1142</v>
      </c>
      <c r="E47" s="208">
        <f>ROUND(N(data!AV59), 0)</f>
        <v>0</v>
      </c>
      <c r="F47" s="316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6833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>
      <c r="A48" s="12" t="str">
        <f>RIGHT(data!$C$97,3)</f>
        <v>108</v>
      </c>
      <c r="B48" s="210" t="str">
        <f>RIGHT(data!$C$96,4)</f>
        <v>2022</v>
      </c>
      <c r="C48" s="12" t="str">
        <f>data!AW$55</f>
        <v>8200</v>
      </c>
      <c r="D48" s="12" t="s">
        <v>1142</v>
      </c>
      <c r="E48" s="208">
        <f>ROUND(N(data!AW59), 0)</f>
        <v>0</v>
      </c>
      <c r="F48" s="316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>
      <c r="A49" s="12" t="str">
        <f>RIGHT(data!$C$97,3)</f>
        <v>108</v>
      </c>
      <c r="B49" s="210" t="str">
        <f>RIGHT(data!$C$96,4)</f>
        <v>2022</v>
      </c>
      <c r="C49" s="12" t="str">
        <f>data!AX$55</f>
        <v>8310</v>
      </c>
      <c r="D49" s="12" t="s">
        <v>1142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>
      <c r="A50" s="12" t="str">
        <f>RIGHT(data!$C$97,3)</f>
        <v>108</v>
      </c>
      <c r="B50" s="210" t="str">
        <f>RIGHT(data!$C$96,4)</f>
        <v>2022</v>
      </c>
      <c r="C50" s="12" t="str">
        <f>data!AY$55</f>
        <v>8320</v>
      </c>
      <c r="D50" s="12" t="s">
        <v>1142</v>
      </c>
      <c r="E50" s="208">
        <f>ROUND(N(data!AY59), 0)</f>
        <v>15658</v>
      </c>
      <c r="F50" s="316">
        <f>ROUND(N(data!AY60), 2)</f>
        <v>19.59</v>
      </c>
      <c r="G50" s="208">
        <f>ROUND(N(data!AY61), 0)</f>
        <v>802005</v>
      </c>
      <c r="H50" s="208">
        <f>ROUND(N(data!AY62), 0)</f>
        <v>214137</v>
      </c>
      <c r="I50" s="208">
        <f>ROUND(N(data!AY63), 0)</f>
        <v>0</v>
      </c>
      <c r="J50" s="208">
        <f>ROUND(N(data!AY64), 0)</f>
        <v>782466</v>
      </c>
      <c r="K50" s="208">
        <f>ROUND(N(data!AY65), 0)</f>
        <v>0</v>
      </c>
      <c r="L50" s="208">
        <f>ROUND(N(data!AY66), 0)</f>
        <v>30280</v>
      </c>
      <c r="M50" s="208">
        <f>ROUND(N(data!AY67), 0)</f>
        <v>67441</v>
      </c>
      <c r="N50" s="208">
        <f>ROUND(N(data!AY68), 0)</f>
        <v>0</v>
      </c>
      <c r="O50" s="208">
        <f>ROUND(N(data!AY69), 0)</f>
        <v>2606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2606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3367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>
      <c r="A51" s="12" t="str">
        <f>RIGHT(data!$C$97,3)</f>
        <v>108</v>
      </c>
      <c r="B51" s="210" t="str">
        <f>RIGHT(data!$C$96,4)</f>
        <v>2022</v>
      </c>
      <c r="C51" s="12" t="str">
        <f>data!AZ$55</f>
        <v>8330</v>
      </c>
      <c r="D51" s="12" t="s">
        <v>1142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>
      <c r="A52" s="12" t="str">
        <f>RIGHT(data!$C$97,3)</f>
        <v>108</v>
      </c>
      <c r="B52" s="210" t="str">
        <f>RIGHT(data!$C$96,4)</f>
        <v>2022</v>
      </c>
      <c r="C52" s="12" t="str">
        <f>data!BA$55</f>
        <v>8350</v>
      </c>
      <c r="D52" s="12" t="s">
        <v>1142</v>
      </c>
      <c r="E52" s="208">
        <f>ROUND(N(data!BA59), 0)</f>
        <v>0</v>
      </c>
      <c r="F52" s="316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307862</v>
      </c>
      <c r="M52" s="208">
        <f>ROUND(N(data!BA67), 0)</f>
        <v>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>
      <c r="A53" s="12" t="str">
        <f>RIGHT(data!$C$97,3)</f>
        <v>108</v>
      </c>
      <c r="B53" s="210" t="str">
        <f>RIGHT(data!$C$96,4)</f>
        <v>2022</v>
      </c>
      <c r="C53" s="12" t="str">
        <f>data!BB$55</f>
        <v>8360</v>
      </c>
      <c r="D53" s="12" t="s">
        <v>1142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>
      <c r="A54" s="12" t="str">
        <f>RIGHT(data!$C$97,3)</f>
        <v>108</v>
      </c>
      <c r="B54" s="210" t="str">
        <f>RIGHT(data!$C$96,4)</f>
        <v>2022</v>
      </c>
      <c r="C54" s="12" t="str">
        <f>data!BC$55</f>
        <v>8370</v>
      </c>
      <c r="D54" s="12" t="s">
        <v>1142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>
      <c r="A55" s="12" t="str">
        <f>RIGHT(data!$C$97,3)</f>
        <v>108</v>
      </c>
      <c r="B55" s="210" t="str">
        <f>RIGHT(data!$C$96,4)</f>
        <v>2022</v>
      </c>
      <c r="C55" s="12" t="str">
        <f>data!BD$55</f>
        <v>8420</v>
      </c>
      <c r="D55" s="12" t="s">
        <v>1142</v>
      </c>
      <c r="E55" s="208">
        <f>ROUND(N(data!BD59), 0)</f>
        <v>0</v>
      </c>
      <c r="F55" s="316">
        <f>ROUND(N(data!BD60), 2)</f>
        <v>8.92</v>
      </c>
      <c r="G55" s="208">
        <f>ROUND(N(data!BD61), 0)</f>
        <v>416156</v>
      </c>
      <c r="H55" s="208">
        <f>ROUND(N(data!BD62), 0)</f>
        <v>111115</v>
      </c>
      <c r="I55" s="208">
        <f>ROUND(N(data!BD63), 0)</f>
        <v>0</v>
      </c>
      <c r="J55" s="208">
        <f>ROUND(N(data!BD64), 0)</f>
        <v>57421</v>
      </c>
      <c r="K55" s="208">
        <f>ROUND(N(data!BD65), 0)</f>
        <v>940</v>
      </c>
      <c r="L55" s="208">
        <f>ROUND(N(data!BD66), 0)</f>
        <v>97645</v>
      </c>
      <c r="M55" s="208">
        <f>ROUND(N(data!BD67), 0)</f>
        <v>65778</v>
      </c>
      <c r="N55" s="208">
        <f>ROUND(N(data!BD68), 0)</f>
        <v>30</v>
      </c>
      <c r="O55" s="208">
        <f>ROUND(N(data!BD69), 0)</f>
        <v>3243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3243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3284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>
      <c r="A56" s="12" t="str">
        <f>RIGHT(data!$C$97,3)</f>
        <v>108</v>
      </c>
      <c r="B56" s="210" t="str">
        <f>RIGHT(data!$C$96,4)</f>
        <v>2022</v>
      </c>
      <c r="C56" s="12" t="str">
        <f>data!BE$55</f>
        <v>8430</v>
      </c>
      <c r="D56" s="12" t="s">
        <v>1142</v>
      </c>
      <c r="E56" s="208">
        <f>ROUND(N(data!BE59), 0)</f>
        <v>167254</v>
      </c>
      <c r="F56" s="316">
        <f>ROUND(N(data!BE60), 2)</f>
        <v>6.44</v>
      </c>
      <c r="G56" s="208">
        <f>ROUND(N(data!BE61), 0)</f>
        <v>474294</v>
      </c>
      <c r="H56" s="208">
        <f>ROUND(N(data!BE62), 0)</f>
        <v>126638</v>
      </c>
      <c r="I56" s="208">
        <f>ROUND(N(data!BE63), 0)</f>
        <v>0</v>
      </c>
      <c r="J56" s="208">
        <f>ROUND(N(data!BE64), 0)</f>
        <v>143645</v>
      </c>
      <c r="K56" s="208">
        <f>ROUND(N(data!BE65), 0)</f>
        <v>633958</v>
      </c>
      <c r="L56" s="208">
        <f>ROUND(N(data!BE66), 0)</f>
        <v>532246</v>
      </c>
      <c r="M56" s="208">
        <f>ROUND(N(data!BE67), 0)</f>
        <v>100330</v>
      </c>
      <c r="N56" s="208">
        <f>ROUND(N(data!BE68), 0)</f>
        <v>0</v>
      </c>
      <c r="O56" s="208">
        <f>ROUND(N(data!BE69), 0)</f>
        <v>11154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11154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5009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>
      <c r="A57" s="12" t="str">
        <f>RIGHT(data!$C$97,3)</f>
        <v>108</v>
      </c>
      <c r="B57" s="210" t="str">
        <f>RIGHT(data!$C$96,4)</f>
        <v>2022</v>
      </c>
      <c r="C57" s="12" t="str">
        <f>data!BF$55</f>
        <v>8460</v>
      </c>
      <c r="D57" s="12" t="s">
        <v>1142</v>
      </c>
      <c r="E57" s="208">
        <f>ROUND(N(data!BF59), 0)</f>
        <v>0</v>
      </c>
      <c r="F57" s="316">
        <f>ROUND(N(data!BF60), 2)</f>
        <v>26.77</v>
      </c>
      <c r="G57" s="208">
        <f>ROUND(N(data!BF61), 0)</f>
        <v>1125345</v>
      </c>
      <c r="H57" s="208">
        <f>ROUND(N(data!BF62), 0)</f>
        <v>300470</v>
      </c>
      <c r="I57" s="208">
        <f>ROUND(N(data!BF63), 0)</f>
        <v>0</v>
      </c>
      <c r="J57" s="208">
        <f>ROUND(N(data!BF64), 0)</f>
        <v>155107</v>
      </c>
      <c r="K57" s="208">
        <f>ROUND(N(data!BF65), 0)</f>
        <v>2830</v>
      </c>
      <c r="L57" s="208">
        <f>ROUND(N(data!BF66), 0)</f>
        <v>33261</v>
      </c>
      <c r="M57" s="208">
        <f>ROUND(N(data!BF67), 0)</f>
        <v>29064</v>
      </c>
      <c r="N57" s="208">
        <f>ROUND(N(data!BF68), 0)</f>
        <v>0</v>
      </c>
      <c r="O57" s="208">
        <f>ROUND(N(data!BF69), 0)</f>
        <v>2406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2406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1451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>
      <c r="A58" s="12" t="str">
        <f>RIGHT(data!$C$97,3)</f>
        <v>108</v>
      </c>
      <c r="B58" s="210" t="str">
        <f>RIGHT(data!$C$96,4)</f>
        <v>2022</v>
      </c>
      <c r="C58" s="12" t="str">
        <f>data!BG$55</f>
        <v>8470</v>
      </c>
      <c r="D58" s="12" t="s">
        <v>1142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64539</v>
      </c>
      <c r="K58" s="208">
        <f>ROUND(N(data!BG65), 0)</f>
        <v>117749</v>
      </c>
      <c r="L58" s="208">
        <f>ROUND(N(data!BG66), 0)</f>
        <v>6103</v>
      </c>
      <c r="M58" s="208">
        <f>ROUND(N(data!BG67), 0)</f>
        <v>0</v>
      </c>
      <c r="N58" s="208">
        <f>ROUND(N(data!BG68), 0)</f>
        <v>8375</v>
      </c>
      <c r="O58" s="208">
        <f>ROUND(N(data!BG69), 0)</f>
        <v>108471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108471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>
      <c r="A59" s="12" t="str">
        <f>RIGHT(data!$C$97,3)</f>
        <v>108</v>
      </c>
      <c r="B59" s="210" t="str">
        <f>RIGHT(data!$C$96,4)</f>
        <v>2022</v>
      </c>
      <c r="C59" s="12" t="str">
        <f>data!BH$55</f>
        <v>8480</v>
      </c>
      <c r="D59" s="12" t="s">
        <v>1142</v>
      </c>
      <c r="E59" s="208">
        <f>ROUND(N(data!BH59), 0)</f>
        <v>0</v>
      </c>
      <c r="F59" s="316">
        <f>ROUND(N(data!BH60), 2)</f>
        <v>9.9600000000000009</v>
      </c>
      <c r="G59" s="208">
        <f>ROUND(N(data!BH61), 0)</f>
        <v>787426</v>
      </c>
      <c r="H59" s="208">
        <f>ROUND(N(data!BH62), 0)</f>
        <v>210245</v>
      </c>
      <c r="I59" s="208">
        <f>ROUND(N(data!BH63), 0)</f>
        <v>0</v>
      </c>
      <c r="J59" s="208">
        <f>ROUND(N(data!BH64), 0)</f>
        <v>19382</v>
      </c>
      <c r="K59" s="208">
        <f>ROUND(N(data!BH65), 0)</f>
        <v>2526</v>
      </c>
      <c r="L59" s="208">
        <f>ROUND(N(data!BH66), 0)</f>
        <v>623852</v>
      </c>
      <c r="M59" s="208">
        <f>ROUND(N(data!BH67), 0)</f>
        <v>46810</v>
      </c>
      <c r="N59" s="208">
        <f>ROUND(N(data!BH68), 0)</f>
        <v>0</v>
      </c>
      <c r="O59" s="208">
        <f>ROUND(N(data!BH69), 0)</f>
        <v>13080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13080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2337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>
      <c r="A60" s="12" t="str">
        <f>RIGHT(data!$C$97,3)</f>
        <v>108</v>
      </c>
      <c r="B60" s="210" t="str">
        <f>RIGHT(data!$C$96,4)</f>
        <v>2022</v>
      </c>
      <c r="C60" s="12" t="str">
        <f>data!BI$55</f>
        <v>8490</v>
      </c>
      <c r="D60" s="12" t="s">
        <v>1142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11026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>
      <c r="A61" s="12" t="str">
        <f>RIGHT(data!$C$97,3)</f>
        <v>108</v>
      </c>
      <c r="B61" s="210" t="str">
        <f>RIGHT(data!$C$96,4)</f>
        <v>2022</v>
      </c>
      <c r="C61" s="12" t="str">
        <f>data!BJ$55</f>
        <v>8510</v>
      </c>
      <c r="D61" s="12" t="s">
        <v>1142</v>
      </c>
      <c r="E61" s="208">
        <f>ROUND(N(data!BJ59), 0)</f>
        <v>0</v>
      </c>
      <c r="F61" s="316">
        <f>ROUND(N(data!BJ60), 2)</f>
        <v>9.4</v>
      </c>
      <c r="G61" s="208">
        <f>ROUND(N(data!BJ61), 0)</f>
        <v>765909</v>
      </c>
      <c r="H61" s="208">
        <f>ROUND(N(data!BJ62), 0)</f>
        <v>204500</v>
      </c>
      <c r="I61" s="208">
        <f>ROUND(N(data!BJ63), 0)</f>
        <v>198285</v>
      </c>
      <c r="J61" s="208">
        <f>ROUND(N(data!BJ64), 0)</f>
        <v>8233</v>
      </c>
      <c r="K61" s="208">
        <f>ROUND(N(data!BJ65), 0)</f>
        <v>480</v>
      </c>
      <c r="L61" s="208">
        <f>ROUND(N(data!BJ66), 0)</f>
        <v>1083860</v>
      </c>
      <c r="M61" s="208">
        <f>ROUND(N(data!BJ67), 0)</f>
        <v>0</v>
      </c>
      <c r="N61" s="208">
        <f>ROUND(N(data!BJ68), 0)</f>
        <v>6051</v>
      </c>
      <c r="O61" s="208">
        <f>ROUND(N(data!BJ69), 0)</f>
        <v>8041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8041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>
      <c r="A62" s="12" t="str">
        <f>RIGHT(data!$C$97,3)</f>
        <v>108</v>
      </c>
      <c r="B62" s="210" t="str">
        <f>RIGHT(data!$C$96,4)</f>
        <v>2022</v>
      </c>
      <c r="C62" s="12" t="str">
        <f>data!BK$55</f>
        <v>8530</v>
      </c>
      <c r="D62" s="12" t="s">
        <v>1142</v>
      </c>
      <c r="E62" s="208">
        <f>ROUND(N(data!BK59), 0)</f>
        <v>0</v>
      </c>
      <c r="F62" s="316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>
      <c r="A63" s="12" t="str">
        <f>RIGHT(data!$C$97,3)</f>
        <v>108</v>
      </c>
      <c r="B63" s="210" t="str">
        <f>RIGHT(data!$C$96,4)</f>
        <v>2022</v>
      </c>
      <c r="C63" s="12" t="str">
        <f>data!BL$55</f>
        <v>8560</v>
      </c>
      <c r="D63" s="12" t="s">
        <v>1142</v>
      </c>
      <c r="E63" s="208">
        <f>ROUND(N(data!BL59), 0)</f>
        <v>0</v>
      </c>
      <c r="F63" s="316">
        <f>ROUND(N(data!BL60), 2)</f>
        <v>23.46</v>
      </c>
      <c r="G63" s="208">
        <f>ROUND(N(data!BL61), 0)</f>
        <v>967338</v>
      </c>
      <c r="H63" s="208">
        <f>ROUND(N(data!BL62), 0)</f>
        <v>258282</v>
      </c>
      <c r="I63" s="208">
        <f>ROUND(N(data!BL63), 0)</f>
        <v>81034</v>
      </c>
      <c r="J63" s="208">
        <f>ROUND(N(data!BL64), 0)</f>
        <v>17284</v>
      </c>
      <c r="K63" s="208">
        <f>ROUND(N(data!BL65), 0)</f>
        <v>3945</v>
      </c>
      <c r="L63" s="208">
        <f>ROUND(N(data!BL66), 0)</f>
        <v>66918</v>
      </c>
      <c r="M63" s="208">
        <f>ROUND(N(data!BL67), 0)</f>
        <v>41692</v>
      </c>
      <c r="N63" s="208">
        <f>ROUND(N(data!BL68), 0)</f>
        <v>24461</v>
      </c>
      <c r="O63" s="208">
        <f>ROUND(N(data!BL69), 0)</f>
        <v>1161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1161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2082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>
      <c r="A64" s="12" t="str">
        <f>RIGHT(data!$C$97,3)</f>
        <v>108</v>
      </c>
      <c r="B64" s="210" t="str">
        <f>RIGHT(data!$C$96,4)</f>
        <v>2022</v>
      </c>
      <c r="C64" s="12" t="str">
        <f>data!BM$55</f>
        <v>8590</v>
      </c>
      <c r="D64" s="12" t="s">
        <v>1142</v>
      </c>
      <c r="E64" s="208">
        <f>ROUND(N(data!BM59), 0)</f>
        <v>0</v>
      </c>
      <c r="F64" s="316">
        <f>ROUND(N(data!BM60), 2)</f>
        <v>27.29</v>
      </c>
      <c r="G64" s="208">
        <f>ROUND(N(data!BM61), 0)</f>
        <v>1326745</v>
      </c>
      <c r="H64" s="208">
        <f>ROUND(N(data!BM62), 0)</f>
        <v>354244</v>
      </c>
      <c r="I64" s="208">
        <f>ROUND(N(data!BM63), 0)</f>
        <v>0</v>
      </c>
      <c r="J64" s="208">
        <f>ROUND(N(data!BM64), 0)</f>
        <v>8007</v>
      </c>
      <c r="K64" s="208">
        <f>ROUND(N(data!BM65), 0)</f>
        <v>12087</v>
      </c>
      <c r="L64" s="208">
        <f>ROUND(N(data!BM66), 0)</f>
        <v>207668</v>
      </c>
      <c r="M64" s="208">
        <f>ROUND(N(data!BM67), 0)</f>
        <v>89414</v>
      </c>
      <c r="N64" s="208">
        <f>ROUND(N(data!BM68), 0)</f>
        <v>92041</v>
      </c>
      <c r="O64" s="208">
        <f>ROUND(N(data!BM69), 0)</f>
        <v>1784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1784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4464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>
      <c r="A65" s="12" t="str">
        <f>RIGHT(data!$C$97,3)</f>
        <v>108</v>
      </c>
      <c r="B65" s="210" t="str">
        <f>RIGHT(data!$C$96,4)</f>
        <v>2022</v>
      </c>
      <c r="C65" s="12" t="str">
        <f>data!BN$55</f>
        <v>8610</v>
      </c>
      <c r="D65" s="12" t="s">
        <v>1142</v>
      </c>
      <c r="E65" s="208">
        <f>ROUND(N(data!BN59), 0)</f>
        <v>0</v>
      </c>
      <c r="F65" s="316">
        <f>ROUND(N(data!BN60), 2)</f>
        <v>2.0099999999999998</v>
      </c>
      <c r="G65" s="208">
        <f>ROUND(N(data!BN61), 0)</f>
        <v>453039</v>
      </c>
      <c r="H65" s="208">
        <f>ROUND(N(data!BN62), 0)</f>
        <v>120963</v>
      </c>
      <c r="I65" s="208">
        <f>ROUND(N(data!BN63), 0)</f>
        <v>395056</v>
      </c>
      <c r="J65" s="208">
        <f>ROUND(N(data!BN64), 0)</f>
        <v>3344</v>
      </c>
      <c r="K65" s="208">
        <f>ROUND(N(data!BN65), 0)</f>
        <v>-4</v>
      </c>
      <c r="L65" s="208">
        <f>ROUND(N(data!BN66), 0)</f>
        <v>9872</v>
      </c>
      <c r="M65" s="208">
        <f>ROUND(N(data!BN67), 0)</f>
        <v>117616</v>
      </c>
      <c r="N65" s="208">
        <f>ROUND(N(data!BN68), 0)</f>
        <v>66322</v>
      </c>
      <c r="O65" s="208">
        <f>ROUND(N(data!BN69), 0)</f>
        <v>279543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0</v>
      </c>
      <c r="AA65" s="208">
        <f>ROUND(N(data!BN81), 0)</f>
        <v>0</v>
      </c>
      <c r="AB65" s="208">
        <f>ROUND(N(data!BN82), 0)</f>
        <v>0</v>
      </c>
      <c r="AC65" s="208">
        <f>ROUND(N(data!BN83), 0)</f>
        <v>279543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5872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>
      <c r="A66" s="12" t="str">
        <f>RIGHT(data!$C$97,3)</f>
        <v>108</v>
      </c>
      <c r="B66" s="210" t="str">
        <f>RIGHT(data!$C$96,4)</f>
        <v>2022</v>
      </c>
      <c r="C66" s="12" t="str">
        <f>data!BO$55</f>
        <v>8620</v>
      </c>
      <c r="D66" s="12" t="s">
        <v>1142</v>
      </c>
      <c r="E66" s="208">
        <f>ROUND(N(data!BO59), 0)</f>
        <v>0</v>
      </c>
      <c r="F66" s="316">
        <f>ROUND(N(data!BO60), 2)</f>
        <v>1.81</v>
      </c>
      <c r="G66" s="208">
        <f>ROUND(N(data!BO61), 0)</f>
        <v>154118</v>
      </c>
      <c r="H66" s="208">
        <f>ROUND(N(data!BO62), 0)</f>
        <v>41150</v>
      </c>
      <c r="I66" s="208">
        <f>ROUND(N(data!BO63), 0)</f>
        <v>0</v>
      </c>
      <c r="J66" s="208">
        <f>ROUND(N(data!BO64), 0)</f>
        <v>17249</v>
      </c>
      <c r="K66" s="208">
        <f>ROUND(N(data!BO65), 0)</f>
        <v>0</v>
      </c>
      <c r="L66" s="208">
        <f>ROUND(N(data!BO66), 0)</f>
        <v>28128</v>
      </c>
      <c r="M66" s="208">
        <f>ROUND(N(data!BO67), 0)</f>
        <v>0</v>
      </c>
      <c r="N66" s="208">
        <f>ROUND(N(data!BO68), 0)</f>
        <v>0</v>
      </c>
      <c r="O66" s="208">
        <f>ROUND(N(data!BO69), 0)</f>
        <v>85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85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>
      <c r="A67" s="12" t="str">
        <f>RIGHT(data!$C$97,3)</f>
        <v>108</v>
      </c>
      <c r="B67" s="210" t="str">
        <f>RIGHT(data!$C$96,4)</f>
        <v>2022</v>
      </c>
      <c r="C67" s="12" t="str">
        <f>data!BP$55</f>
        <v>8630</v>
      </c>
      <c r="D67" s="12" t="s">
        <v>1142</v>
      </c>
      <c r="E67" s="208">
        <f>ROUND(N(data!BP59), 0)</f>
        <v>0</v>
      </c>
      <c r="F67" s="316">
        <f>ROUND(N(data!BP60), 2)</f>
        <v>5</v>
      </c>
      <c r="G67" s="208">
        <f>ROUND(N(data!BP61), 0)</f>
        <v>305919</v>
      </c>
      <c r="H67" s="208">
        <f>ROUND(N(data!BP62), 0)</f>
        <v>81681</v>
      </c>
      <c r="I67" s="208">
        <f>ROUND(N(data!BP63), 0)</f>
        <v>0</v>
      </c>
      <c r="J67" s="208">
        <f>ROUND(N(data!BP64), 0)</f>
        <v>14426</v>
      </c>
      <c r="K67" s="208">
        <f>ROUND(N(data!BP65), 0)</f>
        <v>240</v>
      </c>
      <c r="L67" s="208">
        <f>ROUND(N(data!BP66), 0)</f>
        <v>536156</v>
      </c>
      <c r="M67" s="208">
        <f>ROUND(N(data!BP67), 0)</f>
        <v>38157</v>
      </c>
      <c r="N67" s="208">
        <f>ROUND(N(data!BP68), 0)</f>
        <v>5018</v>
      </c>
      <c r="O67" s="208">
        <f>ROUND(N(data!BP69), 0)</f>
        <v>6843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6843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1905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>
      <c r="A68" s="12" t="str">
        <f>RIGHT(data!$C$97,3)</f>
        <v>108</v>
      </c>
      <c r="B68" s="210" t="str">
        <f>RIGHT(data!$C$96,4)</f>
        <v>2022</v>
      </c>
      <c r="C68" s="12" t="str">
        <f>data!BQ$55</f>
        <v>8640</v>
      </c>
      <c r="D68" s="12" t="s">
        <v>1142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>
      <c r="A69" s="12" t="str">
        <f>RIGHT(data!$C$97,3)</f>
        <v>108</v>
      </c>
      <c r="B69" s="210" t="str">
        <f>RIGHT(data!$C$96,4)</f>
        <v>2022</v>
      </c>
      <c r="C69" s="12" t="str">
        <f>data!BR$55</f>
        <v>8650</v>
      </c>
      <c r="D69" s="12" t="s">
        <v>1142</v>
      </c>
      <c r="E69" s="208">
        <f>ROUND(N(data!BR59), 0)</f>
        <v>0</v>
      </c>
      <c r="F69" s="316">
        <f>ROUND(N(data!BR60), 2)</f>
        <v>6.83</v>
      </c>
      <c r="G69" s="208">
        <f>ROUND(N(data!BR61), 0)</f>
        <v>490074</v>
      </c>
      <c r="H69" s="208">
        <f>ROUND(N(data!BR62), 0)</f>
        <v>130851</v>
      </c>
      <c r="I69" s="208">
        <f>ROUND(N(data!BR63), 0)</f>
        <v>0</v>
      </c>
      <c r="J69" s="208">
        <f>ROUND(N(data!BR64), 0)</f>
        <v>14472</v>
      </c>
      <c r="K69" s="208">
        <f>ROUND(N(data!BR65), 0)</f>
        <v>919</v>
      </c>
      <c r="L69" s="208">
        <f>ROUND(N(data!BR66), 0)</f>
        <v>390784</v>
      </c>
      <c r="M69" s="208">
        <f>ROUND(N(data!BR67), 0)</f>
        <v>38618</v>
      </c>
      <c r="N69" s="208">
        <f>ROUND(N(data!BR68), 0)</f>
        <v>0</v>
      </c>
      <c r="O69" s="208">
        <f>ROUND(N(data!BR69), 0)</f>
        <v>21285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21285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1928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>
      <c r="A70" s="12" t="str">
        <f>RIGHT(data!$C$97,3)</f>
        <v>108</v>
      </c>
      <c r="B70" s="210" t="str">
        <f>RIGHT(data!$C$96,4)</f>
        <v>2022</v>
      </c>
      <c r="C70" s="12" t="str">
        <f>data!BS$55</f>
        <v>8660</v>
      </c>
      <c r="D70" s="12" t="s">
        <v>1142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>
      <c r="A71" s="12" t="str">
        <f>RIGHT(data!$C$97,3)</f>
        <v>108</v>
      </c>
      <c r="B71" s="210" t="str">
        <f>RIGHT(data!$C$96,4)</f>
        <v>2022</v>
      </c>
      <c r="C71" s="12" t="str">
        <f>data!BT$55</f>
        <v>8670</v>
      </c>
      <c r="D71" s="12" t="s">
        <v>1142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>
      <c r="A72" s="12" t="str">
        <f>RIGHT(data!$C$97,3)</f>
        <v>108</v>
      </c>
      <c r="B72" s="210" t="str">
        <f>RIGHT(data!$C$96,4)</f>
        <v>2022</v>
      </c>
      <c r="C72" s="12" t="str">
        <f>data!BU$55</f>
        <v>8680</v>
      </c>
      <c r="D72" s="12" t="s">
        <v>1142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>
      <c r="A73" s="12" t="str">
        <f>RIGHT(data!$C$97,3)</f>
        <v>108</v>
      </c>
      <c r="B73" s="210" t="str">
        <f>RIGHT(data!$C$96,4)</f>
        <v>2022</v>
      </c>
      <c r="C73" s="12" t="str">
        <f>data!BV$55</f>
        <v>8690</v>
      </c>
      <c r="D73" s="12" t="s">
        <v>1142</v>
      </c>
      <c r="E73" s="208">
        <f>ROUND(N(data!BV59), 0)</f>
        <v>0</v>
      </c>
      <c r="F73" s="316">
        <f>ROUND(N(data!BV60), 2)</f>
        <v>22.09</v>
      </c>
      <c r="G73" s="208">
        <f>ROUND(N(data!BV61), 0)</f>
        <v>1116355</v>
      </c>
      <c r="H73" s="208">
        <f>ROUND(N(data!BV62), 0)</f>
        <v>298070</v>
      </c>
      <c r="I73" s="208">
        <f>ROUND(N(data!BV63), 0)</f>
        <v>0</v>
      </c>
      <c r="J73" s="208">
        <f>ROUND(N(data!BV64), 0)</f>
        <v>14164</v>
      </c>
      <c r="K73" s="208">
        <f>ROUND(N(data!BV65), 0)</f>
        <v>6022</v>
      </c>
      <c r="L73" s="208">
        <f>ROUND(N(data!BV66), 0)</f>
        <v>101083</v>
      </c>
      <c r="M73" s="208">
        <f>ROUND(N(data!BV67), 0)</f>
        <v>30856</v>
      </c>
      <c r="N73" s="208">
        <f>ROUND(N(data!BV68), 0)</f>
        <v>92248</v>
      </c>
      <c r="O73" s="208">
        <f>ROUND(N(data!BV69), 0)</f>
        <v>741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741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1541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>
      <c r="A74" s="12" t="str">
        <f>RIGHT(data!$C$97,3)</f>
        <v>108</v>
      </c>
      <c r="B74" s="210" t="str">
        <f>RIGHT(data!$C$96,4)</f>
        <v>2022</v>
      </c>
      <c r="C74" s="12" t="str">
        <f>data!BW$55</f>
        <v>8700</v>
      </c>
      <c r="D74" s="12" t="s">
        <v>1142</v>
      </c>
      <c r="E74" s="208">
        <f>ROUND(N(data!BW59), 0)</f>
        <v>0</v>
      </c>
      <c r="F74" s="316">
        <f>ROUND(N(data!BW60), 2)</f>
        <v>1.5</v>
      </c>
      <c r="G74" s="208">
        <f>ROUND(N(data!BW61), 0)</f>
        <v>84445</v>
      </c>
      <c r="H74" s="208">
        <f>ROUND(N(data!BW62), 0)</f>
        <v>22547</v>
      </c>
      <c r="I74" s="208">
        <f>ROUND(N(data!BW63), 0)</f>
        <v>0</v>
      </c>
      <c r="J74" s="208">
        <f>ROUND(N(data!BW64), 0)</f>
        <v>1580</v>
      </c>
      <c r="K74" s="208">
        <f>ROUND(N(data!BW65), 0)</f>
        <v>0</v>
      </c>
      <c r="L74" s="208">
        <f>ROUND(N(data!BW66), 0)</f>
        <v>9480</v>
      </c>
      <c r="M74" s="208">
        <f>ROUND(N(data!BW67), 0)</f>
        <v>0</v>
      </c>
      <c r="N74" s="208">
        <f>ROUND(N(data!BW68), 0)</f>
        <v>3729</v>
      </c>
      <c r="O74" s="208">
        <f>ROUND(N(data!BW69), 0)</f>
        <v>988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988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>
      <c r="A75" s="12" t="str">
        <f>RIGHT(data!$C$97,3)</f>
        <v>108</v>
      </c>
      <c r="B75" s="210" t="str">
        <f>RIGHT(data!$C$96,4)</f>
        <v>2022</v>
      </c>
      <c r="C75" s="12" t="str">
        <f>data!BX$55</f>
        <v>8710</v>
      </c>
      <c r="D75" s="12" t="s">
        <v>1142</v>
      </c>
      <c r="E75" s="208">
        <f>ROUND(N(data!BX59), 0)</f>
        <v>0</v>
      </c>
      <c r="F75" s="316">
        <f>ROUND(N(data!BX60), 2)</f>
        <v>13.17</v>
      </c>
      <c r="G75" s="208">
        <f>ROUND(N(data!BX61), 0)</f>
        <v>1282959</v>
      </c>
      <c r="H75" s="208">
        <f>ROUND(N(data!BX62), 0)</f>
        <v>342553</v>
      </c>
      <c r="I75" s="208">
        <f>ROUND(N(data!BX63), 0)</f>
        <v>0</v>
      </c>
      <c r="J75" s="208">
        <f>ROUND(N(data!BX64), 0)</f>
        <v>22806</v>
      </c>
      <c r="K75" s="208">
        <f>ROUND(N(data!BX65), 0)</f>
        <v>2772</v>
      </c>
      <c r="L75" s="208">
        <f>ROUND(N(data!BX66), 0)</f>
        <v>97121</v>
      </c>
      <c r="M75" s="208">
        <f>ROUND(N(data!BX67), 0)</f>
        <v>8332</v>
      </c>
      <c r="N75" s="208">
        <f>ROUND(N(data!BX68), 0)</f>
        <v>0</v>
      </c>
      <c r="O75" s="208">
        <f>ROUND(N(data!BX69), 0)</f>
        <v>26980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26980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416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>
      <c r="A76" s="12" t="str">
        <f>RIGHT(data!$C$97,3)</f>
        <v>108</v>
      </c>
      <c r="B76" s="210" t="str">
        <f>RIGHT(data!$C$96,4)</f>
        <v>2022</v>
      </c>
      <c r="C76" s="12" t="str">
        <f>data!BY$55</f>
        <v>8720</v>
      </c>
      <c r="D76" s="12" t="s">
        <v>1142</v>
      </c>
      <c r="E76" s="208">
        <f>ROUND(N(data!BY59), 0)</f>
        <v>0</v>
      </c>
      <c r="F76" s="316">
        <f>ROUND(N(data!BY60), 2)</f>
        <v>15.97</v>
      </c>
      <c r="G76" s="208">
        <f>ROUND(N(data!BY61), 0)</f>
        <v>1185716</v>
      </c>
      <c r="H76" s="208">
        <f>ROUND(N(data!BY62), 0)</f>
        <v>316589</v>
      </c>
      <c r="I76" s="208">
        <f>ROUND(N(data!BY63), 0)</f>
        <v>0</v>
      </c>
      <c r="J76" s="208">
        <f>ROUND(N(data!BY64), 0)</f>
        <v>26410</v>
      </c>
      <c r="K76" s="208">
        <f>ROUND(N(data!BY65), 0)</f>
        <v>5946</v>
      </c>
      <c r="L76" s="208">
        <f>ROUND(N(data!BY66), 0)</f>
        <v>118618</v>
      </c>
      <c r="M76" s="208">
        <f>ROUND(N(data!BY67), 0)</f>
        <v>0</v>
      </c>
      <c r="N76" s="208">
        <f>ROUND(N(data!BY68), 0)</f>
        <v>8203</v>
      </c>
      <c r="O76" s="208">
        <f>ROUND(N(data!BY69), 0)</f>
        <v>116954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116954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0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>
      <c r="A77" s="12" t="str">
        <f>RIGHT(data!$C$97,3)</f>
        <v>108</v>
      </c>
      <c r="B77" s="210" t="str">
        <f>RIGHT(data!$C$96,4)</f>
        <v>2022</v>
      </c>
      <c r="C77" s="12" t="str">
        <f>data!BZ$55</f>
        <v>8730</v>
      </c>
      <c r="D77" s="12" t="s">
        <v>1142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>
      <c r="A78" s="12" t="str">
        <f>RIGHT(data!$C$97,3)</f>
        <v>108</v>
      </c>
      <c r="B78" s="210" t="str">
        <f>RIGHT(data!$C$96,4)</f>
        <v>2022</v>
      </c>
      <c r="C78" s="12" t="str">
        <f>data!CA$55</f>
        <v>8740</v>
      </c>
      <c r="D78" s="12" t="s">
        <v>1142</v>
      </c>
      <c r="E78" s="208">
        <f>ROUND(N(data!CA59), 0)</f>
        <v>0</v>
      </c>
      <c r="F78" s="316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>
      <c r="A79" s="12" t="str">
        <f>RIGHT(data!$C$97,3)</f>
        <v>108</v>
      </c>
      <c r="B79" s="210" t="str">
        <f>RIGHT(data!$C$96,4)</f>
        <v>2022</v>
      </c>
      <c r="C79" s="12" t="str">
        <f>data!CB$55</f>
        <v>8770</v>
      </c>
      <c r="D79" s="12" t="s">
        <v>1142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>
      <c r="A80" s="12" t="str">
        <f>RIGHT(data!$C$97,3)</f>
        <v>108</v>
      </c>
      <c r="B80" s="210" t="str">
        <f>RIGHT(data!$C$96,4)</f>
        <v>2022</v>
      </c>
      <c r="C80" s="12" t="str">
        <f>data!CC$55</f>
        <v>8790</v>
      </c>
      <c r="D80" s="12" t="s">
        <v>1142</v>
      </c>
      <c r="E80" s="208">
        <f>ROUND(N(data!CC59), 0)</f>
        <v>0</v>
      </c>
      <c r="F80" s="316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-8231</v>
      </c>
      <c r="K80" s="208">
        <f>ROUND(N(data!CC65), 0)</f>
        <v>0</v>
      </c>
      <c r="L80" s="208">
        <f>ROUND(N(data!CC66), 0)</f>
        <v>0</v>
      </c>
      <c r="M80" s="208">
        <f>ROUND(N(data!CC67), 0)</f>
        <v>501210</v>
      </c>
      <c r="N80" s="208">
        <f>ROUND(N(data!CC68), 0)</f>
        <v>10456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25023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>
      <c r="J1" s="103" t="s">
        <v>685</v>
      </c>
    </row>
    <row r="2" spans="2:10">
      <c r="B2" s="104"/>
      <c r="C2" s="105"/>
      <c r="D2" s="105"/>
      <c r="E2" s="105"/>
      <c r="F2" s="105"/>
      <c r="G2" s="105"/>
      <c r="H2" s="105"/>
      <c r="I2" s="105"/>
      <c r="J2" s="106"/>
    </row>
    <row r="3" spans="2:10">
      <c r="B3" s="107"/>
      <c r="F3" s="10" t="s">
        <v>686</v>
      </c>
      <c r="G3" s="10"/>
      <c r="J3" s="108"/>
    </row>
    <row r="4" spans="2:10">
      <c r="B4" s="107"/>
      <c r="F4" s="10" t="s">
        <v>687</v>
      </c>
      <c r="G4" s="10"/>
      <c r="J4" s="108"/>
    </row>
    <row r="5" spans="2:10">
      <c r="B5" s="107"/>
      <c r="J5" s="108"/>
    </row>
    <row r="6" spans="2:10">
      <c r="B6" s="109"/>
      <c r="C6" s="110"/>
      <c r="D6" s="110"/>
      <c r="E6" s="110"/>
      <c r="F6" s="110"/>
      <c r="G6" s="110"/>
      <c r="H6" s="110"/>
      <c r="I6" s="110"/>
      <c r="J6" s="111"/>
    </row>
    <row r="7" spans="2:10">
      <c r="B7" s="107"/>
      <c r="J7" s="108"/>
    </row>
    <row r="8" spans="2:10">
      <c r="B8" s="107"/>
      <c r="F8" s="10" t="s">
        <v>688</v>
      </c>
      <c r="G8" s="10"/>
      <c r="J8" s="108"/>
    </row>
    <row r="9" spans="2:10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>
      <c r="B10" s="107"/>
      <c r="F10" s="10" t="s">
        <v>690</v>
      </c>
      <c r="G10" s="10"/>
      <c r="J10" s="108"/>
    </row>
    <row r="11" spans="2:10">
      <c r="B11" s="107"/>
      <c r="F11" s="10"/>
      <c r="G11" s="10"/>
      <c r="J11" s="108"/>
    </row>
    <row r="12" spans="2:10">
      <c r="B12" s="107"/>
      <c r="F12" s="10" t="s">
        <v>691</v>
      </c>
      <c r="G12" s="10"/>
      <c r="J12" s="108"/>
    </row>
    <row r="13" spans="2:10">
      <c r="B13" s="107"/>
      <c r="F13" s="10" t="s">
        <v>692</v>
      </c>
      <c r="G13" s="10"/>
      <c r="J13" s="108"/>
    </row>
    <row r="14" spans="2:10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>
      <c r="B15" s="107"/>
      <c r="J15" s="108"/>
    </row>
    <row r="16" spans="2:10">
      <c r="B16" s="107"/>
      <c r="F16" s="11" t="s">
        <v>693</v>
      </c>
      <c r="J16" s="108"/>
    </row>
    <row r="17" spans="2:10">
      <c r="B17" s="104"/>
      <c r="C17" s="113" t="s">
        <v>694</v>
      </c>
      <c r="D17" s="113"/>
      <c r="E17" s="105" t="str">
        <f>+data!C98</f>
        <v>Tri-State Memorial Hospital</v>
      </c>
      <c r="F17" s="112"/>
      <c r="G17" s="112"/>
      <c r="H17" s="105"/>
      <c r="I17" s="105"/>
      <c r="J17" s="106"/>
    </row>
    <row r="18" spans="2:10">
      <c r="B18" s="107"/>
      <c r="C18" s="62" t="s">
        <v>695</v>
      </c>
      <c r="D18" s="62"/>
      <c r="E18" s="11" t="str">
        <f>+"H-"&amp;data!C97</f>
        <v>H-108</v>
      </c>
      <c r="F18" s="10"/>
      <c r="G18" s="10"/>
      <c r="J18" s="108"/>
    </row>
    <row r="19" spans="2:10">
      <c r="B19" s="107"/>
      <c r="C19" s="62" t="s">
        <v>696</v>
      </c>
      <c r="D19" s="62"/>
      <c r="E19" s="11" t="str">
        <f>+data!C99</f>
        <v>PO Box 189</v>
      </c>
      <c r="F19" s="10"/>
      <c r="G19" s="10"/>
      <c r="J19" s="108"/>
    </row>
    <row r="20" spans="2:10">
      <c r="B20" s="107"/>
      <c r="C20" s="62" t="s">
        <v>697</v>
      </c>
      <c r="D20" s="62"/>
      <c r="E20" s="11" t="str">
        <f>+data!C99</f>
        <v>PO Box 189</v>
      </c>
      <c r="F20" s="10"/>
      <c r="G20" s="10"/>
      <c r="J20" s="108"/>
    </row>
    <row r="21" spans="2:10">
      <c r="B21" s="107"/>
      <c r="C21" s="62" t="s">
        <v>698</v>
      </c>
      <c r="D21" s="62"/>
      <c r="E21" s="11" t="str">
        <f>CONCATENATE(+data!C100,", ",+data!C101)</f>
        <v>Clarkston, WA</v>
      </c>
      <c r="F21" s="10"/>
      <c r="G21" s="10"/>
      <c r="J21" s="108"/>
    </row>
    <row r="22" spans="2:10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>
      <c r="B23" s="107"/>
      <c r="J23" s="108"/>
    </row>
    <row r="24" spans="2:10">
      <c r="B24" s="107"/>
      <c r="J24" s="108"/>
    </row>
    <row r="25" spans="2:10">
      <c r="B25" s="107"/>
      <c r="J25" s="108"/>
    </row>
    <row r="26" spans="2:10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07" t="str">
        <f>+"by the Department of Health for the fiscal year ended "&amp;data!C96&amp;"."</f>
        <v>by the Department of Health for the fiscal year ended 12/31/2022.</v>
      </c>
      <c r="J28" s="108"/>
    </row>
    <row r="29" spans="2:10">
      <c r="B29" s="107" t="s">
        <v>701</v>
      </c>
      <c r="J29" s="108"/>
    </row>
    <row r="30" spans="2:10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07"/>
      <c r="J32" s="108"/>
    </row>
    <row r="33" spans="2:10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>
      <c r="B35" s="114" t="s">
        <v>704</v>
      </c>
      <c r="C35" s="115"/>
      <c r="D35" s="115"/>
      <c r="E35" s="115"/>
      <c r="F35" s="116"/>
      <c r="G35" s="115"/>
      <c r="H35" s="115"/>
      <c r="I35" s="115"/>
      <c r="J35" s="117"/>
    </row>
    <row r="36" spans="2:10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07"/>
      <c r="J38" s="108"/>
    </row>
    <row r="39" spans="2:10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>
      <c r="B41" s="114" t="s">
        <v>704</v>
      </c>
      <c r="C41" s="115"/>
      <c r="D41" s="115"/>
      <c r="E41" s="115"/>
      <c r="F41" s="116"/>
      <c r="G41" s="115"/>
      <c r="H41" s="115"/>
      <c r="I41" s="115"/>
      <c r="J41" s="117"/>
    </row>
    <row r="42" spans="2:10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7" zoomScale="85" zoomScaleNormal="85" workbookViewId="0">
      <selection activeCell="I42" sqref="I42"/>
    </sheetView>
  </sheetViews>
  <sheetFormatPr defaultColWidth="8.6640625" defaultRowHeight="14.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>
      <c r="A2" s="63" t="s">
        <v>707</v>
      </c>
    </row>
    <row r="3" spans="1:13">
      <c r="A3" s="63"/>
    </row>
    <row r="4" spans="1:13">
      <c r="A4" s="158" t="s">
        <v>708</v>
      </c>
    </row>
    <row r="5" spans="1:13">
      <c r="A5" s="158" t="s">
        <v>709</v>
      </c>
    </row>
    <row r="6" spans="1:13">
      <c r="A6" s="158" t="s">
        <v>710</v>
      </c>
    </row>
    <row r="7" spans="1:13">
      <c r="A7" s="158"/>
    </row>
    <row r="8" spans="1:13">
      <c r="A8" s="2" t="s">
        <v>711</v>
      </c>
    </row>
    <row r="9" spans="1:13">
      <c r="A9" s="158" t="s">
        <v>27</v>
      </c>
    </row>
    <row r="12" spans="1:13">
      <c r="A12" s="1">
        <f>data!C97</f>
        <v>108</v>
      </c>
      <c r="B12" s="243" t="str">
        <f>RIGHT('Prior Year'!C96,4)</f>
        <v>2021</v>
      </c>
      <c r="C12" s="243" t="str">
        <f>RIGHT(data!C96,4)</f>
        <v>2022</v>
      </c>
      <c r="D12" s="1" t="str">
        <f>RIGHT('Prior Year'!C96,4)</f>
        <v>2021</v>
      </c>
      <c r="E12" s="243" t="str">
        <f>RIGHT(data!C96,4)</f>
        <v>2022</v>
      </c>
      <c r="F12" s="1" t="str">
        <f>RIGHT('Prior Year'!C96,4)</f>
        <v>2021</v>
      </c>
      <c r="G12" s="243" t="str">
        <f>RIGHT(data!C96,4)</f>
        <v>2022</v>
      </c>
      <c r="H12" s="3"/>
    </row>
    <row r="13" spans="1:13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>
      <c r="A15" s="1" t="s">
        <v>722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>
      <c r="A16" s="1" t="s">
        <v>723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>
      <c r="A17" s="1" t="s">
        <v>724</v>
      </c>
      <c r="B17" s="243">
        <f>ROUND(N('Prior Year'!E85), 0)</f>
        <v>5476798</v>
      </c>
      <c r="C17" s="243">
        <f>data!E85</f>
        <v>6492851.5600000005</v>
      </c>
      <c r="D17" s="243">
        <f>ROUND(N('Prior Year'!E59), 0)</f>
        <v>4555</v>
      </c>
      <c r="E17" s="1">
        <f>data!E59</f>
        <v>4560</v>
      </c>
      <c r="F17" s="217">
        <f t="shared" si="0"/>
        <v>1202.3705817782657</v>
      </c>
      <c r="G17" s="217">
        <f t="shared" si="1"/>
        <v>1423.8709561403509</v>
      </c>
      <c r="H17" s="6" t="str">
        <f t="shared" si="2"/>
        <v/>
      </c>
      <c r="I17" s="243" t="str">
        <f t="shared" si="3"/>
        <v/>
      </c>
      <c r="M17" s="7"/>
    </row>
    <row r="18" spans="1:13">
      <c r="A18" s="1" t="s">
        <v>725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>
      <c r="A20" s="1" t="s">
        <v>727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>
      <c r="A22" s="1" t="s">
        <v>729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>
      <c r="A24" s="1" t="s">
        <v>731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>
      <c r="A26" s="1" t="s">
        <v>733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>
      <c r="A27" s="1" t="s">
        <v>734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>
      <c r="A28" s="1" t="s">
        <v>735</v>
      </c>
      <c r="B28" s="243">
        <f>ROUND(N('Prior Year'!P85), 0)</f>
        <v>5299223</v>
      </c>
      <c r="C28" s="243">
        <f>data!P85</f>
        <v>6592312.8799999999</v>
      </c>
      <c r="D28" s="243">
        <f>ROUND(N('Prior Year'!P59), 0)</f>
        <v>155792</v>
      </c>
      <c r="E28" s="1">
        <f>data!P59</f>
        <v>183744</v>
      </c>
      <c r="F28" s="217">
        <f t="shared" si="0"/>
        <v>34.014731180034921</v>
      </c>
      <c r="G28" s="217">
        <f t="shared" si="1"/>
        <v>35.877704197143849</v>
      </c>
      <c r="H28" s="6" t="str">
        <f t="shared" si="2"/>
        <v/>
      </c>
      <c r="I28" s="243" t="str">
        <f t="shared" si="3"/>
        <v/>
      </c>
      <c r="M28" s="7"/>
    </row>
    <row r="29" spans="1:13">
      <c r="A29" s="1" t="s">
        <v>736</v>
      </c>
      <c r="B29" s="243">
        <f>ROUND(N('Prior Year'!Q85), 0)</f>
        <v>63454</v>
      </c>
      <c r="C29" s="243">
        <f>data!Q85</f>
        <v>58226.92</v>
      </c>
      <c r="D29" s="243">
        <f>ROUND(N('Prior Year'!Q59), 0)</f>
        <v>111450</v>
      </c>
      <c r="E29" s="1">
        <f>data!Q59</f>
        <v>134760</v>
      </c>
      <c r="F29" s="217">
        <f t="shared" si="0"/>
        <v>0.56934948407357555</v>
      </c>
      <c r="G29" s="217">
        <f t="shared" si="1"/>
        <v>0.43207865835559511</v>
      </c>
      <c r="H29" s="6" t="str">
        <f t="shared" si="2"/>
        <v/>
      </c>
      <c r="I29" s="243" t="str">
        <f t="shared" si="3"/>
        <v/>
      </c>
      <c r="M29" s="7"/>
    </row>
    <row r="30" spans="1:13">
      <c r="A30" s="1" t="s">
        <v>737</v>
      </c>
      <c r="B30" s="243">
        <f>ROUND(N('Prior Year'!R85), 0)</f>
        <v>1661029</v>
      </c>
      <c r="C30" s="243">
        <f>data!R85</f>
        <v>1818037.7899999998</v>
      </c>
      <c r="D30" s="243">
        <f>ROUND(N('Prior Year'!R59), 0)</f>
        <v>155792</v>
      </c>
      <c r="E30" s="1">
        <f>data!R59</f>
        <v>183744</v>
      </c>
      <c r="F30" s="217">
        <f t="shared" si="0"/>
        <v>10.661837578309541</v>
      </c>
      <c r="G30" s="217">
        <f>IFERROR(IF(C30=0,"",IF(E30=0,"",C30/E30)),"")</f>
        <v>9.8944062935388359</v>
      </c>
      <c r="H30" s="6" t="str">
        <f t="shared" si="2"/>
        <v/>
      </c>
      <c r="I30" s="243" t="str">
        <f t="shared" si="3"/>
        <v/>
      </c>
      <c r="M30" s="7"/>
    </row>
    <row r="31" spans="1:13">
      <c r="A31" s="1" t="s">
        <v>738</v>
      </c>
      <c r="B31" s="243">
        <f>ROUND(N('Prior Year'!S85), 0)</f>
        <v>7940933</v>
      </c>
      <c r="C31" s="243">
        <f>data!S85</f>
        <v>9325070.3899999987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>
      <c r="A32" s="1" t="s">
        <v>740</v>
      </c>
      <c r="B32" s="243">
        <f>ROUND(N('Prior Year'!T85), 0)</f>
        <v>0</v>
      </c>
      <c r="C32" s="243">
        <f>data!T85</f>
        <v>0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tr">
        <f t="shared" si="3"/>
        <v/>
      </c>
      <c r="M32" s="7"/>
    </row>
    <row r="33" spans="1:13">
      <c r="A33" s="1" t="s">
        <v>741</v>
      </c>
      <c r="B33" s="243">
        <f>ROUND(N('Prior Year'!U85), 0)</f>
        <v>4091518</v>
      </c>
      <c r="C33" s="243">
        <f>data!U85</f>
        <v>4044255.81</v>
      </c>
      <c r="D33" s="243">
        <f>ROUND(N('Prior Year'!U59), 0)</f>
        <v>219285</v>
      </c>
      <c r="E33" s="1">
        <f>data!U59</f>
        <v>212254</v>
      </c>
      <c r="F33" s="217">
        <f t="shared" si="0"/>
        <v>18.658449050322641</v>
      </c>
      <c r="G33" s="217">
        <f t="shared" ref="G33:G69" si="4">IF(C33=0,"",IF(E33=0,"",C33/E33))</f>
        <v>19.053849680100257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>
      <c r="A34" s="1" t="s">
        <v>742</v>
      </c>
      <c r="B34" s="243">
        <f>ROUND(N('Prior Year'!V85), 0)</f>
        <v>0</v>
      </c>
      <c r="C34" s="243">
        <f>data!V85</f>
        <v>0</v>
      </c>
      <c r="D34" s="243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>
      <c r="A35" s="1" t="s">
        <v>743</v>
      </c>
      <c r="B35" s="243">
        <f>ROUND(N('Prior Year'!W85), 0)</f>
        <v>0</v>
      </c>
      <c r="C35" s="243">
        <f>data!W85</f>
        <v>0</v>
      </c>
      <c r="D35" s="243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>
      <c r="A36" s="1" t="s">
        <v>744</v>
      </c>
      <c r="B36" s="243">
        <f>ROUND(N('Prior Year'!X85), 0)</f>
        <v>0</v>
      </c>
      <c r="C36" s="243">
        <f>data!X85</f>
        <v>0</v>
      </c>
      <c r="D36" s="243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>
      <c r="A37" s="1" t="s">
        <v>745</v>
      </c>
      <c r="B37" s="243">
        <f>ROUND(N('Prior Year'!Y85), 0)</f>
        <v>5381594</v>
      </c>
      <c r="C37" s="243">
        <f>data!Y85</f>
        <v>5983836.9100000001</v>
      </c>
      <c r="D37" s="243">
        <f>ROUND(N('Prior Year'!Y59), 0)</f>
        <v>25373</v>
      </c>
      <c r="E37" s="1">
        <f>data!Y59</f>
        <v>26512.86</v>
      </c>
      <c r="F37" s="217">
        <f t="shared" si="0"/>
        <v>212.09923934891421</v>
      </c>
      <c r="G37" s="217">
        <f t="shared" si="4"/>
        <v>225.69564015349533</v>
      </c>
      <c r="H37" s="6" t="str">
        <f t="shared" si="5"/>
        <v/>
      </c>
      <c r="I37" s="243" t="str">
        <f t="shared" si="3"/>
        <v/>
      </c>
      <c r="M37" s="7"/>
    </row>
    <row r="38" spans="1:13">
      <c r="A38" s="1" t="s">
        <v>746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>
      <c r="A39" s="1" t="s">
        <v>747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>
      <c r="A40" s="1" t="s">
        <v>748</v>
      </c>
      <c r="B40" s="243">
        <f>ROUND(N('Prior Year'!AB85), 0)</f>
        <v>6919858</v>
      </c>
      <c r="C40" s="243">
        <f>data!AB85</f>
        <v>7990918.0799999991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>
      <c r="A41" s="1" t="s">
        <v>749</v>
      </c>
      <c r="B41" s="243">
        <f>ROUND(N('Prior Year'!AC85), 0)</f>
        <v>1043414</v>
      </c>
      <c r="C41" s="243">
        <f>data!AC85</f>
        <v>1137712.6499999999</v>
      </c>
      <c r="D41" s="243">
        <f>ROUND(N('Prior Year'!AC59), 0)</f>
        <v>13061</v>
      </c>
      <c r="E41" s="1">
        <f>data!AC59</f>
        <v>12696</v>
      </c>
      <c r="F41" s="217">
        <f t="shared" si="0"/>
        <v>79.887757445831099</v>
      </c>
      <c r="G41" s="217">
        <f t="shared" si="4"/>
        <v>89.611897448015114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>
      <c r="A42" s="1" t="s">
        <v>750</v>
      </c>
      <c r="B42" s="243">
        <f>ROUND(N('Prior Year'!AD85), 0)</f>
        <v>202502</v>
      </c>
      <c r="C42" s="243">
        <f>data!AD85</f>
        <v>161488.07999999999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>
      <c r="A43" s="1" t="s">
        <v>751</v>
      </c>
      <c r="B43" s="243">
        <f>ROUND(N('Prior Year'!AE85), 0)</f>
        <v>193216</v>
      </c>
      <c r="C43" s="243">
        <f>data!AE85</f>
        <v>178114.74</v>
      </c>
      <c r="D43" s="243">
        <f>ROUND(N('Prior Year'!AE59), 0)</f>
        <v>2770</v>
      </c>
      <c r="E43" s="1">
        <f>data!AE59</f>
        <v>2768</v>
      </c>
      <c r="F43" s="217">
        <f t="shared" si="0"/>
        <v>69.753068592057758</v>
      </c>
      <c r="G43" s="217">
        <f t="shared" si="4"/>
        <v>64.34781069364162</v>
      </c>
      <c r="H43" s="6" t="str">
        <f t="shared" si="6"/>
        <v/>
      </c>
      <c r="I43" s="243" t="str">
        <f t="shared" si="3"/>
        <v/>
      </c>
      <c r="M43" s="7"/>
    </row>
    <row r="44" spans="1:13">
      <c r="A44" s="1" t="s">
        <v>752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>
      <c r="A45" s="1" t="s">
        <v>753</v>
      </c>
      <c r="B45" s="243">
        <f>ROUND(N('Prior Year'!AG85), 0)</f>
        <v>5613687</v>
      </c>
      <c r="C45" s="243">
        <f>data!AG85</f>
        <v>6606945.4900000002</v>
      </c>
      <c r="D45" s="243">
        <f>ROUND(N('Prior Year'!AG59), 0)</f>
        <v>13791</v>
      </c>
      <c r="E45" s="1">
        <f>data!AG59</f>
        <v>15185</v>
      </c>
      <c r="F45" s="217">
        <f t="shared" si="0"/>
        <v>407.05438329345225</v>
      </c>
      <c r="G45" s="217">
        <f t="shared" si="4"/>
        <v>435.09683832729667</v>
      </c>
      <c r="H45" s="6" t="str">
        <f t="shared" si="6"/>
        <v/>
      </c>
      <c r="I45" s="243" t="str">
        <f t="shared" si="3"/>
        <v/>
      </c>
      <c r="M45" s="7"/>
    </row>
    <row r="46" spans="1:13">
      <c r="A46" s="1" t="s">
        <v>754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>
      <c r="A47" s="1" t="s">
        <v>755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>
      <c r="A48" s="1" t="s">
        <v>756</v>
      </c>
      <c r="B48" s="243">
        <f>ROUND(N('Prior Year'!AJ85), 0)</f>
        <v>27281687</v>
      </c>
      <c r="C48" s="243">
        <f>data!AJ85</f>
        <v>28786391.969999999</v>
      </c>
      <c r="D48" s="243">
        <f>ROUND(N('Prior Year'!AJ59), 0)</f>
        <v>81094</v>
      </c>
      <c r="E48" s="1">
        <f>data!AJ59</f>
        <v>82589</v>
      </c>
      <c r="F48" s="217">
        <f t="shared" si="0"/>
        <v>336.42053666115868</v>
      </c>
      <c r="G48" s="217">
        <f t="shared" si="4"/>
        <v>348.54995180956303</v>
      </c>
      <c r="H48" s="6" t="str">
        <f t="shared" si="6"/>
        <v/>
      </c>
      <c r="I48" s="243" t="str">
        <f t="shared" si="7"/>
        <v/>
      </c>
      <c r="M48" s="7"/>
    </row>
    <row r="49" spans="1:13">
      <c r="A49" s="1" t="s">
        <v>757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>
      <c r="A50" s="1" t="s">
        <v>758</v>
      </c>
      <c r="B50" s="243">
        <f>ROUND(N('Prior Year'!AL85), 0)</f>
        <v>70468</v>
      </c>
      <c r="C50" s="243">
        <f>data!AL85</f>
        <v>116794.92</v>
      </c>
      <c r="D50" s="243">
        <f>ROUND(N('Prior Year'!AL59), 0)</f>
        <v>820</v>
      </c>
      <c r="E50" s="1">
        <f>data!AL59</f>
        <v>1076</v>
      </c>
      <c r="F50" s="217">
        <f t="shared" si="0"/>
        <v>85.936585365853659</v>
      </c>
      <c r="G50" s="217">
        <f t="shared" si="4"/>
        <v>108.54546468401487</v>
      </c>
      <c r="H50" s="6">
        <f t="shared" si="6"/>
        <v>0.26308794120582668</v>
      </c>
      <c r="I50" s="243" t="str">
        <f t="shared" si="7"/>
        <v>Please provide explanation for the fluctuation noted here</v>
      </c>
      <c r="M50" s="7"/>
    </row>
    <row r="51" spans="1:13">
      <c r="A51" s="1" t="s">
        <v>759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>
      <c r="A54" s="1" t="s">
        <v>762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>
      <c r="A55" s="1" t="s">
        <v>763</v>
      </c>
      <c r="B55" s="243">
        <f>ROUND(N('Prior Year'!AQ85), 0)</f>
        <v>578</v>
      </c>
      <c r="C55" s="243">
        <f>data!AQ85</f>
        <v>1655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>
      <c r="A56" s="1" t="s">
        <v>764</v>
      </c>
      <c r="B56" s="243">
        <f>ROUND(N('Prior Year'!AR85), 0)</f>
        <v>11139</v>
      </c>
      <c r="C56" s="243">
        <f>data!AR85</f>
        <v>11484.57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>
      <c r="A59" s="1" t="s">
        <v>767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>
      <c r="A60" s="1" t="s">
        <v>768</v>
      </c>
      <c r="B60" s="243">
        <f>ROUND(N('Prior Year'!AV85), 0)</f>
        <v>0</v>
      </c>
      <c r="C60" s="243">
        <f>data!AV85</f>
        <v>0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tr">
        <f t="shared" si="7"/>
        <v/>
      </c>
      <c r="M60" s="7"/>
    </row>
    <row r="61" spans="1:13">
      <c r="A61" s="1" t="s">
        <v>769</v>
      </c>
      <c r="B61" s="243">
        <f>ROUND(N('Prior Year'!AW85), 0)</f>
        <v>0</v>
      </c>
      <c r="C61" s="243">
        <f>data!AW85</f>
        <v>0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tr">
        <f t="shared" si="7"/>
        <v/>
      </c>
      <c r="M61" s="7"/>
    </row>
    <row r="62" spans="1:13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tr">
        <f t="shared" si="7"/>
        <v/>
      </c>
      <c r="M62" s="7"/>
    </row>
    <row r="63" spans="1:13">
      <c r="A63" s="1" t="s">
        <v>771</v>
      </c>
      <c r="B63" s="243">
        <f>ROUND(N('Prior Year'!AY85), 0)</f>
        <v>1797781</v>
      </c>
      <c r="C63" s="243">
        <f>data!AY85</f>
        <v>1898935.1</v>
      </c>
      <c r="D63" s="243">
        <f>ROUND(N('Prior Year'!AY59), 0)</f>
        <v>16362</v>
      </c>
      <c r="E63" s="1">
        <f>data!AY59</f>
        <v>15658</v>
      </c>
      <c r="F63" s="217">
        <f>IF(B63=0,"",IF(D63=0,"",B63/D63))</f>
        <v>109.87538198264271</v>
      </c>
      <c r="G63" s="217">
        <f t="shared" si="4"/>
        <v>121.27571209605314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>
      <c r="A64" s="1" t="s">
        <v>772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>
      <c r="A65" s="1" t="s">
        <v>773</v>
      </c>
      <c r="B65" s="243">
        <f>ROUND(N('Prior Year'!BA85), 0)</f>
        <v>311078</v>
      </c>
      <c r="C65" s="243">
        <f>data!BA85</f>
        <v>307861.51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>
      <c r="A66" s="1" t="s">
        <v>774</v>
      </c>
      <c r="B66" s="243">
        <f>ROUND(N('Prior Year'!BB85), 0)</f>
        <v>0</v>
      </c>
      <c r="C66" s="243">
        <f>data!BB85</f>
        <v>0</v>
      </c>
      <c r="D66" s="243" t="s">
        <v>739</v>
      </c>
      <c r="E66" s="4" t="s">
        <v>739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3" t="str">
        <f t="shared" si="7"/>
        <v/>
      </c>
      <c r="M66" s="7"/>
    </row>
    <row r="67" spans="1:13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8"/>
        <v/>
      </c>
      <c r="H67" s="6" t="s">
        <v>5</v>
      </c>
      <c r="I67" s="243" t="str">
        <f t="shared" si="7"/>
        <v/>
      </c>
      <c r="M67" s="7"/>
    </row>
    <row r="68" spans="1:13">
      <c r="A68" s="1" t="s">
        <v>776</v>
      </c>
      <c r="B68" s="243">
        <f>ROUND(N('Prior Year'!BD85), 0)</f>
        <v>1280595</v>
      </c>
      <c r="C68" s="243">
        <f>data!BD85</f>
        <v>752327.3</v>
      </c>
      <c r="D68" s="243" t="s">
        <v>739</v>
      </c>
      <c r="E68" s="4" t="s">
        <v>739</v>
      </c>
      <c r="F68" s="217" t="s">
        <v>5</v>
      </c>
      <c r="G68" s="217" t="str">
        <f t="shared" si="8"/>
        <v/>
      </c>
      <c r="H68" s="6" t="s">
        <v>5</v>
      </c>
      <c r="I68" s="243" t="str">
        <f t="shared" si="7"/>
        <v/>
      </c>
      <c r="M68" s="7"/>
    </row>
    <row r="69" spans="1:13">
      <c r="A69" s="1" t="s">
        <v>777</v>
      </c>
      <c r="B69" s="243">
        <f>ROUND(N('Prior Year'!BE85), 0)</f>
        <v>1754402</v>
      </c>
      <c r="C69" s="243">
        <f>data!BE85</f>
        <v>2022264.6099999999</v>
      </c>
      <c r="D69" s="243">
        <f>ROUND(N('Prior Year'!BE59), 0)</f>
        <v>168014</v>
      </c>
      <c r="E69" s="1">
        <f>data!BE59</f>
        <v>167254</v>
      </c>
      <c r="F69" s="217">
        <f>IF(B69=0,"",IF(D69=0,"",B69/D69))</f>
        <v>10.441998881045627</v>
      </c>
      <c r="G69" s="217">
        <f t="shared" si="4"/>
        <v>12.090979049828404</v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7"/>
        <v/>
      </c>
      <c r="M69" s="7"/>
    </row>
    <row r="70" spans="1:13">
      <c r="A70" s="1" t="s">
        <v>778</v>
      </c>
      <c r="B70" s="243">
        <f>ROUND(N('Prior Year'!BF85), 0)</f>
        <v>1397991</v>
      </c>
      <c r="C70" s="243">
        <f>data!BF85</f>
        <v>1648483.83</v>
      </c>
      <c r="D70" s="243" t="s">
        <v>739</v>
      </c>
      <c r="E70" s="4" t="s">
        <v>739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3" t="str">
        <f t="shared" si="7"/>
        <v/>
      </c>
      <c r="M70" s="7"/>
    </row>
    <row r="71" spans="1:13">
      <c r="A71" s="1" t="s">
        <v>779</v>
      </c>
      <c r="B71" s="243">
        <f>ROUND(N('Prior Year'!BG85), 0)</f>
        <v>264594</v>
      </c>
      <c r="C71" s="243">
        <f>data!BG85</f>
        <v>305236.30000000005</v>
      </c>
      <c r="D71" s="243" t="s">
        <v>739</v>
      </c>
      <c r="E71" s="4" t="s">
        <v>739</v>
      </c>
      <c r="F71" s="217" t="s">
        <v>5</v>
      </c>
      <c r="G71" s="217" t="str">
        <f t="shared" si="9"/>
        <v/>
      </c>
      <c r="H71" s="6" t="s">
        <v>5</v>
      </c>
      <c r="I71" s="243" t="str">
        <f t="shared" si="7"/>
        <v/>
      </c>
      <c r="M71" s="7"/>
    </row>
    <row r="72" spans="1:13">
      <c r="A72" s="1" t="s">
        <v>780</v>
      </c>
      <c r="B72" s="243">
        <f>ROUND(N('Prior Year'!BH85), 0)</f>
        <v>1659917</v>
      </c>
      <c r="C72" s="243">
        <f>data!BH85</f>
        <v>1703320.9600000002</v>
      </c>
      <c r="D72" s="243" t="s">
        <v>739</v>
      </c>
      <c r="E72" s="4" t="s">
        <v>739</v>
      </c>
      <c r="F72" s="217" t="s">
        <v>5</v>
      </c>
      <c r="G72" s="217" t="str">
        <f t="shared" si="9"/>
        <v/>
      </c>
      <c r="H72" s="6" t="s">
        <v>5</v>
      </c>
      <c r="I72" s="243" t="str">
        <f t="shared" si="7"/>
        <v/>
      </c>
      <c r="M72" s="7"/>
    </row>
    <row r="73" spans="1:13">
      <c r="A73" s="1" t="s">
        <v>781</v>
      </c>
      <c r="B73" s="243">
        <f>ROUND(N('Prior Year'!BI85), 0)</f>
        <v>0</v>
      </c>
      <c r="C73" s="243">
        <f>data!BI85</f>
        <v>0</v>
      </c>
      <c r="D73" s="243" t="s">
        <v>739</v>
      </c>
      <c r="E73" s="4" t="s">
        <v>739</v>
      </c>
      <c r="F73" s="217" t="s">
        <v>5</v>
      </c>
      <c r="G73" s="217" t="str">
        <f t="shared" si="9"/>
        <v/>
      </c>
      <c r="H73" s="6" t="s">
        <v>5</v>
      </c>
      <c r="I73" s="243" t="str">
        <f t="shared" si="7"/>
        <v/>
      </c>
      <c r="M73" s="7"/>
    </row>
    <row r="74" spans="1:13">
      <c r="A74" s="1" t="s">
        <v>782</v>
      </c>
      <c r="B74" s="243">
        <f>ROUND(N('Prior Year'!BJ85), 0)</f>
        <v>1389790</v>
      </c>
      <c r="C74" s="243">
        <f>data!BJ85</f>
        <v>2275359.29</v>
      </c>
      <c r="D74" s="243" t="s">
        <v>739</v>
      </c>
      <c r="E74" s="4" t="s">
        <v>739</v>
      </c>
      <c r="F74" s="217" t="s">
        <v>5</v>
      </c>
      <c r="G74" s="217" t="str">
        <f t="shared" si="9"/>
        <v/>
      </c>
      <c r="H74" s="6" t="s">
        <v>5</v>
      </c>
      <c r="I74" s="243" t="str">
        <f t="shared" si="7"/>
        <v/>
      </c>
      <c r="M74" s="7"/>
    </row>
    <row r="75" spans="1:13">
      <c r="A75" s="1" t="s">
        <v>783</v>
      </c>
      <c r="B75" s="243">
        <f>ROUND(N('Prior Year'!BK85), 0)</f>
        <v>0</v>
      </c>
      <c r="C75" s="243">
        <f>data!BK85</f>
        <v>0</v>
      </c>
      <c r="D75" s="243" t="s">
        <v>739</v>
      </c>
      <c r="E75" s="4" t="s">
        <v>739</v>
      </c>
      <c r="F75" s="217" t="s">
        <v>5</v>
      </c>
      <c r="G75" s="217" t="str">
        <f t="shared" si="9"/>
        <v/>
      </c>
      <c r="H75" s="6" t="s">
        <v>5</v>
      </c>
      <c r="I75" s="243" t="str">
        <f t="shared" si="7"/>
        <v/>
      </c>
      <c r="M75" s="7"/>
    </row>
    <row r="76" spans="1:13">
      <c r="A76" s="1" t="s">
        <v>784</v>
      </c>
      <c r="B76" s="243">
        <f>ROUND(N('Prior Year'!BL85), 0)</f>
        <v>1147250</v>
      </c>
      <c r="C76" s="243">
        <f>data!BL85</f>
        <v>1462114.0799999996</v>
      </c>
      <c r="D76" s="243" t="s">
        <v>739</v>
      </c>
      <c r="E76" s="4" t="s">
        <v>739</v>
      </c>
      <c r="F76" s="217" t="s">
        <v>5</v>
      </c>
      <c r="G76" s="217" t="str">
        <f t="shared" si="9"/>
        <v/>
      </c>
      <c r="H76" s="6" t="s">
        <v>5</v>
      </c>
      <c r="I76" s="243" t="str">
        <f t="shared" si="7"/>
        <v/>
      </c>
      <c r="M76" s="7"/>
    </row>
    <row r="77" spans="1:13">
      <c r="A77" s="1" t="s">
        <v>785</v>
      </c>
      <c r="B77" s="243">
        <f>ROUND(N('Prior Year'!BM85), 0)</f>
        <v>1626534</v>
      </c>
      <c r="C77" s="243">
        <f>data!BM85</f>
        <v>2091988.7899999998</v>
      </c>
      <c r="D77" s="243" t="s">
        <v>739</v>
      </c>
      <c r="E77" s="4" t="s">
        <v>739</v>
      </c>
      <c r="F77" s="217" t="s">
        <v>5</v>
      </c>
      <c r="G77" s="217" t="str">
        <f t="shared" si="9"/>
        <v/>
      </c>
      <c r="H77" s="6" t="s">
        <v>5</v>
      </c>
      <c r="I77" s="243" t="str">
        <f t="shared" si="7"/>
        <v/>
      </c>
      <c r="M77" s="7"/>
    </row>
    <row r="78" spans="1:13">
      <c r="A78" s="1" t="s">
        <v>786</v>
      </c>
      <c r="B78" s="243">
        <f>ROUND(N('Prior Year'!BN85), 0)</f>
        <v>1082194</v>
      </c>
      <c r="C78" s="243">
        <f>data!BN85</f>
        <v>1445751.04</v>
      </c>
      <c r="D78" s="243" t="s">
        <v>739</v>
      </c>
      <c r="E78" s="4" t="s">
        <v>739</v>
      </c>
      <c r="F78" s="217" t="s">
        <v>5</v>
      </c>
      <c r="G78" s="217" t="str">
        <f t="shared" si="9"/>
        <v/>
      </c>
      <c r="H78" s="6" t="s">
        <v>5</v>
      </c>
      <c r="I78" s="243" t="str">
        <f t="shared" si="7"/>
        <v/>
      </c>
      <c r="M78" s="7"/>
    </row>
    <row r="79" spans="1:13">
      <c r="A79" s="1" t="s">
        <v>787</v>
      </c>
      <c r="B79" s="243">
        <f>ROUND(N('Prior Year'!BO85), 0)</f>
        <v>170228</v>
      </c>
      <c r="C79" s="243">
        <f>data!BO85</f>
        <v>240730.43999999997</v>
      </c>
      <c r="D79" s="243" t="s">
        <v>739</v>
      </c>
      <c r="E79" s="4" t="s">
        <v>739</v>
      </c>
      <c r="F79" s="217" t="s">
        <v>5</v>
      </c>
      <c r="G79" s="217" t="str">
        <f t="shared" si="9"/>
        <v/>
      </c>
      <c r="H79" s="6" t="s">
        <v>5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>
      <c r="A80" s="1" t="s">
        <v>788</v>
      </c>
      <c r="B80" s="243">
        <f>ROUND(N('Prior Year'!BP85), 0)</f>
        <v>1371493</v>
      </c>
      <c r="C80" s="243">
        <f>data!BP85</f>
        <v>988440.37000000011</v>
      </c>
      <c r="D80" s="243" t="s">
        <v>739</v>
      </c>
      <c r="E80" s="4" t="s">
        <v>739</v>
      </c>
      <c r="F80" s="217" t="s">
        <v>5</v>
      </c>
      <c r="G80" s="217" t="str">
        <f t="shared" si="9"/>
        <v/>
      </c>
      <c r="H80" s="6" t="s">
        <v>5</v>
      </c>
      <c r="I80" s="243" t="str">
        <f t="shared" si="10"/>
        <v/>
      </c>
      <c r="M80" s="7"/>
    </row>
    <row r="81" spans="1:13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9"/>
        <v/>
      </c>
      <c r="H81" s="6" t="s">
        <v>5</v>
      </c>
      <c r="I81" s="243" t="str">
        <f t="shared" si="10"/>
        <v/>
      </c>
      <c r="M81" s="7"/>
    </row>
    <row r="82" spans="1:13">
      <c r="A82" s="1" t="s">
        <v>790</v>
      </c>
      <c r="B82" s="243">
        <f>ROUND(N('Prior Year'!BR85), 0)</f>
        <v>1087562</v>
      </c>
      <c r="C82" s="243">
        <f>data!BR85</f>
        <v>1087003.5</v>
      </c>
      <c r="D82" s="243" t="s">
        <v>739</v>
      </c>
      <c r="E82" s="4" t="s">
        <v>739</v>
      </c>
      <c r="F82" s="217" t="s">
        <v>5</v>
      </c>
      <c r="G82" s="217" t="str">
        <f t="shared" si="9"/>
        <v/>
      </c>
      <c r="H82" s="6" t="s">
        <v>5</v>
      </c>
      <c r="I82" s="243" t="str">
        <f t="shared" si="10"/>
        <v/>
      </c>
      <c r="M82" s="7"/>
    </row>
    <row r="83" spans="1:13">
      <c r="A83" s="1" t="s">
        <v>791</v>
      </c>
      <c r="B83" s="243">
        <f>ROUND(N('Prior Year'!BS85), 0)</f>
        <v>0</v>
      </c>
      <c r="C83" s="243">
        <f>data!BS85</f>
        <v>0</v>
      </c>
      <c r="D83" s="243" t="s">
        <v>739</v>
      </c>
      <c r="E83" s="4" t="s">
        <v>739</v>
      </c>
      <c r="F83" s="217" t="s">
        <v>5</v>
      </c>
      <c r="G83" s="217" t="str">
        <f t="shared" si="9"/>
        <v/>
      </c>
      <c r="H83" s="6" t="s">
        <v>5</v>
      </c>
      <c r="I83" s="243" t="str">
        <f t="shared" si="10"/>
        <v/>
      </c>
      <c r="M83" s="7"/>
    </row>
    <row r="84" spans="1:13">
      <c r="A84" s="1" t="s">
        <v>792</v>
      </c>
      <c r="B84" s="243">
        <f>ROUND(N('Prior Year'!BT85), 0)</f>
        <v>0</v>
      </c>
      <c r="C84" s="243">
        <f>data!BT85</f>
        <v>0</v>
      </c>
      <c r="D84" s="243" t="s">
        <v>739</v>
      </c>
      <c r="E84" s="4" t="s">
        <v>739</v>
      </c>
      <c r="F84" s="217" t="s">
        <v>5</v>
      </c>
      <c r="G84" s="217" t="str">
        <f t="shared" si="9"/>
        <v/>
      </c>
      <c r="H84" s="6" t="s">
        <v>5</v>
      </c>
      <c r="I84" s="243" t="str">
        <f t="shared" si="10"/>
        <v/>
      </c>
      <c r="M84" s="7"/>
    </row>
    <row r="85" spans="1:13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9"/>
        <v/>
      </c>
      <c r="H85" s="6" t="s">
        <v>5</v>
      </c>
      <c r="I85" s="243" t="str">
        <f t="shared" si="10"/>
        <v/>
      </c>
      <c r="M85" s="7"/>
    </row>
    <row r="86" spans="1:13">
      <c r="A86" s="1" t="s">
        <v>794</v>
      </c>
      <c r="B86" s="243">
        <f>ROUND(N('Prior Year'!BV85), 0)</f>
        <v>1503149</v>
      </c>
      <c r="C86" s="243">
        <f>data!BV85</f>
        <v>1659537.8399999996</v>
      </c>
      <c r="D86" s="243" t="s">
        <v>739</v>
      </c>
      <c r="E86" s="4" t="s">
        <v>739</v>
      </c>
      <c r="F86" s="217" t="s">
        <v>5</v>
      </c>
      <c r="G86" s="217" t="str">
        <f t="shared" si="9"/>
        <v/>
      </c>
      <c r="H86" s="6" t="s">
        <v>5</v>
      </c>
      <c r="I86" s="243" t="str">
        <f t="shared" si="10"/>
        <v/>
      </c>
      <c r="M86" s="7"/>
    </row>
    <row r="87" spans="1:13">
      <c r="A87" s="1" t="s">
        <v>795</v>
      </c>
      <c r="B87" s="243">
        <f>ROUND(N('Prior Year'!BW85), 0)</f>
        <v>113247</v>
      </c>
      <c r="C87" s="243">
        <f>data!BW85</f>
        <v>122768.44</v>
      </c>
      <c r="D87" s="243" t="s">
        <v>739</v>
      </c>
      <c r="E87" s="4" t="s">
        <v>739</v>
      </c>
      <c r="F87" s="217" t="s">
        <v>5</v>
      </c>
      <c r="G87" s="217" t="str">
        <f t="shared" si="9"/>
        <v/>
      </c>
      <c r="H87" s="6" t="s">
        <v>5</v>
      </c>
      <c r="I87" s="243" t="str">
        <f t="shared" si="10"/>
        <v/>
      </c>
      <c r="M87" s="7"/>
    </row>
    <row r="88" spans="1:13">
      <c r="A88" s="1" t="s">
        <v>796</v>
      </c>
      <c r="B88" s="243">
        <f>ROUND(N('Prior Year'!BX85), 0)</f>
        <v>1593345</v>
      </c>
      <c r="C88" s="243">
        <f>data!BX85</f>
        <v>1783523.2999999998</v>
      </c>
      <c r="D88" s="243" t="s">
        <v>739</v>
      </c>
      <c r="E88" s="4" t="s">
        <v>739</v>
      </c>
      <c r="F88" s="217" t="s">
        <v>5</v>
      </c>
      <c r="G88" s="217" t="str">
        <f t="shared" si="9"/>
        <v/>
      </c>
      <c r="H88" s="6" t="s">
        <v>5</v>
      </c>
      <c r="I88" s="243" t="str">
        <f t="shared" si="10"/>
        <v/>
      </c>
      <c r="M88" s="7"/>
    </row>
    <row r="89" spans="1:13">
      <c r="A89" s="1" t="s">
        <v>797</v>
      </c>
      <c r="B89" s="243">
        <f>ROUND(N('Prior Year'!BY85), 0)</f>
        <v>1649903</v>
      </c>
      <c r="C89" s="243">
        <f>data!BY85</f>
        <v>1778435.7799999998</v>
      </c>
      <c r="D89" s="243" t="s">
        <v>739</v>
      </c>
      <c r="E89" s="4" t="s">
        <v>739</v>
      </c>
      <c r="F89" s="217" t="s">
        <v>5</v>
      </c>
      <c r="G89" s="217" t="str">
        <f t="shared" si="9"/>
        <v/>
      </c>
      <c r="H89" s="6" t="s">
        <v>5</v>
      </c>
      <c r="I89" s="243" t="str">
        <f t="shared" si="10"/>
        <v/>
      </c>
      <c r="M89" s="7"/>
    </row>
    <row r="90" spans="1:13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9"/>
        <v/>
      </c>
      <c r="H90" s="6" t="s">
        <v>5</v>
      </c>
      <c r="I90" s="243" t="str">
        <f t="shared" si="10"/>
        <v/>
      </c>
      <c r="M90" s="7"/>
    </row>
    <row r="91" spans="1:13">
      <c r="A91" s="1" t="s">
        <v>799</v>
      </c>
      <c r="B91" s="243">
        <f>ROUND(N('Prior Year'!CA85), 0)</f>
        <v>0</v>
      </c>
      <c r="C91" s="243">
        <f>data!CA85</f>
        <v>0</v>
      </c>
      <c r="D91" s="243" t="s">
        <v>739</v>
      </c>
      <c r="E91" s="4" t="s">
        <v>739</v>
      </c>
      <c r="F91" s="217" t="s">
        <v>5</v>
      </c>
      <c r="G91" s="217" t="str">
        <f t="shared" si="9"/>
        <v/>
      </c>
      <c r="H91" s="6" t="s">
        <v>5</v>
      </c>
      <c r="I91" s="243" t="str">
        <f t="shared" si="10"/>
        <v/>
      </c>
      <c r="M91" s="7"/>
    </row>
    <row r="92" spans="1:13">
      <c r="A92" s="1" t="s">
        <v>800</v>
      </c>
      <c r="B92" s="243">
        <f>ROUND(N('Prior Year'!CB85), 0)</f>
        <v>0</v>
      </c>
      <c r="C92" s="243">
        <f>data!CB85</f>
        <v>0</v>
      </c>
      <c r="D92" s="243" t="s">
        <v>739</v>
      </c>
      <c r="E92" s="4" t="s">
        <v>739</v>
      </c>
      <c r="F92" s="217" t="s">
        <v>5</v>
      </c>
      <c r="G92" s="217" t="str">
        <f t="shared" si="9"/>
        <v/>
      </c>
      <c r="H92" s="6" t="s">
        <v>5</v>
      </c>
      <c r="I92" s="243" t="str">
        <f t="shared" si="10"/>
        <v/>
      </c>
      <c r="M92" s="7"/>
    </row>
    <row r="93" spans="1:13">
      <c r="A93" s="1" t="s">
        <v>801</v>
      </c>
      <c r="B93" s="243">
        <f>ROUND(N('Prior Year'!CC85), 0)</f>
        <v>538164</v>
      </c>
      <c r="C93" s="243">
        <f>data!CC85</f>
        <v>503434.8</v>
      </c>
      <c r="D93" s="243" t="s">
        <v>739</v>
      </c>
      <c r="E93" s="4" t="s">
        <v>739</v>
      </c>
      <c r="F93" s="217" t="s">
        <v>5</v>
      </c>
      <c r="G93" s="217" t="str">
        <f t="shared" si="9"/>
        <v/>
      </c>
      <c r="H93" s="6" t="s">
        <v>5</v>
      </c>
      <c r="I93" s="243" t="str">
        <f t="shared" si="10"/>
        <v/>
      </c>
      <c r="M93" s="7"/>
    </row>
    <row r="94" spans="1:13">
      <c r="A94" s="1" t="s">
        <v>802</v>
      </c>
      <c r="B94" s="243">
        <f>ROUND(N('Prior Year'!CD85), 0)</f>
        <v>1760150</v>
      </c>
      <c r="C94" s="243">
        <f>data!CD85</f>
        <v>2023594.2400000002</v>
      </c>
      <c r="D94" s="243" t="s">
        <v>739</v>
      </c>
      <c r="E94" s="4" t="s">
        <v>739</v>
      </c>
      <c r="F94" s="217" t="s">
        <v>5</v>
      </c>
      <c r="G94" s="217" t="str">
        <f t="shared" si="9"/>
        <v/>
      </c>
      <c r="H94" s="6" t="s">
        <v>5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/>
  </sheetViews>
  <sheetFormatPr defaultRowHeight="12.5"/>
  <sheetData>
    <row r="1" spans="1:4" ht="14.5">
      <c r="A1" s="297" t="s">
        <v>803</v>
      </c>
      <c r="B1" s="296"/>
      <c r="C1" s="296"/>
      <c r="D1" s="296"/>
    </row>
    <row r="2" spans="1:4" ht="14.5">
      <c r="A2" s="296"/>
      <c r="B2" s="296"/>
      <c r="C2" s="296"/>
      <c r="D2" s="296"/>
    </row>
    <row r="3" spans="1:4" ht="14.5">
      <c r="A3" s="299" t="s">
        <v>804</v>
      </c>
      <c r="B3" s="296"/>
      <c r="C3" s="296"/>
      <c r="D3" s="296"/>
    </row>
    <row r="4" spans="1:4" ht="14.5">
      <c r="A4" s="296" t="s">
        <v>805</v>
      </c>
      <c r="B4" s="296"/>
      <c r="C4" s="296"/>
      <c r="D4" s="296"/>
    </row>
    <row r="5" spans="1:4" ht="14.5">
      <c r="A5" s="296" t="s">
        <v>806</v>
      </c>
      <c r="B5" s="296"/>
      <c r="C5" s="296"/>
      <c r="D5" s="296"/>
    </row>
    <row r="6" spans="1:4" ht="14.5">
      <c r="A6" s="296"/>
      <c r="B6" s="296"/>
      <c r="C6" s="296"/>
      <c r="D6" s="296"/>
    </row>
    <row r="7" spans="1:4" ht="14.5">
      <c r="A7" s="296" t="s">
        <v>807</v>
      </c>
      <c r="B7" s="296"/>
      <c r="C7" s="296"/>
      <c r="D7" s="296"/>
    </row>
    <row r="8" spans="1:4" ht="14.5">
      <c r="A8" s="296" t="s">
        <v>808</v>
      </c>
      <c r="B8" s="296"/>
      <c r="C8" s="296"/>
      <c r="D8" s="296"/>
    </row>
    <row r="9" spans="1:4" ht="14.5">
      <c r="A9" s="296"/>
      <c r="B9" s="296"/>
      <c r="C9" s="296"/>
      <c r="D9" s="296"/>
    </row>
    <row r="10" spans="1:4" ht="14.5">
      <c r="A10" s="296"/>
      <c r="B10" s="296"/>
      <c r="C10" s="296"/>
      <c r="D10" s="296"/>
    </row>
    <row r="11" spans="1:4" ht="14.5">
      <c r="A11" s="298" t="s">
        <v>809</v>
      </c>
      <c r="B11" s="296"/>
      <c r="C11" s="296"/>
      <c r="D11" s="296">
        <f>N(data!C380)</f>
        <v>4718047</v>
      </c>
    </row>
    <row r="12" spans="1:4" ht="14.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4.5">
      <c r="A13" s="296"/>
      <c r="B13" s="296"/>
      <c r="C13" s="296"/>
      <c r="D13" s="296"/>
    </row>
    <row r="14" spans="1:4" ht="14.5">
      <c r="A14" s="298" t="s">
        <v>811</v>
      </c>
      <c r="B14" s="296"/>
      <c r="C14" s="296"/>
      <c r="D14" s="298" t="s">
        <v>812</v>
      </c>
    </row>
    <row r="15" spans="1:4" ht="14.5">
      <c r="A15" s="296" t="s">
        <v>813</v>
      </c>
      <c r="B15" s="296"/>
      <c r="C15" s="296"/>
      <c r="D15" s="296"/>
    </row>
    <row r="16" spans="1:4" ht="14.5">
      <c r="A16" s="296" t="s">
        <v>813</v>
      </c>
      <c r="B16" s="296"/>
      <c r="C16" s="296"/>
      <c r="D16" s="296"/>
    </row>
    <row r="17" spans="1:4" ht="14.5">
      <c r="A17" s="296" t="s">
        <v>813</v>
      </c>
      <c r="B17" s="296"/>
      <c r="C17" s="296"/>
      <c r="D17" s="296"/>
    </row>
    <row r="18" spans="1:4" ht="14.5">
      <c r="A18" s="296" t="s">
        <v>813</v>
      </c>
      <c r="B18" s="296"/>
      <c r="C18" s="296"/>
      <c r="D18" s="296"/>
    </row>
    <row r="19" spans="1:4" ht="14.5">
      <c r="A19" s="296" t="s">
        <v>813</v>
      </c>
      <c r="B19" s="296"/>
      <c r="C19" s="296"/>
      <c r="D19" s="296"/>
    </row>
    <row r="20" spans="1:4" ht="14.5">
      <c r="A20" s="296" t="s">
        <v>813</v>
      </c>
      <c r="B20" s="296"/>
      <c r="C20" s="296"/>
      <c r="D20" s="296"/>
    </row>
    <row r="21" spans="1:4" ht="14.5">
      <c r="A21" s="296" t="s">
        <v>813</v>
      </c>
      <c r="B21" s="296"/>
      <c r="C21" s="296"/>
      <c r="D21" s="296"/>
    </row>
    <row r="22" spans="1:4" ht="14.5">
      <c r="A22" s="296"/>
      <c r="B22" s="296"/>
      <c r="C22" s="296"/>
      <c r="D22" s="296"/>
    </row>
    <row r="23" spans="1:4" ht="14.5">
      <c r="A23" s="296"/>
      <c r="B23" s="296"/>
      <c r="C23" s="296"/>
      <c r="D23" s="296"/>
    </row>
    <row r="24" spans="1:4" ht="14.5">
      <c r="A24" s="296"/>
      <c r="B24" s="296"/>
      <c r="C24" s="296"/>
      <c r="D24" s="296"/>
    </row>
    <row r="25" spans="1:4" ht="14.5">
      <c r="A25" s="298" t="s">
        <v>814</v>
      </c>
      <c r="B25" s="296"/>
      <c r="C25" s="296"/>
      <c r="D25" s="296">
        <f>N(data!C414)</f>
        <v>1346018</v>
      </c>
    </row>
    <row r="26" spans="1:4" ht="14.5">
      <c r="A26" s="298" t="s">
        <v>810</v>
      </c>
      <c r="B26" s="296"/>
      <c r="C26" s="296"/>
      <c r="D26" s="296" t="str">
        <f>IF(OR(N(data!C414)&gt;1000000,N(data!C414)/(N(data!D416))&gt;0.01),"Yes","No")</f>
        <v>Yes</v>
      </c>
    </row>
    <row r="27" spans="1:4" ht="14.5">
      <c r="A27" s="296"/>
      <c r="B27" s="296"/>
      <c r="C27" s="296"/>
      <c r="D27" s="296"/>
    </row>
    <row r="28" spans="1:4" ht="14.5">
      <c r="A28" s="298" t="s">
        <v>811</v>
      </c>
      <c r="B28" s="296"/>
      <c r="C28" s="296"/>
      <c r="D28" s="298" t="s">
        <v>812</v>
      </c>
    </row>
    <row r="29" spans="1:4" ht="14.5">
      <c r="A29" s="296" t="s">
        <v>815</v>
      </c>
      <c r="B29" s="296"/>
      <c r="C29" s="296"/>
      <c r="D29" s="296"/>
    </row>
    <row r="30" spans="1:4" ht="14.5">
      <c r="A30" s="296" t="s">
        <v>815</v>
      </c>
      <c r="B30" s="296"/>
      <c r="C30" s="296"/>
      <c r="D30" s="296"/>
    </row>
    <row r="31" spans="1:4" ht="14.5">
      <c r="A31" s="296" t="s">
        <v>815</v>
      </c>
      <c r="B31" s="296"/>
      <c r="C31" s="296"/>
      <c r="D31" s="296"/>
    </row>
    <row r="32" spans="1:4" ht="14.5">
      <c r="A32" s="296" t="s">
        <v>815</v>
      </c>
      <c r="B32" s="296"/>
      <c r="C32" s="296"/>
      <c r="D32" s="296"/>
    </row>
    <row r="33" spans="1:4" ht="14.5">
      <c r="A33" s="296" t="s">
        <v>815</v>
      </c>
      <c r="B33" s="296"/>
      <c r="C33" s="296"/>
      <c r="D33" s="296"/>
    </row>
    <row r="34" spans="1:4" ht="14.5">
      <c r="A34" s="296" t="s">
        <v>815</v>
      </c>
      <c r="B34" s="296"/>
      <c r="C34" s="296"/>
      <c r="D34" s="296"/>
    </row>
    <row r="35" spans="1:4" ht="14.5">
      <c r="A35" s="296" t="s">
        <v>815</v>
      </c>
      <c r="B35" s="296"/>
      <c r="C35" s="296"/>
      <c r="D35" s="296"/>
    </row>
    <row r="36" spans="1:4" ht="14.5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>
      <c r="G1" s="70" t="s">
        <v>816</v>
      </c>
    </row>
    <row r="2" spans="1:7" ht="20.149999999999999" customHeight="1">
      <c r="A2" s="71" t="s">
        <v>817</v>
      </c>
      <c r="B2" s="71"/>
      <c r="C2" s="71"/>
      <c r="D2" s="71"/>
      <c r="E2" s="71"/>
      <c r="F2" s="71"/>
    </row>
    <row r="3" spans="1:7" ht="20.149999999999999" customHeight="1">
      <c r="B3" s="71"/>
      <c r="C3" s="71"/>
      <c r="D3" s="71"/>
      <c r="E3" s="71"/>
      <c r="F3" s="71"/>
      <c r="G3" s="71"/>
    </row>
    <row r="4" spans="1:7" ht="20.149999999999999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H-108</v>
      </c>
      <c r="G4" s="76"/>
    </row>
    <row r="5" spans="1:7" ht="20.149999999999999" customHeight="1">
      <c r="A5" s="72">
        <v>2</v>
      </c>
      <c r="B5" s="73" t="s">
        <v>299</v>
      </c>
      <c r="C5" s="76"/>
      <c r="D5" s="73" t="str">
        <f>"  "&amp;data!C98</f>
        <v xml:space="preserve">  Tri-State Memorial Hospital</v>
      </c>
      <c r="E5" s="75"/>
      <c r="F5" s="75"/>
      <c r="G5" s="76"/>
    </row>
    <row r="6" spans="1:7" ht="20.149999999999999" customHeight="1">
      <c r="A6" s="72">
        <v>3</v>
      </c>
      <c r="B6" s="73" t="s">
        <v>304</v>
      </c>
      <c r="C6" s="76"/>
      <c r="D6" s="73" t="str">
        <f>"  "&amp;data!C103</f>
        <v xml:space="preserve">  Asotin</v>
      </c>
      <c r="E6" s="75"/>
      <c r="F6" s="75"/>
      <c r="G6" s="76"/>
    </row>
    <row r="7" spans="1:7" ht="20.149999999999999" customHeight="1">
      <c r="A7" s="72">
        <v>4</v>
      </c>
      <c r="B7" s="73" t="s">
        <v>818</v>
      </c>
      <c r="C7" s="76"/>
      <c r="D7" s="73" t="str">
        <f>"  "&amp;data!C104</f>
        <v xml:space="preserve">  Kym Clift</v>
      </c>
      <c r="E7" s="75"/>
      <c r="F7" s="75"/>
      <c r="G7" s="76"/>
    </row>
    <row r="8" spans="1:7" ht="20.149999999999999" customHeight="1">
      <c r="A8" s="72">
        <v>5</v>
      </c>
      <c r="B8" s="73" t="s">
        <v>819</v>
      </c>
      <c r="C8" s="76"/>
      <c r="D8" s="73" t="str">
        <f>"  "&amp;data!C105</f>
        <v xml:space="preserve">  Jim Heilsberg</v>
      </c>
      <c r="E8" s="75"/>
      <c r="F8" s="75"/>
      <c r="G8" s="76"/>
    </row>
    <row r="9" spans="1:7" ht="20.149999999999999" customHeight="1">
      <c r="A9" s="72">
        <v>6</v>
      </c>
      <c r="B9" s="73" t="s">
        <v>820</v>
      </c>
      <c r="C9" s="76"/>
      <c r="D9" s="73" t="str">
        <f>"  "&amp;data!C106</f>
        <v xml:space="preserve">  Mike Martin</v>
      </c>
      <c r="E9" s="75"/>
      <c r="F9" s="75"/>
      <c r="G9" s="76"/>
    </row>
    <row r="10" spans="1:7" ht="20.149999999999999" customHeight="1">
      <c r="A10" s="72">
        <v>7</v>
      </c>
      <c r="B10" s="73" t="s">
        <v>821</v>
      </c>
      <c r="C10" s="76"/>
      <c r="D10" s="73" t="str">
        <f>"  "&amp;data!C107</f>
        <v xml:space="preserve">  509-758-5511</v>
      </c>
      <c r="E10" s="75"/>
      <c r="F10" s="75"/>
      <c r="G10" s="76"/>
    </row>
    <row r="11" spans="1:7" ht="20.149999999999999" customHeight="1">
      <c r="A11" s="72">
        <v>8</v>
      </c>
      <c r="B11" s="73" t="s">
        <v>822</v>
      </c>
      <c r="C11" s="76"/>
      <c r="D11" s="73" t="str">
        <f>"  "&amp;data!C108</f>
        <v xml:space="preserve">  509-758-3566</v>
      </c>
      <c r="E11" s="75"/>
      <c r="F11" s="75"/>
      <c r="G11" s="76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80"/>
      <c r="G13" s="81"/>
    </row>
    <row r="14" spans="1:7" ht="20.149999999999999" customHeight="1">
      <c r="A14" s="72">
        <v>9</v>
      </c>
      <c r="B14" s="73" t="s">
        <v>823</v>
      </c>
      <c r="C14" s="73"/>
      <c r="D14" s="73"/>
      <c r="E14" s="73"/>
      <c r="F14" s="73"/>
      <c r="G14" s="79"/>
    </row>
    <row r="15" spans="1:7" ht="20.149999999999999" customHeight="1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49999999999999" customHeight="1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824</v>
      </c>
      <c r="E16" s="244" t="str">
        <f>IF(data!C120&gt;0," X","")</f>
        <v/>
      </c>
      <c r="F16" s="90" t="s">
        <v>318</v>
      </c>
      <c r="G16" s="76"/>
    </row>
    <row r="17" spans="1:7" ht="20.149999999999999" customHeight="1">
      <c r="A17" s="87" t="str">
        <f>IF(data!C114&gt;0," X","")</f>
        <v/>
      </c>
      <c r="B17" s="76" t="s">
        <v>304</v>
      </c>
      <c r="C17" s="88" t="str">
        <f>IF(data!C118&gt;0," X","")</f>
        <v xml:space="preserve"> X</v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49999999999999" customHeight="1">
      <c r="A18" s="72"/>
      <c r="B18" s="76" t="s">
        <v>825</v>
      </c>
      <c r="C18" s="76"/>
      <c r="D18" s="76"/>
      <c r="E18" s="244" t="str">
        <f>IF(data!C122&gt;0," X","")</f>
        <v/>
      </c>
      <c r="F18" s="90" t="s">
        <v>320</v>
      </c>
      <c r="G18" s="76"/>
    </row>
    <row r="19" spans="1:7" ht="20.149999999999999" customHeight="1">
      <c r="A19" s="87" t="str">
        <f>IF(data!C115&gt;0," X","")</f>
        <v/>
      </c>
      <c r="B19" s="89" t="s">
        <v>826</v>
      </c>
      <c r="C19" s="76"/>
      <c r="D19" s="76"/>
      <c r="E19" s="76"/>
      <c r="F19" s="90"/>
      <c r="G19" s="76"/>
    </row>
    <row r="20" spans="1:7" ht="20.149999999999999" customHeight="1">
      <c r="A20" s="77"/>
      <c r="B20" s="78"/>
      <c r="C20" s="78"/>
      <c r="D20" s="78"/>
      <c r="E20" s="78"/>
      <c r="F20" s="78"/>
      <c r="G20" s="79"/>
    </row>
    <row r="21" spans="1:7" ht="20.149999999999999" customHeight="1">
      <c r="A21" s="80"/>
      <c r="G21" s="91"/>
    </row>
    <row r="22" spans="1:7" ht="20.149999999999999" customHeight="1">
      <c r="A22" s="72">
        <v>10</v>
      </c>
      <c r="B22" s="73" t="s">
        <v>827</v>
      </c>
      <c r="C22" s="73"/>
      <c r="D22" s="73"/>
      <c r="E22" s="73"/>
      <c r="F22" s="87" t="s">
        <v>323</v>
      </c>
      <c r="G22" s="88" t="s">
        <v>242</v>
      </c>
    </row>
    <row r="23" spans="1:7" ht="20.149999999999999" customHeight="1">
      <c r="A23" s="72"/>
      <c r="B23" s="73" t="s">
        <v>828</v>
      </c>
      <c r="C23" s="73"/>
      <c r="D23" s="73"/>
      <c r="E23" s="73"/>
      <c r="F23" s="72">
        <f>data!C127</f>
        <v>1081</v>
      </c>
      <c r="G23" s="76">
        <f>data!D127</f>
        <v>4464</v>
      </c>
    </row>
    <row r="24" spans="1:7" ht="20.149999999999999" customHeight="1">
      <c r="A24" s="72"/>
      <c r="B24" s="73" t="s">
        <v>829</v>
      </c>
      <c r="C24" s="73"/>
      <c r="D24" s="73"/>
      <c r="E24" s="73"/>
      <c r="F24" s="72">
        <f>data!C128</f>
        <v>21</v>
      </c>
      <c r="G24" s="76">
        <f>data!D128</f>
        <v>96</v>
      </c>
    </row>
    <row r="25" spans="1:7" ht="20.149999999999999" customHeight="1">
      <c r="A25" s="72"/>
      <c r="B25" s="73" t="s">
        <v>830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>
      <c r="A26" s="72">
        <v>11</v>
      </c>
      <c r="B26" s="73" t="s">
        <v>327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>
      <c r="A27" s="77"/>
      <c r="B27" s="78"/>
      <c r="C27" s="78"/>
      <c r="D27" s="78"/>
      <c r="E27" s="78"/>
      <c r="F27" s="78"/>
      <c r="G27" s="79"/>
    </row>
    <row r="28" spans="1:7" ht="20.149999999999999" customHeight="1">
      <c r="A28" s="80"/>
      <c r="G28" s="91"/>
    </row>
    <row r="29" spans="1:7" ht="20.149999999999999" customHeight="1">
      <c r="A29" s="72">
        <v>12</v>
      </c>
      <c r="B29" s="92" t="s">
        <v>831</v>
      </c>
      <c r="C29" s="76"/>
      <c r="D29" s="88" t="s">
        <v>194</v>
      </c>
      <c r="E29" s="92" t="s">
        <v>831</v>
      </c>
      <c r="F29" s="76"/>
      <c r="G29" s="88" t="s">
        <v>194</v>
      </c>
    </row>
    <row r="30" spans="1:7" ht="20.149999999999999" customHeight="1">
      <c r="A30" s="72"/>
      <c r="B30" s="73" t="s">
        <v>329</v>
      </c>
      <c r="C30" s="76"/>
      <c r="D30" s="76">
        <f>data!C132</f>
        <v>4</v>
      </c>
      <c r="E30" s="73" t="s">
        <v>335</v>
      </c>
      <c r="F30" s="76"/>
      <c r="G30" s="76">
        <f>data!C139</f>
        <v>0</v>
      </c>
    </row>
    <row r="31" spans="1:7" ht="20.149999999999999" customHeight="1">
      <c r="A31" s="72"/>
      <c r="B31" s="92" t="s">
        <v>832</v>
      </c>
      <c r="C31" s="76"/>
      <c r="D31" s="76">
        <f>data!C133</f>
        <v>0</v>
      </c>
      <c r="E31" s="73" t="s">
        <v>336</v>
      </c>
      <c r="F31" s="76"/>
      <c r="G31" s="76">
        <f>data!C140</f>
        <v>0</v>
      </c>
    </row>
    <row r="32" spans="1:7" ht="20.149999999999999" customHeight="1">
      <c r="A32" s="72"/>
      <c r="B32" s="92" t="s">
        <v>833</v>
      </c>
      <c r="C32" s="76"/>
      <c r="D32" s="76">
        <f>data!C134</f>
        <v>21</v>
      </c>
      <c r="E32" s="73" t="s">
        <v>834</v>
      </c>
      <c r="F32" s="76"/>
      <c r="G32" s="76">
        <f>data!C141</f>
        <v>0</v>
      </c>
    </row>
    <row r="33" spans="1:7" ht="20.149999999999999" customHeight="1">
      <c r="A33" s="72"/>
      <c r="B33" s="92" t="s">
        <v>835</v>
      </c>
      <c r="C33" s="76"/>
      <c r="D33" s="76">
        <f>data!C135</f>
        <v>0</v>
      </c>
      <c r="E33" s="73" t="s">
        <v>836</v>
      </c>
      <c r="F33" s="76"/>
      <c r="G33" s="76">
        <f>data!C142</f>
        <v>0</v>
      </c>
    </row>
    <row r="34" spans="1:7" ht="20.149999999999999" customHeight="1">
      <c r="A34" s="72"/>
      <c r="B34" s="92" t="s">
        <v>837</v>
      </c>
      <c r="C34" s="76"/>
      <c r="D34" s="76">
        <f>data!C136</f>
        <v>0</v>
      </c>
      <c r="E34" s="73" t="s">
        <v>338</v>
      </c>
      <c r="F34" s="76"/>
      <c r="G34" s="76">
        <f>data!E143</f>
        <v>25</v>
      </c>
    </row>
    <row r="35" spans="1:7" ht="20.149999999999999" customHeight="1">
      <c r="A35" s="72"/>
      <c r="B35" s="92" t="s">
        <v>838</v>
      </c>
      <c r="C35" s="76"/>
      <c r="D35" s="76">
        <f>data!C137</f>
        <v>0</v>
      </c>
      <c r="E35" s="73" t="s">
        <v>839</v>
      </c>
      <c r="F35" s="93"/>
      <c r="G35" s="76"/>
    </row>
    <row r="36" spans="1:7" ht="20.149999999999999" customHeight="1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62</v>
      </c>
    </row>
    <row r="37" spans="1:7" ht="20.149999999999999" customHeight="1">
      <c r="A37" s="72"/>
      <c r="E37" s="73" t="s">
        <v>340</v>
      </c>
      <c r="F37" s="76"/>
      <c r="G37" s="76">
        <f>data!C145</f>
        <v>0</v>
      </c>
    </row>
    <row r="38" spans="1:7" ht="20.149999999999999" customHeight="1">
      <c r="A38" s="72"/>
      <c r="B38" s="73"/>
      <c r="C38" s="73"/>
      <c r="D38" s="73"/>
      <c r="E38" s="73"/>
      <c r="F38" s="73"/>
      <c r="G38" s="76"/>
    </row>
    <row r="39" spans="1:7" ht="20.149999999999999" customHeight="1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49999999999999" customHeight="1">
      <c r="A40" s="98"/>
      <c r="B40" s="99" t="s">
        <v>840</v>
      </c>
      <c r="C40" s="100" t="s">
        <v>298</v>
      </c>
      <c r="D40" s="81">
        <f>data!C147</f>
        <v>220580.88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>
      <c r="A1" s="129" t="s">
        <v>841</v>
      </c>
      <c r="G1" s="70" t="s">
        <v>842</v>
      </c>
    </row>
    <row r="2" spans="1:7" ht="20.149999999999999" customHeight="1">
      <c r="A2" s="1" t="str">
        <f>"Hospital: "&amp;data!C98</f>
        <v>Hospital: Tri-State Memorial Hospital</v>
      </c>
      <c r="G2" s="4" t="s">
        <v>843</v>
      </c>
    </row>
    <row r="3" spans="1:7" ht="20.149999999999999" customHeight="1">
      <c r="G3" s="4" t="str">
        <f>"FYE: "&amp;data!C96</f>
        <v>FYE: 12/31/2022</v>
      </c>
    </row>
    <row r="4" spans="1:7" ht="20.149999999999999" customHeight="1">
      <c r="A4" s="130" t="s">
        <v>844</v>
      </c>
      <c r="B4" s="131"/>
      <c r="C4" s="131"/>
      <c r="D4" s="131"/>
      <c r="E4" s="131"/>
      <c r="F4" s="131"/>
      <c r="G4" s="132"/>
    </row>
    <row r="5" spans="1:7" ht="20.149999999999999" customHeight="1">
      <c r="A5" s="133"/>
      <c r="B5" s="83" t="s">
        <v>845</v>
      </c>
      <c r="C5" s="83"/>
      <c r="D5" s="83"/>
      <c r="E5" s="134" t="s">
        <v>350</v>
      </c>
      <c r="F5" s="83"/>
      <c r="G5" s="83"/>
    </row>
    <row r="6" spans="1:7" ht="20.149999999999999" customHeight="1">
      <c r="A6" s="135" t="s">
        <v>846</v>
      </c>
      <c r="B6" s="88" t="s">
        <v>323</v>
      </c>
      <c r="C6" s="88" t="s">
        <v>847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49999999999999" customHeight="1">
      <c r="A7" s="72" t="s">
        <v>344</v>
      </c>
      <c r="B7" s="136">
        <f>data!B154</f>
        <v>792</v>
      </c>
      <c r="C7" s="136">
        <f>data!B155</f>
        <v>3265</v>
      </c>
      <c r="D7" s="136">
        <f>data!B156</f>
        <v>181324</v>
      </c>
      <c r="E7" s="136">
        <f>data!B157</f>
        <v>18179595.699999999</v>
      </c>
      <c r="F7" s="136">
        <f>data!B158</f>
        <v>103374353.82000001</v>
      </c>
      <c r="G7" s="136">
        <f>data!B157+data!B158</f>
        <v>121553949.52000001</v>
      </c>
    </row>
    <row r="8" spans="1:7" ht="20.149999999999999" customHeight="1">
      <c r="A8" s="72" t="s">
        <v>345</v>
      </c>
      <c r="B8" s="136">
        <f>data!C154</f>
        <v>119</v>
      </c>
      <c r="C8" s="136">
        <f>data!C155</f>
        <v>522</v>
      </c>
      <c r="D8" s="136">
        <f>data!C156</f>
        <v>43732</v>
      </c>
      <c r="E8" s="136">
        <f>data!C157</f>
        <v>2484577.34</v>
      </c>
      <c r="F8" s="136">
        <f>data!C158</f>
        <v>24931863.219999999</v>
      </c>
      <c r="G8" s="136">
        <f>data!C157+data!C158</f>
        <v>27416440.559999999</v>
      </c>
    </row>
    <row r="9" spans="1:7" ht="20.149999999999999" customHeight="1">
      <c r="A9" s="72" t="s">
        <v>848</v>
      </c>
      <c r="B9" s="136">
        <f>data!D154</f>
        <v>170</v>
      </c>
      <c r="C9" s="136">
        <f>data!D155</f>
        <v>677</v>
      </c>
      <c r="D9" s="136">
        <f>data!D156</f>
        <v>101284</v>
      </c>
      <c r="E9" s="136">
        <f>data!D157</f>
        <v>3947343.91</v>
      </c>
      <c r="F9" s="136">
        <f>data!D158</f>
        <v>57742760.590000004</v>
      </c>
      <c r="G9" s="136">
        <f>data!D157+data!D158</f>
        <v>61690104.5</v>
      </c>
    </row>
    <row r="10" spans="1:7" ht="20.149999999999999" customHeight="1">
      <c r="A10" s="87" t="s">
        <v>230</v>
      </c>
      <c r="B10" s="136">
        <f>data!E154</f>
        <v>1081</v>
      </c>
      <c r="C10" s="136">
        <f>data!E155</f>
        <v>4464</v>
      </c>
      <c r="D10" s="136">
        <f>data!E156</f>
        <v>326340</v>
      </c>
      <c r="E10" s="136">
        <f>data!E157</f>
        <v>24611516.949999999</v>
      </c>
      <c r="F10" s="136">
        <f>data!E158</f>
        <v>186048977.63</v>
      </c>
      <c r="G10" s="136">
        <f>E10+F10</f>
        <v>210660494.57999998</v>
      </c>
    </row>
    <row r="11" spans="1:7" ht="20.149999999999999" customHeight="1">
      <c r="A11" s="137"/>
      <c r="B11" s="138"/>
      <c r="C11" s="138"/>
      <c r="D11" s="138"/>
      <c r="E11" s="138"/>
      <c r="F11" s="138"/>
      <c r="G11" s="139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140" t="s">
        <v>849</v>
      </c>
      <c r="B13" s="71"/>
      <c r="C13" s="71"/>
      <c r="D13" s="71"/>
      <c r="E13" s="71"/>
      <c r="F13" s="71"/>
      <c r="G13" s="141"/>
    </row>
    <row r="14" spans="1:7" ht="20.149999999999999" customHeight="1">
      <c r="A14" s="133"/>
      <c r="B14" s="142" t="s">
        <v>845</v>
      </c>
      <c r="C14" s="142"/>
      <c r="D14" s="142"/>
      <c r="E14" s="142" t="s">
        <v>350</v>
      </c>
      <c r="F14" s="142"/>
      <c r="G14" s="142"/>
    </row>
    <row r="15" spans="1:7" ht="20.149999999999999" customHeight="1">
      <c r="A15" s="135" t="s">
        <v>846</v>
      </c>
      <c r="B15" s="88" t="s">
        <v>323</v>
      </c>
      <c r="C15" s="88" t="s">
        <v>847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49999999999999" customHeight="1">
      <c r="A16" s="72" t="s">
        <v>344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>
      <c r="A17" s="72" t="s">
        <v>345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>
      <c r="A18" s="72" t="s">
        <v>848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>
      <c r="A20" s="137"/>
      <c r="B20" s="138"/>
      <c r="C20" s="138"/>
      <c r="D20" s="138"/>
      <c r="E20" s="138"/>
      <c r="F20" s="138"/>
      <c r="G20" s="139"/>
    </row>
    <row r="21" spans="1:7" ht="20.149999999999999" customHeight="1">
      <c r="A21" s="77"/>
      <c r="B21" s="78"/>
      <c r="C21" s="78"/>
      <c r="D21" s="78"/>
      <c r="E21" s="78"/>
      <c r="F21" s="78"/>
      <c r="G21" s="79"/>
    </row>
    <row r="22" spans="1:7" ht="20.149999999999999" customHeight="1">
      <c r="A22" s="140" t="s">
        <v>850</v>
      </c>
      <c r="B22" s="71"/>
      <c r="C22" s="71"/>
      <c r="D22" s="71"/>
      <c r="E22" s="71"/>
      <c r="F22" s="71"/>
      <c r="G22" s="141"/>
    </row>
    <row r="23" spans="1:7" ht="20.149999999999999" customHeight="1">
      <c r="A23" s="133"/>
      <c r="B23" s="83" t="s">
        <v>845</v>
      </c>
      <c r="C23" s="83"/>
      <c r="D23" s="83"/>
      <c r="E23" s="83" t="s">
        <v>350</v>
      </c>
      <c r="F23" s="83"/>
      <c r="G23" s="83"/>
    </row>
    <row r="24" spans="1:7" ht="20.149999999999999" customHeight="1">
      <c r="A24" s="135" t="s">
        <v>846</v>
      </c>
      <c r="B24" s="88" t="s">
        <v>323</v>
      </c>
      <c r="C24" s="88" t="s">
        <v>847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49999999999999" customHeight="1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>
      <c r="A27" s="72" t="s">
        <v>848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>
      <c r="A29" s="137"/>
      <c r="B29" s="138"/>
      <c r="C29" s="138"/>
      <c r="D29" s="138"/>
      <c r="E29" s="138"/>
      <c r="F29" s="138"/>
      <c r="G29" s="139"/>
    </row>
    <row r="30" spans="1:7" ht="20.149999999999999" customHeight="1">
      <c r="A30" s="77"/>
      <c r="B30" s="90"/>
      <c r="C30" s="78"/>
      <c r="D30" s="78"/>
      <c r="E30" s="78"/>
      <c r="F30" s="78"/>
      <c r="G30" s="79"/>
    </row>
    <row r="31" spans="1:7" ht="20.149999999999999" customHeight="1">
      <c r="A31" s="143" t="s">
        <v>851</v>
      </c>
      <c r="B31" s="144"/>
      <c r="C31" s="75"/>
      <c r="D31" s="74"/>
      <c r="E31" s="74"/>
      <c r="F31" s="74"/>
      <c r="G31" s="145"/>
    </row>
    <row r="32" spans="1:7" ht="20.149999999999999" customHeight="1">
      <c r="A32" s="146"/>
      <c r="B32" s="147" t="s">
        <v>852</v>
      </c>
      <c r="C32" s="148">
        <f>data!B173</f>
        <v>0</v>
      </c>
      <c r="D32" s="75"/>
      <c r="E32" s="75"/>
      <c r="F32" s="75"/>
      <c r="G32" s="93"/>
    </row>
    <row r="33" spans="1:7" ht="20.149999999999999" customHeight="1">
      <c r="A33" s="146"/>
      <c r="B33" s="149" t="s">
        <v>853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>
      <c r="A1" s="150" t="s">
        <v>353</v>
      </c>
      <c r="B1" s="71"/>
      <c r="C1" s="70" t="s">
        <v>854</v>
      </c>
    </row>
    <row r="2" spans="1:3" ht="20.149999999999999" customHeight="1">
      <c r="A2" s="95"/>
    </row>
    <row r="3" spans="1:3" ht="20.149999999999999" customHeight="1">
      <c r="A3" s="129" t="str">
        <f>"Hospital: "&amp;data!C98</f>
        <v>Hospital: Tri-State Memorial Hospital</v>
      </c>
      <c r="B3" s="78"/>
      <c r="C3" s="151" t="str">
        <f>"FYE: "&amp;data!C96</f>
        <v>FYE: 12/31/2022</v>
      </c>
    </row>
    <row r="4" spans="1:3" ht="20.149999999999999" customHeight="1">
      <c r="A4" s="78"/>
    </row>
    <row r="5" spans="1:3" ht="20.149999999999999" customHeight="1">
      <c r="A5" s="72">
        <v>1</v>
      </c>
      <c r="B5" s="84" t="s">
        <v>354</v>
      </c>
      <c r="C5" s="132"/>
    </row>
    <row r="6" spans="1:3" ht="20.149999999999999" customHeight="1">
      <c r="A6" s="152">
        <v>2</v>
      </c>
      <c r="B6" s="73" t="s">
        <v>855</v>
      </c>
      <c r="C6" s="72">
        <f>data!C181</f>
        <v>2636383</v>
      </c>
    </row>
    <row r="7" spans="1:3" ht="20.149999999999999" customHeight="1">
      <c r="A7" s="153">
        <v>3</v>
      </c>
      <c r="B7" s="92" t="s">
        <v>356</v>
      </c>
      <c r="C7" s="72">
        <f>data!C182</f>
        <v>267015.32</v>
      </c>
    </row>
    <row r="8" spans="1:3" ht="20.149999999999999" customHeight="1">
      <c r="A8" s="153">
        <v>4</v>
      </c>
      <c r="B8" s="73" t="s">
        <v>357</v>
      </c>
      <c r="C8" s="72">
        <f>data!C183</f>
        <v>468065.74</v>
      </c>
    </row>
    <row r="9" spans="1:3" ht="20.149999999999999" customHeight="1">
      <c r="A9" s="153">
        <v>5</v>
      </c>
      <c r="B9" s="73" t="s">
        <v>358</v>
      </c>
      <c r="C9" s="72">
        <f>data!C184</f>
        <v>6142414.2999999998</v>
      </c>
    </row>
    <row r="10" spans="1:3" ht="20.149999999999999" customHeight="1">
      <c r="A10" s="153">
        <v>6</v>
      </c>
      <c r="B10" s="73" t="s">
        <v>359</v>
      </c>
      <c r="C10" s="72">
        <f>data!C185</f>
        <v>0</v>
      </c>
    </row>
    <row r="11" spans="1:3" ht="20.149999999999999" customHeight="1">
      <c r="A11" s="153">
        <v>7</v>
      </c>
      <c r="B11" s="73" t="s">
        <v>360</v>
      </c>
      <c r="C11" s="72">
        <f>data!C186</f>
        <v>1239805.48</v>
      </c>
    </row>
    <row r="12" spans="1:3" ht="20.149999999999999" customHeight="1">
      <c r="A12" s="153">
        <v>8</v>
      </c>
      <c r="B12" s="73" t="s">
        <v>361</v>
      </c>
      <c r="C12" s="72">
        <f>data!C187</f>
        <v>58680.71</v>
      </c>
    </row>
    <row r="13" spans="1:3" ht="20.149999999999999" customHeight="1">
      <c r="A13" s="153">
        <v>9</v>
      </c>
      <c r="B13" s="73" t="s">
        <v>361</v>
      </c>
      <c r="C13" s="72">
        <f>data!C188</f>
        <v>0</v>
      </c>
    </row>
    <row r="14" spans="1:3" ht="20.149999999999999" customHeight="1">
      <c r="A14" s="153">
        <v>10</v>
      </c>
      <c r="B14" s="73" t="s">
        <v>856</v>
      </c>
      <c r="C14" s="72">
        <f>data!D189</f>
        <v>10812364.550000001</v>
      </c>
    </row>
    <row r="15" spans="1:3" ht="20.149999999999999" customHeight="1">
      <c r="A15" s="77"/>
      <c r="B15" s="78"/>
      <c r="C15" s="79"/>
    </row>
    <row r="16" spans="1:3" ht="20.149999999999999" customHeight="1">
      <c r="A16" s="77"/>
      <c r="B16" s="78"/>
      <c r="C16" s="79"/>
    </row>
    <row r="17" spans="1:3" ht="20.149999999999999" customHeight="1">
      <c r="A17" s="154">
        <v>11</v>
      </c>
      <c r="B17" s="85" t="s">
        <v>362</v>
      </c>
      <c r="C17" s="86"/>
    </row>
    <row r="18" spans="1:3" ht="20.149999999999999" customHeight="1">
      <c r="A18" s="72">
        <v>12</v>
      </c>
      <c r="B18" s="73" t="s">
        <v>857</v>
      </c>
      <c r="C18" s="72">
        <f>data!C191</f>
        <v>114490.4</v>
      </c>
    </row>
    <row r="19" spans="1:3" ht="20.149999999999999" customHeight="1">
      <c r="A19" s="72">
        <v>13</v>
      </c>
      <c r="B19" s="73" t="s">
        <v>858</v>
      </c>
      <c r="C19" s="72">
        <f>data!C192</f>
        <v>748348.6</v>
      </c>
    </row>
    <row r="20" spans="1:3" ht="20.149999999999999" customHeight="1">
      <c r="A20" s="72">
        <v>14</v>
      </c>
      <c r="B20" s="73" t="s">
        <v>859</v>
      </c>
      <c r="C20" s="72">
        <f>data!D193</f>
        <v>862839</v>
      </c>
    </row>
    <row r="21" spans="1:3" ht="20.149999999999999" customHeight="1">
      <c r="A21" s="77"/>
      <c r="B21" s="78"/>
      <c r="C21" s="79"/>
    </row>
    <row r="22" spans="1:3" ht="20.149999999999999" customHeight="1">
      <c r="A22" s="77"/>
      <c r="C22" s="155"/>
    </row>
    <row r="23" spans="1:3" ht="20.149999999999999" customHeight="1">
      <c r="A23" s="133">
        <v>15</v>
      </c>
      <c r="B23" s="156" t="s">
        <v>365</v>
      </c>
      <c r="C23" s="132"/>
    </row>
    <row r="24" spans="1:3" ht="20.149999999999999" customHeight="1">
      <c r="A24" s="72">
        <v>16</v>
      </c>
      <c r="B24" s="84" t="s">
        <v>860</v>
      </c>
      <c r="C24" s="157"/>
    </row>
    <row r="25" spans="1:3" ht="20.149999999999999" customHeight="1">
      <c r="A25" s="72">
        <v>17</v>
      </c>
      <c r="B25" s="73" t="s">
        <v>861</v>
      </c>
      <c r="C25" s="72">
        <f>data!C195</f>
        <v>659431</v>
      </c>
    </row>
    <row r="26" spans="1:3" ht="20.149999999999999" customHeight="1">
      <c r="A26" s="72">
        <v>18</v>
      </c>
      <c r="B26" s="73" t="s">
        <v>367</v>
      </c>
      <c r="C26" s="72">
        <f>data!C196</f>
        <v>303805.68999999994</v>
      </c>
    </row>
    <row r="27" spans="1:3" ht="20.149999999999999" customHeight="1">
      <c r="A27" s="72">
        <v>19</v>
      </c>
      <c r="B27" s="73" t="s">
        <v>862</v>
      </c>
      <c r="C27" s="72">
        <f>data!D197</f>
        <v>963236.69</v>
      </c>
    </row>
    <row r="28" spans="1:3" ht="20.149999999999999" customHeight="1">
      <c r="A28" s="77"/>
      <c r="B28" s="78"/>
      <c r="C28" s="79"/>
    </row>
    <row r="29" spans="1:3" ht="20.149999999999999" customHeight="1">
      <c r="A29" s="77"/>
      <c r="B29" s="78"/>
      <c r="C29" s="79"/>
    </row>
    <row r="30" spans="1:3" ht="20.149999999999999" customHeight="1">
      <c r="A30" s="133">
        <v>20</v>
      </c>
      <c r="B30" s="156" t="s">
        <v>863</v>
      </c>
      <c r="C30" s="142"/>
    </row>
    <row r="31" spans="1:3" ht="20.149999999999999" customHeight="1">
      <c r="A31" s="72">
        <v>21</v>
      </c>
      <c r="B31" s="73" t="s">
        <v>369</v>
      </c>
      <c r="C31" s="72">
        <f>data!C199</f>
        <v>61203.17</v>
      </c>
    </row>
    <row r="32" spans="1:3" ht="20.149999999999999" customHeight="1">
      <c r="A32" s="72">
        <v>22</v>
      </c>
      <c r="B32" s="73" t="s">
        <v>864</v>
      </c>
      <c r="C32" s="72">
        <f>data!C200</f>
        <v>952360.66</v>
      </c>
    </row>
    <row r="33" spans="1:3" ht="20.149999999999999" customHeight="1">
      <c r="A33" s="72">
        <v>23</v>
      </c>
      <c r="B33" s="73" t="s">
        <v>159</v>
      </c>
      <c r="C33" s="72">
        <f>data!C201</f>
        <v>0</v>
      </c>
    </row>
    <row r="34" spans="1:3" ht="20.149999999999999" customHeight="1">
      <c r="A34" s="72">
        <v>24</v>
      </c>
      <c r="B34" s="73" t="s">
        <v>865</v>
      </c>
      <c r="C34" s="72">
        <f>data!D202</f>
        <v>1013563.8300000001</v>
      </c>
    </row>
    <row r="35" spans="1:3" ht="20.149999999999999" customHeight="1">
      <c r="A35" s="77"/>
      <c r="B35" s="78"/>
      <c r="C35" s="79"/>
    </row>
    <row r="36" spans="1:3" ht="20.149999999999999" customHeight="1">
      <c r="A36" s="77"/>
      <c r="B36" s="78"/>
      <c r="C36" s="79"/>
    </row>
    <row r="37" spans="1:3" ht="20.149999999999999" customHeight="1">
      <c r="A37" s="133">
        <v>25</v>
      </c>
      <c r="B37" s="156" t="s">
        <v>371</v>
      </c>
      <c r="C37" s="132"/>
    </row>
    <row r="38" spans="1:3" ht="20.149999999999999" customHeight="1">
      <c r="A38" s="72">
        <v>26</v>
      </c>
      <c r="B38" s="73" t="s">
        <v>866</v>
      </c>
      <c r="C38" s="72">
        <f>data!C204</f>
        <v>0</v>
      </c>
    </row>
    <row r="39" spans="1:3" ht="20.149999999999999" customHeight="1">
      <c r="A39" s="72">
        <v>27</v>
      </c>
      <c r="B39" s="73" t="s">
        <v>373</v>
      </c>
      <c r="C39" s="72">
        <f>data!C205</f>
        <v>11711.04</v>
      </c>
    </row>
    <row r="40" spans="1:3" ht="20.149999999999999" customHeight="1">
      <c r="A40" s="72">
        <v>28</v>
      </c>
      <c r="B40" s="73" t="s">
        <v>867</v>
      </c>
      <c r="C40" s="72">
        <f>data!D206</f>
        <v>11711.04</v>
      </c>
    </row>
    <row r="41" spans="1: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>
      <c r="A1" s="150" t="s">
        <v>374</v>
      </c>
      <c r="B1" s="71"/>
      <c r="C1" s="71"/>
      <c r="D1" s="71"/>
      <c r="E1" s="71"/>
      <c r="F1" s="70" t="s">
        <v>868</v>
      </c>
    </row>
    <row r="3" spans="1:6" ht="20.149999999999999" customHeight="1">
      <c r="A3" s="129" t="str">
        <f>"Hospital: "&amp;data!C98</f>
        <v>Hospital: Tri-State Memorial Hospital</v>
      </c>
      <c r="F3" s="151" t="str">
        <f>"FYE: "&amp;data!C96</f>
        <v>FYE: 12/31/2022</v>
      </c>
    </row>
    <row r="4" spans="1:6" ht="20.149999999999999" customHeight="1">
      <c r="A4" s="157" t="s">
        <v>375</v>
      </c>
      <c r="B4" s="83"/>
      <c r="C4" s="83"/>
      <c r="D4" s="84"/>
      <c r="E4" s="84"/>
      <c r="F4" s="83"/>
    </row>
    <row r="5" spans="1:6" ht="20.149999999999999" customHeight="1">
      <c r="A5" s="133"/>
      <c r="B5" s="159"/>
      <c r="C5" s="160" t="s">
        <v>869</v>
      </c>
      <c r="D5" s="160"/>
      <c r="E5" s="160"/>
      <c r="F5" s="160" t="s">
        <v>870</v>
      </c>
    </row>
    <row r="6" spans="1:6" ht="20.149999999999999" customHeight="1">
      <c r="A6" s="161"/>
      <c r="B6" s="79"/>
      <c r="C6" s="162" t="s">
        <v>871</v>
      </c>
      <c r="D6" s="162" t="s">
        <v>377</v>
      </c>
      <c r="E6" s="162" t="s">
        <v>872</v>
      </c>
      <c r="F6" s="162" t="s">
        <v>871</v>
      </c>
    </row>
    <row r="7" spans="1:6" ht="20.149999999999999" customHeight="1">
      <c r="A7" s="72">
        <v>1</v>
      </c>
      <c r="B7" s="76" t="s">
        <v>380</v>
      </c>
      <c r="C7" s="76">
        <f>data!B211</f>
        <v>643366</v>
      </c>
      <c r="D7" s="76">
        <f>data!C211</f>
        <v>94470</v>
      </c>
      <c r="E7" s="76">
        <f>data!D211</f>
        <v>0</v>
      </c>
      <c r="F7" s="76">
        <f>data!E211</f>
        <v>737836</v>
      </c>
    </row>
    <row r="8" spans="1:6" ht="20.149999999999999" customHeight="1">
      <c r="A8" s="72">
        <v>2</v>
      </c>
      <c r="B8" s="76" t="s">
        <v>381</v>
      </c>
      <c r="C8" s="76">
        <f>data!B212</f>
        <v>1079344</v>
      </c>
      <c r="D8" s="76">
        <f>data!C212</f>
        <v>0</v>
      </c>
      <c r="E8" s="76">
        <f>data!D212</f>
        <v>0</v>
      </c>
      <c r="F8" s="76">
        <f>data!E212</f>
        <v>1079344</v>
      </c>
    </row>
    <row r="9" spans="1:6" ht="20.149999999999999" customHeight="1">
      <c r="A9" s="72">
        <v>3</v>
      </c>
      <c r="B9" s="76" t="s">
        <v>382</v>
      </c>
      <c r="C9" s="76">
        <f>data!B213</f>
        <v>39592077</v>
      </c>
      <c r="D9" s="76">
        <f>data!C213</f>
        <v>1489777</v>
      </c>
      <c r="E9" s="76">
        <f>data!D213</f>
        <v>0</v>
      </c>
      <c r="F9" s="76">
        <f>data!E213</f>
        <v>41081854</v>
      </c>
    </row>
    <row r="10" spans="1:6" ht="20.149999999999999" customHeight="1">
      <c r="A10" s="72">
        <v>4</v>
      </c>
      <c r="B10" s="76" t="s">
        <v>873</v>
      </c>
      <c r="C10" s="76">
        <f>data!B214</f>
        <v>608311</v>
      </c>
      <c r="D10" s="76">
        <f>data!C214</f>
        <v>0</v>
      </c>
      <c r="E10" s="76">
        <f>data!D214</f>
        <v>0</v>
      </c>
      <c r="F10" s="76">
        <f>data!E214</f>
        <v>608311</v>
      </c>
    </row>
    <row r="11" spans="1:6" ht="20.149999999999999" customHeight="1">
      <c r="A11" s="72">
        <v>5</v>
      </c>
      <c r="B11" s="76" t="s">
        <v>874</v>
      </c>
      <c r="C11" s="76">
        <f>data!B215</f>
        <v>2407751</v>
      </c>
      <c r="D11" s="76">
        <f>data!C215</f>
        <v>0</v>
      </c>
      <c r="E11" s="76">
        <f>data!D215</f>
        <v>0</v>
      </c>
      <c r="F11" s="76">
        <f>data!E215</f>
        <v>2407751</v>
      </c>
    </row>
    <row r="12" spans="1:6" ht="20.149999999999999" customHeight="1">
      <c r="A12" s="72">
        <v>6</v>
      </c>
      <c r="B12" s="76" t="s">
        <v>875</v>
      </c>
      <c r="C12" s="76">
        <f>data!B216</f>
        <v>40595402</v>
      </c>
      <c r="D12" s="76">
        <f>data!C216</f>
        <v>1686270</v>
      </c>
      <c r="E12" s="76">
        <f>data!D216</f>
        <v>15193</v>
      </c>
      <c r="F12" s="76">
        <f>data!E216</f>
        <v>42266479</v>
      </c>
    </row>
    <row r="13" spans="1:6" ht="20.149999999999999" customHeight="1">
      <c r="A13" s="72">
        <v>7</v>
      </c>
      <c r="B13" s="76" t="s">
        <v>876</v>
      </c>
      <c r="C13" s="76">
        <f>data!B217</f>
        <v>1112799</v>
      </c>
      <c r="D13" s="76">
        <f>data!C217</f>
        <v>0</v>
      </c>
      <c r="E13" s="76">
        <f>data!D217</f>
        <v>0</v>
      </c>
      <c r="F13" s="76">
        <f>data!E217</f>
        <v>1112799</v>
      </c>
    </row>
    <row r="14" spans="1:6" ht="20.149999999999999" customHeight="1">
      <c r="A14" s="72">
        <v>8</v>
      </c>
      <c r="B14" s="76" t="s">
        <v>387</v>
      </c>
      <c r="C14" s="76">
        <f>data!B218</f>
        <v>333387</v>
      </c>
      <c r="D14" s="76">
        <f>data!C218</f>
        <v>0</v>
      </c>
      <c r="E14" s="76">
        <f>data!D218</f>
        <v>0</v>
      </c>
      <c r="F14" s="76">
        <f>data!E218</f>
        <v>333387</v>
      </c>
    </row>
    <row r="15" spans="1:6" ht="20.149999999999999" customHeight="1">
      <c r="A15" s="72">
        <v>9</v>
      </c>
      <c r="B15" s="76" t="s">
        <v>877</v>
      </c>
      <c r="C15" s="76">
        <f>data!B219</f>
        <v>5105542</v>
      </c>
      <c r="D15" s="76">
        <f>data!C219</f>
        <v>20131804</v>
      </c>
      <c r="E15" s="76">
        <f>data!D219</f>
        <v>0</v>
      </c>
      <c r="F15" s="76">
        <f>data!E219</f>
        <v>25237346</v>
      </c>
    </row>
    <row r="16" spans="1:6" ht="20.149999999999999" customHeight="1">
      <c r="A16" s="72">
        <v>10</v>
      </c>
      <c r="B16" s="76" t="s">
        <v>601</v>
      </c>
      <c r="C16" s="76">
        <f>data!B220</f>
        <v>91477979</v>
      </c>
      <c r="D16" s="76">
        <f>data!C220</f>
        <v>23402321</v>
      </c>
      <c r="E16" s="76">
        <f>data!D220</f>
        <v>15193</v>
      </c>
      <c r="F16" s="76">
        <f>data!E220</f>
        <v>114865107</v>
      </c>
    </row>
    <row r="17" spans="1:6" ht="20.149999999999999" customHeight="1">
      <c r="A17" s="77"/>
      <c r="B17" s="78"/>
      <c r="C17" s="78"/>
      <c r="D17" s="78"/>
      <c r="E17" s="78"/>
      <c r="F17" s="79"/>
    </row>
    <row r="18" spans="1:6" ht="20.149999999999999" customHeight="1">
      <c r="A18" s="80"/>
      <c r="F18" s="91"/>
    </row>
    <row r="19" spans="1:6" ht="20.149999999999999" customHeight="1">
      <c r="A19" s="80"/>
      <c r="F19" s="91"/>
    </row>
    <row r="20" spans="1:6" ht="20.149999999999999" customHeight="1">
      <c r="A20" s="157" t="s">
        <v>389</v>
      </c>
      <c r="B20" s="83"/>
      <c r="C20" s="83"/>
      <c r="D20" s="83"/>
      <c r="E20" s="83"/>
      <c r="F20" s="83"/>
    </row>
    <row r="21" spans="1:6" ht="20.149999999999999" customHeight="1">
      <c r="A21" s="163"/>
      <c r="B21" s="155"/>
      <c r="C21" s="162" t="s">
        <v>869</v>
      </c>
      <c r="D21" s="4" t="s">
        <v>230</v>
      </c>
      <c r="E21" s="162"/>
      <c r="F21" s="162" t="s">
        <v>870</v>
      </c>
    </row>
    <row r="22" spans="1:6" ht="20.149999999999999" customHeight="1">
      <c r="A22" s="163"/>
      <c r="B22" s="155"/>
      <c r="C22" s="162" t="s">
        <v>871</v>
      </c>
      <c r="D22" s="162" t="s">
        <v>878</v>
      </c>
      <c r="E22" s="162" t="s">
        <v>872</v>
      </c>
      <c r="F22" s="162" t="s">
        <v>871</v>
      </c>
    </row>
    <row r="23" spans="1:6" ht="20.149999999999999" customHeight="1">
      <c r="A23" s="72">
        <v>11</v>
      </c>
      <c r="B23" s="164" t="s">
        <v>380</v>
      </c>
      <c r="C23" s="164"/>
      <c r="D23" s="164"/>
      <c r="E23" s="164"/>
      <c r="F23" s="164"/>
    </row>
    <row r="24" spans="1:6" ht="20.149999999999999" customHeight="1">
      <c r="A24" s="72">
        <v>12</v>
      </c>
      <c r="B24" s="76" t="s">
        <v>381</v>
      </c>
      <c r="C24" s="76">
        <f>data!B225</f>
        <v>646711</v>
      </c>
      <c r="D24" s="76">
        <f>data!C225</f>
        <v>41170</v>
      </c>
      <c r="E24" s="76">
        <f>data!D225</f>
        <v>0</v>
      </c>
      <c r="F24" s="76">
        <f>data!E225</f>
        <v>687881</v>
      </c>
    </row>
    <row r="25" spans="1:6" ht="20.149999999999999" customHeight="1">
      <c r="A25" s="72">
        <v>13</v>
      </c>
      <c r="B25" s="76" t="s">
        <v>382</v>
      </c>
      <c r="C25" s="76">
        <f>data!B226</f>
        <v>21934962</v>
      </c>
      <c r="D25" s="76">
        <f>data!C226</f>
        <v>1374806</v>
      </c>
      <c r="E25" s="76">
        <f>data!D226</f>
        <v>0</v>
      </c>
      <c r="F25" s="76">
        <f>data!E226</f>
        <v>23309768</v>
      </c>
    </row>
    <row r="26" spans="1:6" ht="20.149999999999999" customHeight="1">
      <c r="A26" s="72">
        <v>14</v>
      </c>
      <c r="B26" s="76" t="s">
        <v>873</v>
      </c>
      <c r="C26" s="76">
        <f>data!B227</f>
        <v>614695</v>
      </c>
      <c r="D26" s="76">
        <f>data!C227</f>
        <v>757</v>
      </c>
      <c r="E26" s="76">
        <f>data!D227</f>
        <v>0</v>
      </c>
      <c r="F26" s="76">
        <f>data!E227</f>
        <v>615452</v>
      </c>
    </row>
    <row r="27" spans="1:6" ht="20.149999999999999" customHeight="1">
      <c r="A27" s="72">
        <v>15</v>
      </c>
      <c r="B27" s="76" t="s">
        <v>874</v>
      </c>
      <c r="C27" s="76">
        <f>data!B228</f>
        <v>2179164</v>
      </c>
      <c r="D27" s="76">
        <f>data!C228</f>
        <v>275</v>
      </c>
      <c r="E27" s="76">
        <f>data!D228</f>
        <v>0</v>
      </c>
      <c r="F27" s="76">
        <f>data!E228</f>
        <v>2179439</v>
      </c>
    </row>
    <row r="28" spans="1:6" ht="20.149999999999999" customHeight="1">
      <c r="A28" s="72">
        <v>16</v>
      </c>
      <c r="B28" s="76" t="s">
        <v>875</v>
      </c>
      <c r="C28" s="76">
        <f>data!B229</f>
        <v>32819286</v>
      </c>
      <c r="D28" s="76">
        <f>data!C229</f>
        <v>1923820</v>
      </c>
      <c r="E28" s="76">
        <f>data!D229</f>
        <v>15193</v>
      </c>
      <c r="F28" s="76">
        <f>data!E229</f>
        <v>34727913</v>
      </c>
    </row>
    <row r="29" spans="1:6" ht="20.149999999999999" customHeight="1">
      <c r="A29" s="72">
        <v>17</v>
      </c>
      <c r="B29" s="76" t="s">
        <v>876</v>
      </c>
      <c r="C29" s="76">
        <f>data!B230</f>
        <v>1134944</v>
      </c>
      <c r="D29" s="76">
        <f>data!C230</f>
        <v>758</v>
      </c>
      <c r="E29" s="76">
        <f>data!D230</f>
        <v>0</v>
      </c>
      <c r="F29" s="76">
        <f>data!E230</f>
        <v>1135702</v>
      </c>
    </row>
    <row r="30" spans="1:6" ht="20.149999999999999" customHeight="1">
      <c r="A30" s="72">
        <v>18</v>
      </c>
      <c r="B30" s="76" t="s">
        <v>387</v>
      </c>
      <c r="C30" s="76">
        <f>data!B231</f>
        <v>261063</v>
      </c>
      <c r="D30" s="76">
        <f>data!C231</f>
        <v>8509</v>
      </c>
      <c r="E30" s="76">
        <f>data!D231</f>
        <v>0</v>
      </c>
      <c r="F30" s="76">
        <f>data!E231</f>
        <v>269572</v>
      </c>
    </row>
    <row r="31" spans="1:6" ht="20.149999999999999" customHeight="1">
      <c r="A31" s="72">
        <v>19</v>
      </c>
      <c r="B31" s="76" t="s">
        <v>877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>
      <c r="A32" s="72">
        <v>20</v>
      </c>
      <c r="B32" s="76" t="s">
        <v>601</v>
      </c>
      <c r="C32" s="76">
        <f>data!B233</f>
        <v>59590825</v>
      </c>
      <c r="D32" s="76">
        <f>data!C233</f>
        <v>3350095</v>
      </c>
      <c r="E32" s="76">
        <f>data!D233</f>
        <v>15193</v>
      </c>
      <c r="F32" s="76">
        <f>data!E233</f>
        <v>62925727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>
      <c r="A1" s="71" t="s">
        <v>879</v>
      </c>
      <c r="B1" s="71"/>
      <c r="C1" s="71"/>
      <c r="D1" s="70" t="s">
        <v>880</v>
      </c>
    </row>
    <row r="2" spans="1:4" ht="20.149999999999999" customHeight="1">
      <c r="A2" s="129" t="str">
        <f>"Hospital: "&amp;data!C98</f>
        <v>Hospital: Tri-State Memorial Hospital</v>
      </c>
      <c r="B2" s="78"/>
      <c r="C2" s="78"/>
      <c r="D2" s="151" t="str">
        <f>"FYE: "&amp;data!C96</f>
        <v>FYE: 12/31/2022</v>
      </c>
    </row>
    <row r="3" spans="1:4" ht="20.149999999999999" customHeight="1">
      <c r="A3" s="133"/>
      <c r="B3" s="159"/>
      <c r="C3" s="159"/>
      <c r="D3" s="159"/>
    </row>
    <row r="4" spans="1:4" ht="20.149999999999999" customHeight="1">
      <c r="A4" s="153"/>
      <c r="B4" s="165" t="s">
        <v>881</v>
      </c>
      <c r="C4" s="165" t="s">
        <v>882</v>
      </c>
      <c r="D4" s="166"/>
    </row>
    <row r="5" spans="1:4" ht="20.149999999999999" customHeight="1">
      <c r="A5" s="133">
        <v>1</v>
      </c>
      <c r="B5" s="167"/>
      <c r="C5" s="89" t="s">
        <v>391</v>
      </c>
      <c r="D5" s="76">
        <f>data!D237</f>
        <v>1259980</v>
      </c>
    </row>
    <row r="6" spans="1:4" ht="20.149999999999999" customHeight="1">
      <c r="A6" s="72">
        <v>2</v>
      </c>
      <c r="B6" s="78"/>
      <c r="C6" s="151" t="s">
        <v>487</v>
      </c>
      <c r="D6" s="162"/>
    </row>
    <row r="7" spans="1:4" ht="20.149999999999999" customHeight="1">
      <c r="A7" s="72">
        <v>3</v>
      </c>
      <c r="B7" s="167">
        <v>5810</v>
      </c>
      <c r="C7" s="76" t="s">
        <v>344</v>
      </c>
      <c r="D7" s="76">
        <f>data!C239</f>
        <v>63449652</v>
      </c>
    </row>
    <row r="8" spans="1:4" ht="20.149999999999999" customHeight="1">
      <c r="A8" s="72">
        <v>4</v>
      </c>
      <c r="B8" s="167">
        <v>5820</v>
      </c>
      <c r="C8" s="76" t="s">
        <v>345</v>
      </c>
      <c r="D8" s="76">
        <f>data!C240</f>
        <v>17762595</v>
      </c>
    </row>
    <row r="9" spans="1:4" ht="20.149999999999999" customHeight="1">
      <c r="A9" s="72">
        <v>5</v>
      </c>
      <c r="B9" s="167">
        <v>5830</v>
      </c>
      <c r="C9" s="76" t="s">
        <v>357</v>
      </c>
      <c r="D9" s="76">
        <f>data!C241</f>
        <v>1054331.6000000001</v>
      </c>
    </row>
    <row r="10" spans="1:4" ht="20.149999999999999" customHeight="1">
      <c r="A10" s="72">
        <v>6</v>
      </c>
      <c r="B10" s="167">
        <v>5840</v>
      </c>
      <c r="C10" s="76" t="s">
        <v>396</v>
      </c>
      <c r="D10" s="76">
        <f>data!C242</f>
        <v>5230715.4000000004</v>
      </c>
    </row>
    <row r="11" spans="1:4" ht="20.149999999999999" customHeight="1">
      <c r="A11" s="72">
        <v>7</v>
      </c>
      <c r="B11" s="167">
        <v>5850</v>
      </c>
      <c r="C11" s="76" t="s">
        <v>883</v>
      </c>
      <c r="D11" s="76">
        <f>data!C243</f>
        <v>0</v>
      </c>
    </row>
    <row r="12" spans="1:4" ht="20.149999999999999" customHeight="1">
      <c r="A12" s="72">
        <v>8</v>
      </c>
      <c r="B12" s="167">
        <v>5860</v>
      </c>
      <c r="C12" s="76" t="s">
        <v>159</v>
      </c>
      <c r="D12" s="76">
        <f>data!C244</f>
        <v>9848268</v>
      </c>
    </row>
    <row r="13" spans="1:4" ht="20.149999999999999" customHeight="1">
      <c r="A13" s="72">
        <v>9</v>
      </c>
      <c r="B13" s="76"/>
      <c r="C13" s="76" t="s">
        <v>884</v>
      </c>
      <c r="D13" s="76">
        <f>data!D245</f>
        <v>97345562</v>
      </c>
    </row>
    <row r="14" spans="1:4" ht="20.149999999999999" customHeight="1">
      <c r="A14" s="161">
        <v>10</v>
      </c>
      <c r="B14" s="88"/>
      <c r="C14" s="88"/>
      <c r="D14" s="88"/>
    </row>
    <row r="15" spans="1:4" ht="20.149999999999999" customHeight="1">
      <c r="A15" s="72">
        <v>11</v>
      </c>
      <c r="B15" s="168"/>
      <c r="C15" s="168" t="s">
        <v>400</v>
      </c>
      <c r="D15" s="162"/>
    </row>
    <row r="16" spans="1:4" ht="20.149999999999999" customHeight="1">
      <c r="A16" s="161">
        <v>12</v>
      </c>
      <c r="B16" s="88"/>
      <c r="C16" s="73" t="s">
        <v>885</v>
      </c>
      <c r="D16" s="72">
        <f>data!C247</f>
        <v>8964</v>
      </c>
    </row>
    <row r="17" spans="1:4" ht="20.149999999999999" customHeight="1">
      <c r="A17" s="72">
        <v>13</v>
      </c>
      <c r="B17" s="168"/>
      <c r="C17" s="78"/>
      <c r="D17" s="79"/>
    </row>
    <row r="18" spans="1:4" ht="20.149999999999999" customHeight="1">
      <c r="A18" s="72">
        <v>14</v>
      </c>
      <c r="B18" s="169">
        <v>5900</v>
      </c>
      <c r="C18" s="76" t="s">
        <v>402</v>
      </c>
      <c r="D18" s="76">
        <f>data!C249</f>
        <v>316551.37</v>
      </c>
    </row>
    <row r="19" spans="1:4" ht="20.149999999999999" customHeight="1">
      <c r="A19" s="170">
        <v>15</v>
      </c>
      <c r="B19" s="167">
        <v>5910</v>
      </c>
      <c r="C19" s="89" t="s">
        <v>886</v>
      </c>
      <c r="D19" s="76">
        <f>data!C250</f>
        <v>2111937.63</v>
      </c>
    </row>
    <row r="20" spans="1:4" ht="20.149999999999999" customHeight="1">
      <c r="A20" s="72">
        <v>16</v>
      </c>
      <c r="B20" s="76"/>
      <c r="C20" s="76"/>
      <c r="D20" s="88"/>
    </row>
    <row r="21" spans="1:4" ht="20.149999999999999" customHeight="1">
      <c r="A21" s="72">
        <v>17</v>
      </c>
      <c r="B21" s="88"/>
      <c r="C21" s="88"/>
      <c r="D21" s="88"/>
    </row>
    <row r="22" spans="1:4" ht="20.149999999999999" customHeight="1">
      <c r="A22" s="161">
        <v>18</v>
      </c>
      <c r="B22" s="88"/>
      <c r="C22" s="88" t="s">
        <v>887</v>
      </c>
      <c r="D22" s="76">
        <f>data!D252</f>
        <v>2428489</v>
      </c>
    </row>
    <row r="23" spans="1:4" ht="20.149999999999999" customHeight="1">
      <c r="A23" s="170">
        <v>19</v>
      </c>
      <c r="B23" s="168"/>
      <c r="C23" s="168"/>
      <c r="D23" s="162"/>
    </row>
    <row r="24" spans="1:4" ht="20.149999999999999" customHeight="1">
      <c r="A24" s="171">
        <v>20</v>
      </c>
      <c r="B24" s="167">
        <v>5970</v>
      </c>
      <c r="C24" s="76" t="s">
        <v>406</v>
      </c>
      <c r="D24" s="76">
        <f>data!C254</f>
        <v>0</v>
      </c>
    </row>
    <row r="25" spans="1:4" ht="20.149999999999999" customHeight="1">
      <c r="A25" s="170">
        <v>21</v>
      </c>
      <c r="B25" s="78"/>
      <c r="C25" s="78"/>
      <c r="D25" s="162"/>
    </row>
    <row r="26" spans="1:4" ht="20.149999999999999" customHeight="1">
      <c r="A26" s="72">
        <v>22</v>
      </c>
      <c r="B26" s="167">
        <v>5980</v>
      </c>
      <c r="C26" s="76" t="s">
        <v>888</v>
      </c>
      <c r="D26" s="76">
        <f>data!C255</f>
        <v>0</v>
      </c>
    </row>
    <row r="27" spans="1:4" ht="20.149999999999999" customHeight="1">
      <c r="A27" s="153">
        <v>23</v>
      </c>
      <c r="B27" s="172" t="s">
        <v>889</v>
      </c>
      <c r="C27" s="88"/>
      <c r="D27" s="76">
        <f>data!D256</f>
        <v>0</v>
      </c>
    </row>
    <row r="28" spans="1:4" ht="20.149999999999999" customHeight="1">
      <c r="A28" s="81">
        <v>24</v>
      </c>
      <c r="B28" s="147" t="s">
        <v>890</v>
      </c>
      <c r="C28" s="90"/>
      <c r="D28" s="166"/>
    </row>
    <row r="29" spans="1:4" ht="20.149999999999999" customHeight="1">
      <c r="A29" s="173"/>
      <c r="B29" s="174"/>
      <c r="C29" s="174"/>
      <c r="D29" s="88"/>
    </row>
    <row r="30" spans="1:4" ht="20.149999999999999" customHeight="1">
      <c r="A30" s="175"/>
      <c r="B30" s="73"/>
      <c r="C30" s="73"/>
      <c r="D30" s="88"/>
    </row>
    <row r="31" spans="1:4" ht="20.149999999999999" customHeight="1">
      <c r="A31" s="175"/>
      <c r="B31" s="73"/>
      <c r="C31" s="73"/>
      <c r="D31" s="88"/>
    </row>
    <row r="32" spans="1:4" ht="20.149999999999999" customHeight="1">
      <c r="A32" s="175"/>
      <c r="B32" s="73"/>
      <c r="C32" s="73"/>
      <c r="D32" s="88"/>
    </row>
    <row r="33" spans="1:4" ht="20.149999999999999" customHeight="1">
      <c r="A33" s="175"/>
      <c r="B33" s="73"/>
      <c r="C33" s="73"/>
      <c r="D33" s="76"/>
    </row>
    <row r="34" spans="1:4" ht="20.149999999999999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2023-12-20T21:08:12Z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