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262B1EF-D193-465A-9E76-262C56F4C04D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I612" i="34"/>
  <c r="D420" i="34"/>
  <c r="F420" i="34" s="1"/>
  <c r="D416" i="34"/>
  <c r="E414" i="34" s="1"/>
  <c r="D415" i="34"/>
  <c r="D383" i="34"/>
  <c r="D381" i="34"/>
  <c r="D366" i="34"/>
  <c r="D360" i="34"/>
  <c r="E380" i="34" s="1"/>
  <c r="D341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E220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612" i="24"/>
  <c r="D420" i="24"/>
  <c r="D416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3" i="24"/>
  <c r="C35" i="8" s="1"/>
  <c r="D291" i="24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E47" i="24"/>
  <c r="V48" i="24" l="1"/>
  <c r="V62" i="24" s="1"/>
  <c r="H21" i="31" s="1"/>
  <c r="AD48" i="24"/>
  <c r="AD62" i="24" s="1"/>
  <c r="AL48" i="24"/>
  <c r="AL62" i="24" s="1"/>
  <c r="AT48" i="24"/>
  <c r="AT62" i="24" s="1"/>
  <c r="BB48" i="24"/>
  <c r="BB62" i="24" s="1"/>
  <c r="E236" i="32" s="1"/>
  <c r="F48" i="24"/>
  <c r="F62" i="24" s="1"/>
  <c r="BI48" i="24"/>
  <c r="BI62" i="24" s="1"/>
  <c r="N48" i="24"/>
  <c r="N62" i="24" s="1"/>
  <c r="H13" i="31" s="1"/>
  <c r="BQ48" i="24"/>
  <c r="BQ62" i="24" s="1"/>
  <c r="U48" i="24"/>
  <c r="U62" i="24" s="1"/>
  <c r="M48" i="24"/>
  <c r="M62" i="24" s="1"/>
  <c r="AS48" i="24"/>
  <c r="AS62" i="24" s="1"/>
  <c r="AC48" i="24"/>
  <c r="AC62" i="24" s="1"/>
  <c r="BJ48" i="24"/>
  <c r="BJ62" i="24" s="1"/>
  <c r="E48" i="24"/>
  <c r="E62" i="24" s="1"/>
  <c r="E12" i="32" s="1"/>
  <c r="AK48" i="24"/>
  <c r="AK62" i="24" s="1"/>
  <c r="H36" i="31" s="1"/>
  <c r="BR48" i="24"/>
  <c r="BR62" i="24" s="1"/>
  <c r="G300" i="32" s="1"/>
  <c r="BY48" i="24"/>
  <c r="BY62" i="24" s="1"/>
  <c r="G332" i="32" s="1"/>
  <c r="BZ48" i="24"/>
  <c r="BZ62" i="24" s="1"/>
  <c r="BA48" i="24"/>
  <c r="BA62" i="24" s="1"/>
  <c r="O48" i="24"/>
  <c r="O62" i="24" s="1"/>
  <c r="H14" i="31" s="1"/>
  <c r="AE48" i="24"/>
  <c r="AE62" i="24" s="1"/>
  <c r="AU48" i="24"/>
  <c r="AU62" i="24" s="1"/>
  <c r="BC48" i="24"/>
  <c r="BC62" i="24" s="1"/>
  <c r="H54" i="31" s="1"/>
  <c r="BS48" i="24"/>
  <c r="BS62" i="24" s="1"/>
  <c r="H70" i="31" s="1"/>
  <c r="H48" i="24"/>
  <c r="H62" i="24" s="1"/>
  <c r="H12" i="32" s="1"/>
  <c r="AF48" i="24"/>
  <c r="AF62" i="24" s="1"/>
  <c r="D140" i="32" s="1"/>
  <c r="BL48" i="24"/>
  <c r="BL62" i="24" s="1"/>
  <c r="H63" i="31" s="1"/>
  <c r="Y48" i="24"/>
  <c r="Y62" i="24" s="1"/>
  <c r="D108" i="32" s="1"/>
  <c r="AW48" i="24"/>
  <c r="AW62" i="24" s="1"/>
  <c r="BM48" i="24"/>
  <c r="BM62" i="24" s="1"/>
  <c r="I268" i="32" s="1"/>
  <c r="D48" i="24"/>
  <c r="D62" i="24" s="1"/>
  <c r="L48" i="24"/>
  <c r="L62" i="24" s="1"/>
  <c r="T48" i="24"/>
  <c r="T62" i="24" s="1"/>
  <c r="F76" i="32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BH48" i="24"/>
  <c r="BH62" i="24" s="1"/>
  <c r="BP48" i="24"/>
  <c r="BP62" i="24" s="1"/>
  <c r="H67" i="31" s="1"/>
  <c r="BX48" i="24"/>
  <c r="BX62" i="24" s="1"/>
  <c r="P48" i="24"/>
  <c r="P62" i="24" s="1"/>
  <c r="H15" i="31" s="1"/>
  <c r="AN48" i="24"/>
  <c r="AN62" i="24" s="1"/>
  <c r="H39" i="31" s="1"/>
  <c r="AV48" i="24"/>
  <c r="AV62" i="24" s="1"/>
  <c r="H47" i="31" s="1"/>
  <c r="BD48" i="24"/>
  <c r="BD62" i="24" s="1"/>
  <c r="G236" i="32" s="1"/>
  <c r="BT48" i="24"/>
  <c r="BT62" i="24" s="1"/>
  <c r="I48" i="24"/>
  <c r="I62" i="24" s="1"/>
  <c r="H8" i="31" s="1"/>
  <c r="AO48" i="24"/>
  <c r="AO62" i="24" s="1"/>
  <c r="BU48" i="24"/>
  <c r="BU62" i="24" s="1"/>
  <c r="H72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AP48" i="24"/>
  <c r="AP62" i="24" s="1"/>
  <c r="AX48" i="24"/>
  <c r="AX62" i="24" s="1"/>
  <c r="BF48" i="24"/>
  <c r="BF62" i="24" s="1"/>
  <c r="I236" i="32" s="1"/>
  <c r="BN48" i="24"/>
  <c r="BN62" i="24" s="1"/>
  <c r="C300" i="32" s="1"/>
  <c r="BV48" i="24"/>
  <c r="BV62" i="24" s="1"/>
  <c r="H73" i="31" s="1"/>
  <c r="CD48" i="24"/>
  <c r="G48" i="24"/>
  <c r="G62" i="24" s="1"/>
  <c r="H6" i="31" s="1"/>
  <c r="W48" i="24"/>
  <c r="W62" i="24" s="1"/>
  <c r="AM48" i="24"/>
  <c r="AM62" i="24" s="1"/>
  <c r="BK48" i="24"/>
  <c r="BK62" i="24" s="1"/>
  <c r="CA48" i="24"/>
  <c r="CA62" i="24" s="1"/>
  <c r="I332" i="32" s="1"/>
  <c r="X48" i="24"/>
  <c r="X62" i="24" s="1"/>
  <c r="H23" i="31" s="1"/>
  <c r="CB48" i="24"/>
  <c r="CB62" i="24" s="1"/>
  <c r="C364" i="32" s="1"/>
  <c r="Q48" i="24"/>
  <c r="Q62" i="24" s="1"/>
  <c r="H16" i="31" s="1"/>
  <c r="AG48" i="24"/>
  <c r="AG62" i="24" s="1"/>
  <c r="H32" i="31" s="1"/>
  <c r="BE48" i="24"/>
  <c r="BE62" i="24" s="1"/>
  <c r="H56" i="31" s="1"/>
  <c r="CC48" i="24"/>
  <c r="CC62" i="24" s="1"/>
  <c r="C48" i="24"/>
  <c r="C62" i="24" s="1"/>
  <c r="K48" i="24"/>
  <c r="K62" i="24" s="1"/>
  <c r="S48" i="24"/>
  <c r="S62" i="24" s="1"/>
  <c r="H18" i="31" s="1"/>
  <c r="AA48" i="24"/>
  <c r="AA62" i="24" s="1"/>
  <c r="F108" i="32" s="1"/>
  <c r="AI48" i="24"/>
  <c r="AI62" i="24" s="1"/>
  <c r="H34" i="31" s="1"/>
  <c r="AQ48" i="24"/>
  <c r="AQ62" i="24" s="1"/>
  <c r="AY48" i="24"/>
  <c r="AY62" i="24" s="1"/>
  <c r="BG48" i="24"/>
  <c r="BG62" i="24" s="1"/>
  <c r="BO48" i="24"/>
  <c r="BO62" i="24" s="1"/>
  <c r="BW48" i="24"/>
  <c r="BW62" i="24" s="1"/>
  <c r="H74" i="31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F234" i="34"/>
  <c r="E233" i="34"/>
  <c r="CE89" i="34"/>
  <c r="K612" i="34" s="1"/>
  <c r="CF91" i="34"/>
  <c r="CE62" i="34"/>
  <c r="O21" i="31"/>
  <c r="H83" i="32"/>
  <c r="O45" i="31"/>
  <c r="D211" i="32"/>
  <c r="O69" i="31"/>
  <c r="G307" i="32"/>
  <c r="G44" i="32"/>
  <c r="H76" i="32"/>
  <c r="H45" i="31"/>
  <c r="D204" i="32"/>
  <c r="H53" i="31"/>
  <c r="H77" i="31"/>
  <c r="H332" i="32"/>
  <c r="H71" i="31"/>
  <c r="I300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H30" i="31"/>
  <c r="C140" i="32"/>
  <c r="O13" i="31"/>
  <c r="G51" i="32"/>
  <c r="O61" i="31"/>
  <c r="F275" i="32"/>
  <c r="H44" i="32"/>
  <c r="AE31" i="31"/>
  <c r="D154" i="32"/>
  <c r="C68" i="8"/>
  <c r="H26" i="32"/>
  <c r="H55" i="31"/>
  <c r="H61" i="31"/>
  <c r="F268" i="32"/>
  <c r="AE8" i="31"/>
  <c r="I26" i="32"/>
  <c r="AE16" i="31"/>
  <c r="C90" i="32"/>
  <c r="AE24" i="31"/>
  <c r="D122" i="32"/>
  <c r="AE32" i="31"/>
  <c r="E154" i="32"/>
  <c r="AE40" i="31"/>
  <c r="F186" i="32"/>
  <c r="CE89" i="24"/>
  <c r="I76" i="32"/>
  <c r="AE15" i="31"/>
  <c r="I58" i="32"/>
  <c r="H236" i="32"/>
  <c r="H80" i="31"/>
  <c r="D364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H58" i="31"/>
  <c r="C268" i="32"/>
  <c r="AE23" i="31"/>
  <c r="C122" i="32"/>
  <c r="AE39" i="31"/>
  <c r="E186" i="32"/>
  <c r="AE47" i="31"/>
  <c r="F218" i="32"/>
  <c r="H24" i="31"/>
  <c r="H48" i="31"/>
  <c r="G204" i="32"/>
  <c r="C44" i="32"/>
  <c r="H33" i="31"/>
  <c r="F140" i="32"/>
  <c r="H41" i="31"/>
  <c r="G172" i="32"/>
  <c r="H29" i="31"/>
  <c r="I108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37" i="31"/>
  <c r="C172" i="32"/>
  <c r="O9" i="31"/>
  <c r="C51" i="32"/>
  <c r="O33" i="31"/>
  <c r="F147" i="32"/>
  <c r="C167" i="8"/>
  <c r="D26" i="33"/>
  <c r="E414" i="24"/>
  <c r="H19" i="31"/>
  <c r="G108" i="32"/>
  <c r="H35" i="31"/>
  <c r="I172" i="32"/>
  <c r="H51" i="31"/>
  <c r="C236" i="32"/>
  <c r="H38" i="31"/>
  <c r="D172" i="32"/>
  <c r="H50" i="31"/>
  <c r="I204" i="32"/>
  <c r="DF2" i="30"/>
  <c r="C170" i="8"/>
  <c r="H5" i="31"/>
  <c r="F12" i="32"/>
  <c r="O49" i="31"/>
  <c r="H211" i="32"/>
  <c r="H12" i="31"/>
  <c r="F44" i="32"/>
  <c r="G76" i="32"/>
  <c r="H28" i="31"/>
  <c r="H108" i="32"/>
  <c r="H44" i="31"/>
  <c r="C204" i="32"/>
  <c r="H52" i="31"/>
  <c r="D236" i="32"/>
  <c r="H60" i="31"/>
  <c r="E268" i="32"/>
  <c r="E172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H17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CE48" i="34"/>
  <c r="D350" i="34"/>
  <c r="C615" i="34"/>
  <c r="CD85" i="34"/>
  <c r="B94" i="15" s="1"/>
  <c r="CF90" i="34"/>
  <c r="CD52" i="34" s="1"/>
  <c r="CB52" i="24" l="1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N85" i="24" s="1"/>
  <c r="AF52" i="24"/>
  <c r="AF67" i="24" s="1"/>
  <c r="X52" i="24"/>
  <c r="X67" i="24" s="1"/>
  <c r="P52" i="24"/>
  <c r="P67" i="24" s="1"/>
  <c r="H52" i="24"/>
  <c r="H67" i="24" s="1"/>
  <c r="CA52" i="24"/>
  <c r="CA67" i="24" s="1"/>
  <c r="BS52" i="24"/>
  <c r="BS67" i="24" s="1"/>
  <c r="BK52" i="24"/>
  <c r="BK67" i="24" s="1"/>
  <c r="BK85" i="24" s="1"/>
  <c r="BC52" i="24"/>
  <c r="BC67" i="24" s="1"/>
  <c r="BC85" i="24" s="1"/>
  <c r="C67" i="15" s="1"/>
  <c r="G67" i="15" s="1"/>
  <c r="AU52" i="24"/>
  <c r="AU67" i="24" s="1"/>
  <c r="AU85" i="24" s="1"/>
  <c r="C59" i="15" s="1"/>
  <c r="G59" i="15" s="1"/>
  <c r="AM52" i="24"/>
  <c r="AM67" i="24" s="1"/>
  <c r="AE52" i="24"/>
  <c r="AE67" i="24" s="1"/>
  <c r="W52" i="24"/>
  <c r="W67" i="24" s="1"/>
  <c r="O52" i="24"/>
  <c r="O67" i="24" s="1"/>
  <c r="G52" i="24"/>
  <c r="G67" i="24" s="1"/>
  <c r="BH52" i="24"/>
  <c r="BH67" i="24" s="1"/>
  <c r="AB52" i="24"/>
  <c r="AB67" i="24" s="1"/>
  <c r="AP52" i="24"/>
  <c r="AP67" i="24" s="1"/>
  <c r="R52" i="24"/>
  <c r="R67" i="24" s="1"/>
  <c r="R85" i="24" s="1"/>
  <c r="D85" i="32" s="1"/>
  <c r="BM52" i="24"/>
  <c r="BM67" i="24" s="1"/>
  <c r="AG52" i="24"/>
  <c r="AG67" i="24" s="1"/>
  <c r="BZ52" i="24"/>
  <c r="BZ67" i="24" s="1"/>
  <c r="BR52" i="24"/>
  <c r="BR67" i="24" s="1"/>
  <c r="BJ52" i="24"/>
  <c r="BJ67" i="24" s="1"/>
  <c r="BB52" i="24"/>
  <c r="BB67" i="24" s="1"/>
  <c r="BB85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X52" i="24"/>
  <c r="BX67" i="24" s="1"/>
  <c r="BP52" i="24"/>
  <c r="BP67" i="24" s="1"/>
  <c r="AZ52" i="24"/>
  <c r="AZ67" i="24" s="1"/>
  <c r="AR52" i="24"/>
  <c r="AR67" i="24" s="1"/>
  <c r="AJ52" i="24"/>
  <c r="AJ67" i="24" s="1"/>
  <c r="T52" i="24"/>
  <c r="T67" i="24" s="1"/>
  <c r="D52" i="24"/>
  <c r="D67" i="24" s="1"/>
  <c r="Z52" i="24"/>
  <c r="Z67" i="24" s="1"/>
  <c r="BU52" i="24"/>
  <c r="BU67" i="24" s="1"/>
  <c r="BU85" i="24" s="1"/>
  <c r="C85" i="15" s="1"/>
  <c r="G85" i="15" s="1"/>
  <c r="AO52" i="24"/>
  <c r="AO67" i="24" s="1"/>
  <c r="AO85" i="24" s="1"/>
  <c r="I52" i="24"/>
  <c r="I67" i="24" s="1"/>
  <c r="I85" i="24" s="1"/>
  <c r="I21" i="32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K85" i="24" s="1"/>
  <c r="AC52" i="24"/>
  <c r="AC67" i="24" s="1"/>
  <c r="AC85" i="24" s="1"/>
  <c r="U52" i="24"/>
  <c r="U67" i="24" s="1"/>
  <c r="M52" i="24"/>
  <c r="M67" i="24" s="1"/>
  <c r="E52" i="24"/>
  <c r="E67" i="24" s="1"/>
  <c r="L52" i="24"/>
  <c r="L67" i="24" s="1"/>
  <c r="BE52" i="24"/>
  <c r="BE67" i="24" s="1"/>
  <c r="Q52" i="24"/>
  <c r="Q67" i="24" s="1"/>
  <c r="BW52" i="24"/>
  <c r="BW67" i="24" s="1"/>
  <c r="BW85" i="24" s="1"/>
  <c r="C643" i="24" s="1"/>
  <c r="BO52" i="24"/>
  <c r="BO67" i="24" s="1"/>
  <c r="BO85" i="24" s="1"/>
  <c r="D309" i="32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D52" i="24"/>
  <c r="BV52" i="24"/>
  <c r="BV67" i="24" s="1"/>
  <c r="BN52" i="24"/>
  <c r="BN67" i="24" s="1"/>
  <c r="BF52" i="24"/>
  <c r="BF67" i="24" s="1"/>
  <c r="AX52" i="24"/>
  <c r="AX67" i="24" s="1"/>
  <c r="AH52" i="24"/>
  <c r="AH67" i="24" s="1"/>
  <c r="J52" i="24"/>
  <c r="J67" i="24" s="1"/>
  <c r="J85" i="24" s="1"/>
  <c r="C22" i="15" s="1"/>
  <c r="G22" i="15" s="1"/>
  <c r="CC52" i="24"/>
  <c r="CC67" i="24" s="1"/>
  <c r="AW52" i="24"/>
  <c r="AW67" i="24" s="1"/>
  <c r="Y52" i="24"/>
  <c r="Y67" i="24" s="1"/>
  <c r="L85" i="24"/>
  <c r="C677" i="24" s="1"/>
  <c r="D85" i="24"/>
  <c r="C16" i="15" s="1"/>
  <c r="G16" i="15" s="1"/>
  <c r="AX85" i="24"/>
  <c r="C616" i="24" s="1"/>
  <c r="AQ85" i="24"/>
  <c r="H181" i="32" s="1"/>
  <c r="W85" i="24"/>
  <c r="I85" i="32" s="1"/>
  <c r="AH85" i="24"/>
  <c r="C46" i="15" s="1"/>
  <c r="G46" i="15" s="1"/>
  <c r="U85" i="24"/>
  <c r="G85" i="32" s="1"/>
  <c r="BQ85" i="24"/>
  <c r="H22" i="31"/>
  <c r="N85" i="24"/>
  <c r="C679" i="24" s="1"/>
  <c r="BD85" i="24"/>
  <c r="C68" i="15" s="1"/>
  <c r="G68" i="15" s="1"/>
  <c r="H300" i="32"/>
  <c r="BN85" i="24"/>
  <c r="C619" i="24" s="1"/>
  <c r="Q85" i="24"/>
  <c r="C29" i="15" s="1"/>
  <c r="G29" i="15" s="1"/>
  <c r="AI85" i="24"/>
  <c r="C76" i="32"/>
  <c r="G140" i="32"/>
  <c r="F332" i="32"/>
  <c r="H75" i="31"/>
  <c r="E44" i="32"/>
  <c r="H65" i="31"/>
  <c r="H76" i="31"/>
  <c r="H11" i="31"/>
  <c r="C108" i="32"/>
  <c r="C332" i="32"/>
  <c r="H26" i="31"/>
  <c r="F300" i="32"/>
  <c r="H20" i="31"/>
  <c r="H68" i="31"/>
  <c r="H7" i="31"/>
  <c r="S85" i="24"/>
  <c r="E85" i="32" s="1"/>
  <c r="H69" i="31"/>
  <c r="E76" i="32"/>
  <c r="T85" i="24"/>
  <c r="F85" i="32" s="1"/>
  <c r="D332" i="32"/>
  <c r="BR85" i="24"/>
  <c r="C82" i="15" s="1"/>
  <c r="G82" i="15" s="1"/>
  <c r="P85" i="24"/>
  <c r="C681" i="24" s="1"/>
  <c r="H79" i="31"/>
  <c r="I44" i="32"/>
  <c r="I140" i="32"/>
  <c r="E85" i="24"/>
  <c r="E21" i="32" s="1"/>
  <c r="D268" i="32"/>
  <c r="BM85" i="24"/>
  <c r="I277" i="32" s="1"/>
  <c r="H4" i="31"/>
  <c r="H59" i="31"/>
  <c r="H204" i="32"/>
  <c r="F172" i="32"/>
  <c r="H3" i="31"/>
  <c r="D300" i="32"/>
  <c r="H49" i="31"/>
  <c r="F236" i="32"/>
  <c r="H40" i="31"/>
  <c r="H66" i="31"/>
  <c r="I12" i="32"/>
  <c r="H57" i="31"/>
  <c r="D44" i="32"/>
  <c r="CA85" i="24"/>
  <c r="C91" i="15" s="1"/>
  <c r="G91" i="15" s="1"/>
  <c r="C12" i="32"/>
  <c r="E204" i="32"/>
  <c r="H62" i="31"/>
  <c r="H46" i="31"/>
  <c r="H10" i="31"/>
  <c r="G268" i="32"/>
  <c r="H2" i="31"/>
  <c r="D12" i="32"/>
  <c r="H64" i="31"/>
  <c r="AA85" i="24"/>
  <c r="C39" i="15" s="1"/>
  <c r="G39" i="15" s="1"/>
  <c r="BL85" i="24"/>
  <c r="C76" i="15" s="1"/>
  <c r="G76" i="15" s="1"/>
  <c r="CE48" i="24"/>
  <c r="H268" i="32"/>
  <c r="G85" i="24"/>
  <c r="G21" i="32" s="1"/>
  <c r="D76" i="32"/>
  <c r="CE62" i="24"/>
  <c r="I364" i="32" s="1"/>
  <c r="G12" i="32"/>
  <c r="AG85" i="24"/>
  <c r="C698" i="24" s="1"/>
  <c r="H42" i="31"/>
  <c r="H25" i="31"/>
  <c r="E332" i="32"/>
  <c r="H31" i="31"/>
  <c r="CB85" i="24"/>
  <c r="C373" i="32" s="1"/>
  <c r="H85" i="24"/>
  <c r="H21" i="32" s="1"/>
  <c r="E300" i="32"/>
  <c r="AJ85" i="24"/>
  <c r="C48" i="15" s="1"/>
  <c r="G48" i="15" s="1"/>
  <c r="F204" i="32"/>
  <c r="H78" i="31"/>
  <c r="E140" i="32"/>
  <c r="BF85" i="24"/>
  <c r="I245" i="32" s="1"/>
  <c r="C62" i="15"/>
  <c r="H213" i="32"/>
  <c r="D384" i="24"/>
  <c r="C138" i="8" s="1"/>
  <c r="C24" i="15"/>
  <c r="G24" i="15" s="1"/>
  <c r="E53" i="32"/>
  <c r="D352" i="34"/>
  <c r="D350" i="24"/>
  <c r="G309" i="32"/>
  <c r="C626" i="24"/>
  <c r="D21" i="32"/>
  <c r="C669" i="24"/>
  <c r="F16" i="6"/>
  <c r="F234" i="24"/>
  <c r="C50" i="8"/>
  <c r="F309" i="24"/>
  <c r="D352" i="24"/>
  <c r="C103" i="8" s="1"/>
  <c r="E373" i="32"/>
  <c r="C94" i="15"/>
  <c r="G94" i="15" s="1"/>
  <c r="F309" i="32"/>
  <c r="C81" i="15"/>
  <c r="G81" i="15" s="1"/>
  <c r="C623" i="24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C20" i="15"/>
  <c r="G20" i="15" s="1"/>
  <c r="G149" i="32"/>
  <c r="C47" i="15"/>
  <c r="G47" i="15" s="1"/>
  <c r="C700" i="24"/>
  <c r="I378" i="32"/>
  <c r="K612" i="24"/>
  <c r="C682" i="24"/>
  <c r="C702" i="24" l="1"/>
  <c r="I149" i="32"/>
  <c r="C33" i="15"/>
  <c r="G33" i="15" s="1"/>
  <c r="C85" i="32"/>
  <c r="C686" i="24"/>
  <c r="C28" i="15"/>
  <c r="G28" i="15" s="1"/>
  <c r="I53" i="32"/>
  <c r="F149" i="32"/>
  <c r="C673" i="24"/>
  <c r="C75" i="15"/>
  <c r="G75" i="15" s="1"/>
  <c r="C635" i="24"/>
  <c r="G277" i="32"/>
  <c r="C647" i="24"/>
  <c r="C35" i="15"/>
  <c r="G35" i="15" s="1"/>
  <c r="C688" i="24"/>
  <c r="I341" i="32"/>
  <c r="C624" i="24"/>
  <c r="G245" i="32"/>
  <c r="G53" i="32"/>
  <c r="C712" i="24"/>
  <c r="E213" i="32"/>
  <c r="E245" i="32"/>
  <c r="C66" i="15"/>
  <c r="G66" i="15" s="1"/>
  <c r="C632" i="24"/>
  <c r="C706" i="24"/>
  <c r="C53" i="15"/>
  <c r="G53" i="15" s="1"/>
  <c r="F181" i="32"/>
  <c r="C694" i="24"/>
  <c r="H117" i="32"/>
  <c r="C41" i="15"/>
  <c r="G41" i="15" s="1"/>
  <c r="C705" i="24"/>
  <c r="E181" i="32"/>
  <c r="M24" i="31"/>
  <c r="D113" i="32"/>
  <c r="Y85" i="24"/>
  <c r="M73" i="31"/>
  <c r="D337" i="32"/>
  <c r="M50" i="31"/>
  <c r="I209" i="32"/>
  <c r="F49" i="32"/>
  <c r="M85" i="24"/>
  <c r="M12" i="31"/>
  <c r="G337" i="32"/>
  <c r="M76" i="31"/>
  <c r="BY85" i="24"/>
  <c r="M43" i="31"/>
  <c r="I177" i="32"/>
  <c r="AR85" i="24"/>
  <c r="AL85" i="24"/>
  <c r="M37" i="31"/>
  <c r="C177" i="32"/>
  <c r="M17" i="31"/>
  <c r="D81" i="32"/>
  <c r="AM85" i="24"/>
  <c r="M38" i="31"/>
  <c r="D177" i="32"/>
  <c r="M23" i="31"/>
  <c r="C113" i="32"/>
  <c r="C637" i="24"/>
  <c r="C341" i="32"/>
  <c r="C699" i="24"/>
  <c r="M48" i="31"/>
  <c r="G209" i="32"/>
  <c r="AW85" i="24"/>
  <c r="BG85" i="24"/>
  <c r="C273" i="32"/>
  <c r="M58" i="31"/>
  <c r="M20" i="31"/>
  <c r="G81" i="32"/>
  <c r="I17" i="32"/>
  <c r="M8" i="31"/>
  <c r="C241" i="32"/>
  <c r="M51" i="31"/>
  <c r="AZ85" i="24"/>
  <c r="M45" i="31"/>
  <c r="D209" i="32"/>
  <c r="AT85" i="24"/>
  <c r="AP85" i="24"/>
  <c r="M41" i="31"/>
  <c r="G177" i="32"/>
  <c r="M46" i="31"/>
  <c r="E209" i="32"/>
  <c r="D145" i="32"/>
  <c r="AF85" i="24"/>
  <c r="M31" i="31"/>
  <c r="M10" i="31"/>
  <c r="D49" i="32"/>
  <c r="E337" i="32"/>
  <c r="M74" i="31"/>
  <c r="I145" i="32"/>
  <c r="M36" i="31"/>
  <c r="C337" i="32"/>
  <c r="M72" i="31"/>
  <c r="F337" i="32"/>
  <c r="M75" i="31"/>
  <c r="BJ85" i="24"/>
  <c r="M61" i="31"/>
  <c r="F273" i="32"/>
  <c r="M59" i="31"/>
  <c r="D273" i="32"/>
  <c r="G273" i="32"/>
  <c r="M62" i="31"/>
  <c r="M47" i="31"/>
  <c r="F209" i="32"/>
  <c r="M66" i="31"/>
  <c r="D305" i="32"/>
  <c r="AB85" i="24"/>
  <c r="G113" i="32"/>
  <c r="M27" i="31"/>
  <c r="C49" i="32"/>
  <c r="M9" i="31"/>
  <c r="C92" i="15"/>
  <c r="G92" i="15" s="1"/>
  <c r="C627" i="24"/>
  <c r="C641" i="24"/>
  <c r="BV85" i="24"/>
  <c r="X85" i="24"/>
  <c r="AY85" i="24"/>
  <c r="F145" i="32"/>
  <c r="M33" i="31"/>
  <c r="M18" i="31"/>
  <c r="E81" i="32"/>
  <c r="M16" i="31"/>
  <c r="C81" i="32"/>
  <c r="M44" i="31"/>
  <c r="AS85" i="24"/>
  <c r="C209" i="32"/>
  <c r="Z85" i="24"/>
  <c r="M25" i="31"/>
  <c r="E113" i="32"/>
  <c r="F85" i="24"/>
  <c r="M5" i="31"/>
  <c r="F17" i="32"/>
  <c r="G305" i="32"/>
  <c r="M69" i="31"/>
  <c r="M6" i="31"/>
  <c r="G17" i="32"/>
  <c r="M70" i="31"/>
  <c r="H305" i="32"/>
  <c r="BS85" i="24"/>
  <c r="M55" i="31"/>
  <c r="G241" i="32"/>
  <c r="CC85" i="24"/>
  <c r="M80" i="31"/>
  <c r="D369" i="32"/>
  <c r="H113" i="32"/>
  <c r="M28" i="31"/>
  <c r="F177" i="32"/>
  <c r="M40" i="31"/>
  <c r="M67" i="31"/>
  <c r="E305" i="32"/>
  <c r="M39" i="31"/>
  <c r="E177" i="32"/>
  <c r="C79" i="15"/>
  <c r="G79" i="15" s="1"/>
  <c r="F245" i="32"/>
  <c r="C708" i="24"/>
  <c r="C55" i="15"/>
  <c r="G55" i="15" s="1"/>
  <c r="AV85" i="24"/>
  <c r="F213" i="32" s="1"/>
  <c r="K85" i="24"/>
  <c r="M49" i="31"/>
  <c r="H209" i="32"/>
  <c r="M26" i="31"/>
  <c r="F113" i="32"/>
  <c r="M56" i="31"/>
  <c r="H241" i="32"/>
  <c r="BE85" i="24"/>
  <c r="D241" i="32"/>
  <c r="M52" i="31"/>
  <c r="BA85" i="24"/>
  <c r="M3" i="31"/>
  <c r="D17" i="32"/>
  <c r="G49" i="32"/>
  <c r="M13" i="31"/>
  <c r="BZ85" i="24"/>
  <c r="M77" i="31"/>
  <c r="H337" i="32"/>
  <c r="M14" i="31"/>
  <c r="H49" i="32"/>
  <c r="O85" i="24"/>
  <c r="M78" i="31"/>
  <c r="I337" i="32"/>
  <c r="M63" i="31"/>
  <c r="H273" i="32"/>
  <c r="M54" i="31"/>
  <c r="F241" i="32"/>
  <c r="C26" i="15"/>
  <c r="G26" i="15" s="1"/>
  <c r="C49" i="15"/>
  <c r="G49" i="15" s="1"/>
  <c r="BP85" i="24"/>
  <c r="BH85" i="24"/>
  <c r="M57" i="31"/>
  <c r="I241" i="32"/>
  <c r="M34" i="31"/>
  <c r="G145" i="32"/>
  <c r="E49" i="32"/>
  <c r="M11" i="31"/>
  <c r="M60" i="31"/>
  <c r="E273" i="32"/>
  <c r="BI85" i="24"/>
  <c r="M19" i="31"/>
  <c r="F81" i="32"/>
  <c r="M21" i="31"/>
  <c r="V85" i="24"/>
  <c r="H81" i="32"/>
  <c r="M32" i="31"/>
  <c r="E145" i="32"/>
  <c r="M22" i="31"/>
  <c r="I81" i="32"/>
  <c r="M7" i="31"/>
  <c r="H17" i="32"/>
  <c r="BT85" i="24"/>
  <c r="I305" i="32"/>
  <c r="M71" i="31"/>
  <c r="C67" i="24"/>
  <c r="CE52" i="24"/>
  <c r="M53" i="31"/>
  <c r="E241" i="32"/>
  <c r="BX85" i="24"/>
  <c r="M65" i="31"/>
  <c r="C305" i="32"/>
  <c r="M42" i="31"/>
  <c r="H177" i="32"/>
  <c r="M4" i="31"/>
  <c r="E17" i="32"/>
  <c r="M68" i="31"/>
  <c r="F305" i="32"/>
  <c r="H145" i="32"/>
  <c r="M35" i="31"/>
  <c r="I113" i="32"/>
  <c r="M29" i="31"/>
  <c r="AD85" i="24"/>
  <c r="M64" i="31"/>
  <c r="I273" i="32"/>
  <c r="M30" i="31"/>
  <c r="C145" i="32"/>
  <c r="AE85" i="24"/>
  <c r="I49" i="32"/>
  <c r="M15" i="31"/>
  <c r="C369" i="32"/>
  <c r="M79" i="31"/>
  <c r="C674" i="24"/>
  <c r="C21" i="15"/>
  <c r="G21" i="15" s="1"/>
  <c r="C77" i="15"/>
  <c r="G77" i="15" s="1"/>
  <c r="C638" i="24"/>
  <c r="H277" i="32"/>
  <c r="C684" i="24"/>
  <c r="C31" i="15"/>
  <c r="G31" i="15" s="1"/>
  <c r="C309" i="32"/>
  <c r="C675" i="24"/>
  <c r="C622" i="24"/>
  <c r="C53" i="32"/>
  <c r="E341" i="32"/>
  <c r="C633" i="24"/>
  <c r="C78" i="15"/>
  <c r="G78" i="15" s="1"/>
  <c r="C672" i="24"/>
  <c r="C701" i="24"/>
  <c r="C685" i="24"/>
  <c r="C19" i="15"/>
  <c r="G19" i="15" s="1"/>
  <c r="C17" i="15"/>
  <c r="G17" i="15" s="1"/>
  <c r="C32" i="15"/>
  <c r="G32" i="15" s="1"/>
  <c r="C670" i="24"/>
  <c r="C692" i="24"/>
  <c r="C52" i="15"/>
  <c r="G52" i="15" s="1"/>
  <c r="F117" i="32"/>
  <c r="C30" i="15"/>
  <c r="G30" i="15" s="1"/>
  <c r="C683" i="24"/>
  <c r="C629" i="24"/>
  <c r="C87" i="15"/>
  <c r="G87" i="15" s="1"/>
  <c r="C45" i="15"/>
  <c r="G45" i="15" s="1"/>
  <c r="E149" i="32"/>
  <c r="C70" i="15"/>
  <c r="G70" i="15" s="1"/>
  <c r="H149" i="32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63" i="15" l="1"/>
  <c r="G63" i="15" s="1"/>
  <c r="I213" i="32"/>
  <c r="C625" i="24"/>
  <c r="C645" i="24"/>
  <c r="G341" i="32"/>
  <c r="C89" i="15"/>
  <c r="G89" i="15" s="1"/>
  <c r="M2" i="31"/>
  <c r="C17" i="32"/>
  <c r="CE67" i="24"/>
  <c r="I369" i="32" s="1"/>
  <c r="C85" i="24"/>
  <c r="D277" i="32"/>
  <c r="C72" i="15"/>
  <c r="G72" i="15" s="1"/>
  <c r="C636" i="24"/>
  <c r="C117" i="32"/>
  <c r="C689" i="24"/>
  <c r="C36" i="15"/>
  <c r="G36" i="15" s="1"/>
  <c r="D149" i="32"/>
  <c r="C44" i="15"/>
  <c r="G44" i="15" s="1"/>
  <c r="C697" i="24"/>
  <c r="C639" i="24"/>
  <c r="H309" i="32"/>
  <c r="C83" i="15"/>
  <c r="G83" i="15" s="1"/>
  <c r="C149" i="32"/>
  <c r="C43" i="15"/>
  <c r="G43" i="15" s="1"/>
  <c r="C696" i="24"/>
  <c r="C27" i="15"/>
  <c r="G27" i="15" s="1"/>
  <c r="C680" i="24"/>
  <c r="H53" i="32"/>
  <c r="F21" i="32"/>
  <c r="C671" i="24"/>
  <c r="C18" i="15"/>
  <c r="G18" i="15" s="1"/>
  <c r="C245" i="32"/>
  <c r="C64" i="15"/>
  <c r="G64" i="15" s="1"/>
  <c r="C628" i="24"/>
  <c r="C73" i="15"/>
  <c r="G73" i="15" s="1"/>
  <c r="E277" i="32"/>
  <c r="C634" i="24"/>
  <c r="C69" i="15"/>
  <c r="G69" i="15" s="1"/>
  <c r="H245" i="32"/>
  <c r="C614" i="24"/>
  <c r="C713" i="24"/>
  <c r="I309" i="32"/>
  <c r="C84" i="15"/>
  <c r="G84" i="15" s="1"/>
  <c r="C640" i="24"/>
  <c r="H85" i="32"/>
  <c r="C687" i="24"/>
  <c r="C34" i="15"/>
  <c r="G34" i="15" s="1"/>
  <c r="C71" i="15"/>
  <c r="G71" i="15" s="1"/>
  <c r="C618" i="24"/>
  <c r="C277" i="32"/>
  <c r="C50" i="15"/>
  <c r="G50" i="15" s="1"/>
  <c r="C181" i="32"/>
  <c r="C703" i="24"/>
  <c r="F53" i="32"/>
  <c r="C678" i="24"/>
  <c r="C25" i="15"/>
  <c r="G25" i="15" s="1"/>
  <c r="E309" i="32"/>
  <c r="C80" i="15"/>
  <c r="G80" i="15" s="1"/>
  <c r="G117" i="32"/>
  <c r="C693" i="24"/>
  <c r="C40" i="15"/>
  <c r="G40" i="15" s="1"/>
  <c r="D117" i="32"/>
  <c r="C37" i="15"/>
  <c r="G37" i="15" s="1"/>
  <c r="C690" i="24"/>
  <c r="C60" i="15"/>
  <c r="F341" i="32"/>
  <c r="C88" i="15"/>
  <c r="G88" i="15" s="1"/>
  <c r="C644" i="24"/>
  <c r="D245" i="32"/>
  <c r="C65" i="15"/>
  <c r="G65" i="15" s="1"/>
  <c r="C630" i="24"/>
  <c r="F277" i="32"/>
  <c r="C617" i="24"/>
  <c r="C74" i="15"/>
  <c r="G74" i="15" s="1"/>
  <c r="G213" i="32"/>
  <c r="C61" i="15"/>
  <c r="C631" i="24"/>
  <c r="C709" i="24"/>
  <c r="I181" i="32"/>
  <c r="C56" i="15"/>
  <c r="G56" i="15" s="1"/>
  <c r="C42" i="15"/>
  <c r="G42" i="15" s="1"/>
  <c r="I117" i="32"/>
  <c r="C695" i="24"/>
  <c r="C621" i="24"/>
  <c r="C38" i="15"/>
  <c r="G38" i="15" s="1"/>
  <c r="C691" i="24"/>
  <c r="E117" i="32"/>
  <c r="H341" i="32"/>
  <c r="C90" i="15"/>
  <c r="G90" i="15" s="1"/>
  <c r="C646" i="24"/>
  <c r="C213" i="32"/>
  <c r="C57" i="15"/>
  <c r="G57" i="15" s="1"/>
  <c r="C710" i="24"/>
  <c r="D213" i="32"/>
  <c r="C58" i="15"/>
  <c r="G58" i="15" s="1"/>
  <c r="C711" i="24"/>
  <c r="C86" i="15"/>
  <c r="G86" i="15" s="1"/>
  <c r="C642" i="24"/>
  <c r="D341" i="32"/>
  <c r="D53" i="32"/>
  <c r="C676" i="24"/>
  <c r="C23" i="15"/>
  <c r="G23" i="15" s="1"/>
  <c r="C93" i="15"/>
  <c r="G93" i="15" s="1"/>
  <c r="C620" i="24"/>
  <c r="D373" i="32"/>
  <c r="G181" i="32"/>
  <c r="C54" i="15"/>
  <c r="G54" i="15" s="1"/>
  <c r="C707" i="24"/>
  <c r="C51" i="15"/>
  <c r="G51" i="15" s="1"/>
  <c r="D181" i="32"/>
  <c r="C704" i="24"/>
  <c r="D421" i="24"/>
  <c r="D424" i="24" s="1"/>
  <c r="C177" i="8" s="1"/>
  <c r="H34" i="15"/>
  <c r="I34" i="15" s="1"/>
  <c r="F34" i="15"/>
  <c r="F42" i="15"/>
  <c r="H42" i="15"/>
  <c r="I42" i="15" s="1"/>
  <c r="F41" i="15"/>
  <c r="H41" i="15"/>
  <c r="I41" i="15" s="1"/>
  <c r="H18" i="15"/>
  <c r="I18" i="15" s="1"/>
  <c r="F18" i="15"/>
  <c r="F50" i="15"/>
  <c r="H50" i="15"/>
  <c r="I50" i="15" s="1"/>
  <c r="H59" i="15"/>
  <c r="I59" i="15" s="1"/>
  <c r="F59" i="15"/>
  <c r="H38" i="15"/>
  <c r="I38" i="15" s="1"/>
  <c r="F38" i="15"/>
  <c r="H39" i="15"/>
  <c r="I39" i="15" s="1"/>
  <c r="F39" i="15"/>
  <c r="F69" i="15"/>
  <c r="H69" i="15"/>
  <c r="I69" i="15" s="1"/>
  <c r="H17" i="15"/>
  <c r="I17" i="15" s="1"/>
  <c r="F17" i="15"/>
  <c r="H26" i="15"/>
  <c r="I26" i="15" s="1"/>
  <c r="F26" i="15"/>
  <c r="H16" i="15"/>
  <c r="I16" i="15" s="1"/>
  <c r="F16" i="15"/>
  <c r="H45" i="15"/>
  <c r="I45" i="15" s="1"/>
  <c r="F45" i="15"/>
  <c r="H23" i="15"/>
  <c r="I23" i="15" s="1"/>
  <c r="F23" i="15"/>
  <c r="H44" i="15"/>
  <c r="I44" i="15" s="1"/>
  <c r="F44" i="15"/>
  <c r="H22" i="15"/>
  <c r="I22" i="15" s="1"/>
  <c r="F22" i="15"/>
  <c r="H28" i="15"/>
  <c r="I28" i="15" s="1"/>
  <c r="F28" i="15"/>
  <c r="H24" i="15"/>
  <c r="I24" i="15" s="1"/>
  <c r="F24" i="15"/>
  <c r="F54" i="15"/>
  <c r="H54" i="15"/>
  <c r="I54" i="15" s="1"/>
  <c r="H33" i="15"/>
  <c r="I33" i="15" s="1"/>
  <c r="F33" i="15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H35" i="15"/>
  <c r="I35" i="15" s="1"/>
  <c r="F35" i="15"/>
  <c r="H29" i="15"/>
  <c r="I29" i="15" s="1"/>
  <c r="F29" i="15"/>
  <c r="F49" i="15"/>
  <c r="H49" i="15"/>
  <c r="I49" i="15" s="1"/>
  <c r="H21" i="15"/>
  <c r="I21" i="15" s="1"/>
  <c r="F21" i="15"/>
  <c r="CE67" i="34"/>
  <c r="C85" i="34"/>
  <c r="H20" i="15"/>
  <c r="I20" i="15" s="1"/>
  <c r="F20" i="15"/>
  <c r="H37" i="15"/>
  <c r="I37" i="15" s="1"/>
  <c r="F37" i="15"/>
  <c r="H48" i="15"/>
  <c r="I48" i="15" s="1"/>
  <c r="F48" i="15"/>
  <c r="H64" i="15"/>
  <c r="I64" i="15" s="1"/>
  <c r="F64" i="15"/>
  <c r="H56" i="15"/>
  <c r="I56" i="15" s="1"/>
  <c r="F56" i="15"/>
  <c r="H30" i="15"/>
  <c r="I30" i="15" s="1"/>
  <c r="F30" i="15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H63" i="15"/>
  <c r="I63" i="15" s="1"/>
  <c r="F63" i="15"/>
  <c r="H51" i="15"/>
  <c r="I51" i="15" s="1"/>
  <c r="F51" i="15"/>
  <c r="H43" i="15"/>
  <c r="I43" i="15" s="1"/>
  <c r="F43" i="15"/>
  <c r="C648" i="24" l="1"/>
  <c r="M716" i="24" s="1"/>
  <c r="D615" i="24"/>
  <c r="C21" i="32"/>
  <c r="C668" i="24"/>
  <c r="C715" i="24" s="1"/>
  <c r="C15" i="15"/>
  <c r="G15" i="15" s="1"/>
  <c r="CE85" i="24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C668" i="34"/>
  <c r="C715" i="34" s="1"/>
  <c r="CE85" i="34"/>
  <c r="C716" i="34" s="1"/>
  <c r="B15" i="15"/>
  <c r="I373" i="32" l="1"/>
  <c r="C716" i="24"/>
  <c r="D696" i="24"/>
  <c r="D628" i="24"/>
  <c r="D673" i="24"/>
  <c r="D637" i="24"/>
  <c r="D702" i="24"/>
  <c r="D679" i="24"/>
  <c r="D636" i="24"/>
  <c r="D700" i="24"/>
  <c r="D709" i="24"/>
  <c r="D622" i="24"/>
  <c r="D711" i="24"/>
  <c r="D633" i="24"/>
  <c r="D695" i="24"/>
  <c r="D677" i="24"/>
  <c r="D645" i="24"/>
  <c r="D626" i="24"/>
  <c r="D669" i="24"/>
  <c r="D674" i="24"/>
  <c r="D706" i="24"/>
  <c r="D705" i="24"/>
  <c r="D627" i="24"/>
  <c r="D694" i="24"/>
  <c r="D675" i="24"/>
  <c r="D616" i="24"/>
  <c r="D617" i="24"/>
  <c r="D671" i="24"/>
  <c r="D642" i="24"/>
  <c r="D635" i="24"/>
  <c r="D712" i="24"/>
  <c r="D683" i="24"/>
  <c r="D646" i="24"/>
  <c r="D632" i="24"/>
  <c r="D704" i="24"/>
  <c r="D641" i="24"/>
  <c r="D620" i="24"/>
  <c r="D623" i="24"/>
  <c r="D621" i="24"/>
  <c r="D672" i="24"/>
  <c r="D618" i="24"/>
  <c r="D710" i="24"/>
  <c r="D678" i="24"/>
  <c r="D689" i="24"/>
  <c r="D647" i="24"/>
  <c r="D639" i="24"/>
  <c r="D630" i="24"/>
  <c r="D708" i="24"/>
  <c r="D716" i="24"/>
  <c r="D693" i="24"/>
  <c r="D625" i="24"/>
  <c r="D682" i="24"/>
  <c r="D638" i="24"/>
  <c r="D713" i="24"/>
  <c r="D629" i="24"/>
  <c r="D690" i="24"/>
  <c r="D644" i="24"/>
  <c r="D684" i="24"/>
  <c r="D685" i="24"/>
  <c r="D686" i="24"/>
  <c r="D699" i="24"/>
  <c r="D698" i="24"/>
  <c r="D676" i="24"/>
  <c r="D634" i="24"/>
  <c r="D691" i="24"/>
  <c r="D668" i="24"/>
  <c r="D681" i="24"/>
  <c r="D643" i="24"/>
  <c r="D688" i="24"/>
  <c r="D670" i="24"/>
  <c r="D707" i="24"/>
  <c r="D697" i="24"/>
  <c r="D687" i="24"/>
  <c r="D703" i="24"/>
  <c r="D680" i="24"/>
  <c r="D624" i="24"/>
  <c r="D701" i="24"/>
  <c r="D619" i="24"/>
  <c r="D640" i="24"/>
  <c r="D631" i="24"/>
  <c r="D692" i="24"/>
  <c r="H15" i="15"/>
  <c r="I15" i="15" s="1"/>
  <c r="F15" i="15"/>
  <c r="D715" i="34"/>
  <c r="E623" i="34"/>
  <c r="E612" i="34"/>
  <c r="E612" i="24" l="1"/>
  <c r="E623" i="24"/>
  <c r="D715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E693" i="24" l="1"/>
  <c r="E681" i="24"/>
  <c r="E629" i="24"/>
  <c r="E680" i="24"/>
  <c r="E642" i="24"/>
  <c r="E632" i="24"/>
  <c r="E707" i="24"/>
  <c r="E633" i="24"/>
  <c r="E635" i="24"/>
  <c r="E698" i="24"/>
  <c r="E708" i="24"/>
  <c r="E636" i="24"/>
  <c r="E691" i="24"/>
  <c r="E706" i="24"/>
  <c r="E673" i="24"/>
  <c r="E626" i="24"/>
  <c r="E676" i="24"/>
  <c r="E638" i="24"/>
  <c r="E710" i="24"/>
  <c r="E704" i="24"/>
  <c r="E639" i="24"/>
  <c r="E711" i="24"/>
  <c r="E674" i="24"/>
  <c r="E683" i="24"/>
  <c r="E640" i="24"/>
  <c r="E686" i="24"/>
  <c r="E634" i="24"/>
  <c r="E637" i="24"/>
  <c r="E675" i="24"/>
  <c r="E703" i="24"/>
  <c r="E678" i="24"/>
  <c r="E702" i="24"/>
  <c r="E672" i="24"/>
  <c r="E630" i="24"/>
  <c r="E627" i="24"/>
  <c r="E688" i="24"/>
  <c r="E628" i="24"/>
  <c r="E625" i="24"/>
  <c r="E684" i="24"/>
  <c r="E690" i="24"/>
  <c r="E645" i="24"/>
  <c r="E669" i="24"/>
  <c r="E716" i="24"/>
  <c r="E670" i="24"/>
  <c r="E695" i="24"/>
  <c r="E696" i="24"/>
  <c r="E624" i="24"/>
  <c r="E687" i="24"/>
  <c r="E685" i="24"/>
  <c r="E700" i="24"/>
  <c r="E712" i="24"/>
  <c r="E677" i="24"/>
  <c r="E701" i="24"/>
  <c r="E689" i="24"/>
  <c r="E682" i="24"/>
  <c r="E699" i="24"/>
  <c r="E631" i="24"/>
  <c r="E697" i="24"/>
  <c r="E647" i="24"/>
  <c r="E694" i="24"/>
  <c r="E679" i="24"/>
  <c r="E641" i="24"/>
  <c r="E705" i="24"/>
  <c r="E644" i="24"/>
  <c r="E671" i="24"/>
  <c r="E709" i="24"/>
  <c r="E692" i="24"/>
  <c r="E713" i="24"/>
  <c r="E668" i="24"/>
  <c r="E646" i="24"/>
  <c r="E643" i="24"/>
  <c r="E715" i="34"/>
  <c r="F624" i="34"/>
  <c r="E715" i="24" l="1"/>
  <c r="F624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F642" i="24" l="1"/>
  <c r="F709" i="24"/>
  <c r="F680" i="24"/>
  <c r="F635" i="24"/>
  <c r="F716" i="24"/>
  <c r="F672" i="24"/>
  <c r="F669" i="24"/>
  <c r="F673" i="24"/>
  <c r="F671" i="24"/>
  <c r="F699" i="24"/>
  <c r="F691" i="24"/>
  <c r="F711" i="24"/>
  <c r="F644" i="24"/>
  <c r="F640" i="24"/>
  <c r="F637" i="24"/>
  <c r="F710" i="24"/>
  <c r="F689" i="24"/>
  <c r="F679" i="24"/>
  <c r="F634" i="24"/>
  <c r="F641" i="24"/>
  <c r="F626" i="24"/>
  <c r="F706" i="24"/>
  <c r="F688" i="24"/>
  <c r="F701" i="24"/>
  <c r="F705" i="24"/>
  <c r="F692" i="24"/>
  <c r="F627" i="24"/>
  <c r="F703" i="24"/>
  <c r="F647" i="24"/>
  <c r="F712" i="24"/>
  <c r="F695" i="24"/>
  <c r="F629" i="24"/>
  <c r="F628" i="24"/>
  <c r="F704" i="24"/>
  <c r="F668" i="24"/>
  <c r="F625" i="24"/>
  <c r="F670" i="24"/>
  <c r="F683" i="24"/>
  <c r="F675" i="24"/>
  <c r="F686" i="24"/>
  <c r="F696" i="24"/>
  <c r="F643" i="24"/>
  <c r="F678" i="24"/>
  <c r="F630" i="24"/>
  <c r="F681" i="24"/>
  <c r="F697" i="24"/>
  <c r="F633" i="24"/>
  <c r="F702" i="24"/>
  <c r="F685" i="24"/>
  <c r="F713" i="24"/>
  <c r="F698" i="24"/>
  <c r="F693" i="24"/>
  <c r="F631" i="24"/>
  <c r="F674" i="24"/>
  <c r="F690" i="24"/>
  <c r="F687" i="24"/>
  <c r="F632" i="24"/>
  <c r="F639" i="24"/>
  <c r="F646" i="24"/>
  <c r="F707" i="24"/>
  <c r="F645" i="24"/>
  <c r="F708" i="24"/>
  <c r="F684" i="24"/>
  <c r="F700" i="24"/>
  <c r="F682" i="24"/>
  <c r="F638" i="24"/>
  <c r="F636" i="24"/>
  <c r="F676" i="24"/>
  <c r="F694" i="24"/>
  <c r="F677" i="24"/>
  <c r="F715" i="34"/>
  <c r="G625" i="34"/>
  <c r="F715" i="24" l="1"/>
  <c r="G625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G633" i="24" l="1"/>
  <c r="G696" i="24"/>
  <c r="G685" i="24"/>
  <c r="G692" i="24"/>
  <c r="G695" i="24"/>
  <c r="G677" i="24"/>
  <c r="G629" i="24"/>
  <c r="G699" i="24"/>
  <c r="G647" i="24"/>
  <c r="G694" i="24"/>
  <c r="G713" i="24"/>
  <c r="G634" i="24"/>
  <c r="G698" i="24"/>
  <c r="G678" i="24"/>
  <c r="G640" i="24"/>
  <c r="G682" i="24"/>
  <c r="G707" i="24"/>
  <c r="G683" i="24"/>
  <c r="G675" i="24"/>
  <c r="G708" i="24"/>
  <c r="G687" i="24"/>
  <c r="G684" i="24"/>
  <c r="G673" i="24"/>
  <c r="G668" i="24"/>
  <c r="G632" i="24"/>
  <c r="G703" i="24"/>
  <c r="G693" i="24"/>
  <c r="G638" i="24"/>
  <c r="G702" i="24"/>
  <c r="G706" i="24"/>
  <c r="G679" i="24"/>
  <c r="G686" i="24"/>
  <c r="G701" i="24"/>
  <c r="G635" i="24"/>
  <c r="G641" i="24"/>
  <c r="G628" i="24"/>
  <c r="G676" i="24"/>
  <c r="G691" i="24"/>
  <c r="G637" i="24"/>
  <c r="G630" i="24"/>
  <c r="G627" i="24"/>
  <c r="G705" i="24"/>
  <c r="G710" i="24"/>
  <c r="G644" i="24"/>
  <c r="G670" i="24"/>
  <c r="G681" i="24"/>
  <c r="G626" i="24"/>
  <c r="G639" i="24"/>
  <c r="G671" i="24"/>
  <c r="G646" i="24"/>
  <c r="G689" i="24"/>
  <c r="G643" i="24"/>
  <c r="G642" i="24"/>
  <c r="G631" i="24"/>
  <c r="G669" i="24"/>
  <c r="G709" i="24"/>
  <c r="G712" i="24"/>
  <c r="G716" i="24"/>
  <c r="G674" i="24"/>
  <c r="G636" i="24"/>
  <c r="G645" i="24"/>
  <c r="G688" i="24"/>
  <c r="G680" i="24"/>
  <c r="G672" i="24"/>
  <c r="G711" i="24"/>
  <c r="G704" i="24"/>
  <c r="G697" i="24"/>
  <c r="G700" i="24"/>
  <c r="G690" i="24"/>
  <c r="G715" i="34"/>
  <c r="H628" i="34"/>
  <c r="G715" i="24" l="1"/>
  <c r="H628" i="24"/>
  <c r="H710" i="34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H704" i="24" l="1"/>
  <c r="H690" i="24"/>
  <c r="H711" i="24"/>
  <c r="H716" i="24"/>
  <c r="H695" i="24"/>
  <c r="H674" i="24"/>
  <c r="H680" i="24"/>
  <c r="H700" i="24"/>
  <c r="H646" i="24"/>
  <c r="H699" i="24"/>
  <c r="H668" i="24"/>
  <c r="H644" i="24"/>
  <c r="H712" i="24"/>
  <c r="H696" i="24"/>
  <c r="H713" i="24"/>
  <c r="H633" i="24"/>
  <c r="H693" i="24"/>
  <c r="H671" i="24"/>
  <c r="H638" i="24"/>
  <c r="H669" i="24"/>
  <c r="H672" i="24"/>
  <c r="H630" i="24"/>
  <c r="H640" i="24"/>
  <c r="H673" i="24"/>
  <c r="H677" i="24"/>
  <c r="H702" i="24"/>
  <c r="H637" i="24"/>
  <c r="H709" i="24"/>
  <c r="H703" i="24"/>
  <c r="H682" i="24"/>
  <c r="H645" i="24"/>
  <c r="H631" i="24"/>
  <c r="H687" i="24"/>
  <c r="H634" i="24"/>
  <c r="H697" i="24"/>
  <c r="H681" i="24"/>
  <c r="H629" i="24"/>
  <c r="H670" i="24"/>
  <c r="H675" i="24"/>
  <c r="H705" i="24"/>
  <c r="H685" i="24"/>
  <c r="H643" i="24"/>
  <c r="H686" i="24"/>
  <c r="H688" i="24"/>
  <c r="H691" i="24"/>
  <c r="H678" i="24"/>
  <c r="H639" i="24"/>
  <c r="H701" i="24"/>
  <c r="H707" i="24"/>
  <c r="H636" i="24"/>
  <c r="H642" i="24"/>
  <c r="H684" i="24"/>
  <c r="H698" i="24"/>
  <c r="H679" i="24"/>
  <c r="H692" i="24"/>
  <c r="H710" i="24"/>
  <c r="H689" i="24"/>
  <c r="H632" i="24"/>
  <c r="H635" i="24"/>
  <c r="H706" i="24"/>
  <c r="H641" i="24"/>
  <c r="H683" i="24"/>
  <c r="H694" i="24"/>
  <c r="H676" i="24"/>
  <c r="H647" i="24"/>
  <c r="H708" i="24"/>
  <c r="H715" i="34"/>
  <c r="I629" i="34"/>
  <c r="H715" i="24" l="1"/>
  <c r="I629" i="2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I636" i="24" l="1"/>
  <c r="I694" i="24"/>
  <c r="I687" i="24"/>
  <c r="I632" i="24"/>
  <c r="I682" i="24"/>
  <c r="I673" i="24"/>
  <c r="I640" i="24"/>
  <c r="I631" i="24"/>
  <c r="I675" i="24"/>
  <c r="I711" i="24"/>
  <c r="I693" i="24"/>
  <c r="I668" i="24"/>
  <c r="I710" i="24"/>
  <c r="I689" i="24"/>
  <c r="I709" i="24"/>
  <c r="I683" i="24"/>
  <c r="I671" i="24"/>
  <c r="I634" i="24"/>
  <c r="I676" i="24"/>
  <c r="I688" i="24"/>
  <c r="I702" i="24"/>
  <c r="I637" i="24"/>
  <c r="I630" i="24"/>
  <c r="I685" i="24"/>
  <c r="I643" i="24"/>
  <c r="I679" i="24"/>
  <c r="I669" i="24"/>
  <c r="I684" i="24"/>
  <c r="I646" i="24"/>
  <c r="I678" i="24"/>
  <c r="I644" i="24"/>
  <c r="I690" i="24"/>
  <c r="I686" i="24"/>
  <c r="I642" i="24"/>
  <c r="I639" i="24"/>
  <c r="I680" i="24"/>
  <c r="I681" i="24"/>
  <c r="I705" i="24"/>
  <c r="I707" i="24"/>
  <c r="I696" i="24"/>
  <c r="I647" i="24"/>
  <c r="I704" i="24"/>
  <c r="I645" i="24"/>
  <c r="I703" i="24"/>
  <c r="I713" i="24"/>
  <c r="I692" i="24"/>
  <c r="I701" i="24"/>
  <c r="I708" i="24"/>
  <c r="I674" i="24"/>
  <c r="I699" i="24"/>
  <c r="I697" i="24"/>
  <c r="I691" i="24"/>
  <c r="I638" i="24"/>
  <c r="I716" i="24"/>
  <c r="I641" i="24"/>
  <c r="I698" i="24"/>
  <c r="I700" i="24"/>
  <c r="I670" i="24"/>
  <c r="I695" i="24"/>
  <c r="I706" i="24"/>
  <c r="I633" i="24"/>
  <c r="I677" i="24"/>
  <c r="I712" i="24"/>
  <c r="I635" i="24"/>
  <c r="I672" i="24"/>
  <c r="I715" i="34"/>
  <c r="J630" i="34"/>
  <c r="I715" i="24" l="1"/>
  <c r="J630" i="24"/>
  <c r="J712" i="34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J636" i="24" l="1"/>
  <c r="J687" i="24"/>
  <c r="J683" i="24"/>
  <c r="J705" i="24"/>
  <c r="J672" i="24"/>
  <c r="J708" i="24"/>
  <c r="J676" i="24"/>
  <c r="J673" i="24"/>
  <c r="J707" i="24"/>
  <c r="J697" i="24"/>
  <c r="J711" i="24"/>
  <c r="J670" i="24"/>
  <c r="J702" i="24"/>
  <c r="J696" i="24"/>
  <c r="J646" i="24"/>
  <c r="J716" i="24"/>
  <c r="J713" i="24"/>
  <c r="J695" i="24"/>
  <c r="J688" i="24"/>
  <c r="J690" i="24"/>
  <c r="J704" i="24"/>
  <c r="J685" i="24"/>
  <c r="J699" i="24"/>
  <c r="J632" i="24"/>
  <c r="J681" i="24"/>
  <c r="J682" i="24"/>
  <c r="J633" i="24"/>
  <c r="J641" i="24"/>
  <c r="J698" i="24"/>
  <c r="J634" i="24"/>
  <c r="J706" i="24"/>
  <c r="J703" i="24"/>
  <c r="J638" i="24"/>
  <c r="J677" i="24"/>
  <c r="J643" i="24"/>
  <c r="J712" i="24"/>
  <c r="J680" i="24"/>
  <c r="J701" i="24"/>
  <c r="J686" i="24"/>
  <c r="J691" i="24"/>
  <c r="J694" i="24"/>
  <c r="J642" i="24"/>
  <c r="J640" i="24"/>
  <c r="J645" i="24"/>
  <c r="J647" i="24"/>
  <c r="L647" i="24" s="1"/>
  <c r="J637" i="24"/>
  <c r="J710" i="24"/>
  <c r="J674" i="24"/>
  <c r="J700" i="24"/>
  <c r="J639" i="24"/>
  <c r="J668" i="24"/>
  <c r="J669" i="24"/>
  <c r="J692" i="24"/>
  <c r="J678" i="24"/>
  <c r="J679" i="24"/>
  <c r="J671" i="24"/>
  <c r="J709" i="24"/>
  <c r="J675" i="24"/>
  <c r="J684" i="24"/>
  <c r="J644" i="24"/>
  <c r="K644" i="24" s="1"/>
  <c r="J635" i="24"/>
  <c r="J693" i="24"/>
  <c r="J631" i="24"/>
  <c r="J715" i="24" s="1"/>
  <c r="J689" i="24"/>
  <c r="L647" i="34"/>
  <c r="J715" i="34"/>
  <c r="K644" i="34"/>
  <c r="L695" i="24" l="1"/>
  <c r="M695" i="24" s="1"/>
  <c r="I119" i="32" s="1"/>
  <c r="L678" i="24"/>
  <c r="M678" i="24" s="1"/>
  <c r="F55" i="32" s="1"/>
  <c r="L689" i="24"/>
  <c r="M689" i="24" s="1"/>
  <c r="C119" i="32" s="1"/>
  <c r="L708" i="24"/>
  <c r="M708" i="24" s="1"/>
  <c r="H183" i="32" s="1"/>
  <c r="L679" i="24"/>
  <c r="M679" i="24" s="1"/>
  <c r="G55" i="32" s="1"/>
  <c r="L668" i="24"/>
  <c r="L677" i="24"/>
  <c r="M677" i="24" s="1"/>
  <c r="E55" i="32" s="1"/>
  <c r="L698" i="24"/>
  <c r="M698" i="24" s="1"/>
  <c r="E151" i="32" s="1"/>
  <c r="L702" i="24"/>
  <c r="M702" i="24" s="1"/>
  <c r="I151" i="32" s="1"/>
  <c r="L712" i="24"/>
  <c r="M712" i="24" s="1"/>
  <c r="E215" i="32" s="1"/>
  <c r="L705" i="24"/>
  <c r="M705" i="24" s="1"/>
  <c r="E183" i="32" s="1"/>
  <c r="L682" i="24"/>
  <c r="M682" i="24" s="1"/>
  <c r="C87" i="32" s="1"/>
  <c r="L711" i="24"/>
  <c r="M711" i="24" s="1"/>
  <c r="D215" i="32" s="1"/>
  <c r="L691" i="24"/>
  <c r="M691" i="24" s="1"/>
  <c r="E119" i="32" s="1"/>
  <c r="L670" i="24"/>
  <c r="M670" i="24" s="1"/>
  <c r="E23" i="32" s="1"/>
  <c r="L672" i="24"/>
  <c r="M672" i="24" s="1"/>
  <c r="G23" i="32" s="1"/>
  <c r="L676" i="24"/>
  <c r="M676" i="24" s="1"/>
  <c r="D55" i="32" s="1"/>
  <c r="L693" i="24"/>
  <c r="M693" i="24" s="1"/>
  <c r="G119" i="32" s="1"/>
  <c r="L683" i="24"/>
  <c r="M683" i="24" s="1"/>
  <c r="D87" i="32" s="1"/>
  <c r="L703" i="24"/>
  <c r="M703" i="24" s="1"/>
  <c r="C183" i="32" s="1"/>
  <c r="L684" i="24"/>
  <c r="M684" i="24" s="1"/>
  <c r="E87" i="32" s="1"/>
  <c r="L704" i="24"/>
  <c r="M704" i="24" s="1"/>
  <c r="D183" i="32" s="1"/>
  <c r="L696" i="24"/>
  <c r="M696" i="24" s="1"/>
  <c r="C151" i="32" s="1"/>
  <c r="L681" i="24"/>
  <c r="M681" i="24" s="1"/>
  <c r="I55" i="32" s="1"/>
  <c r="L690" i="24"/>
  <c r="M690" i="24" s="1"/>
  <c r="D119" i="32" s="1"/>
  <c r="L709" i="24"/>
  <c r="M709" i="24" s="1"/>
  <c r="I183" i="32" s="1"/>
  <c r="L686" i="24"/>
  <c r="M686" i="24" s="1"/>
  <c r="G87" i="32" s="1"/>
  <c r="L669" i="24"/>
  <c r="M669" i="24" s="1"/>
  <c r="D23" i="32" s="1"/>
  <c r="L716" i="24"/>
  <c r="L675" i="24"/>
  <c r="M675" i="24" s="1"/>
  <c r="C55" i="32" s="1"/>
  <c r="L685" i="24"/>
  <c r="M685" i="24" s="1"/>
  <c r="F87" i="32" s="1"/>
  <c r="L687" i="24"/>
  <c r="M687" i="24" s="1"/>
  <c r="H87" i="32" s="1"/>
  <c r="L707" i="24"/>
  <c r="M707" i="24" s="1"/>
  <c r="G183" i="32" s="1"/>
  <c r="L700" i="24"/>
  <c r="M700" i="24" s="1"/>
  <c r="G151" i="32" s="1"/>
  <c r="L713" i="24"/>
  <c r="M713" i="24" s="1"/>
  <c r="F215" i="32" s="1"/>
  <c r="L694" i="24"/>
  <c r="M694" i="24" s="1"/>
  <c r="H119" i="32" s="1"/>
  <c r="L699" i="24"/>
  <c r="M699" i="24" s="1"/>
  <c r="F151" i="32" s="1"/>
  <c r="L692" i="24"/>
  <c r="M692" i="24" s="1"/>
  <c r="F119" i="32" s="1"/>
  <c r="L706" i="24"/>
  <c r="M706" i="24" s="1"/>
  <c r="F183" i="32" s="1"/>
  <c r="L688" i="24"/>
  <c r="M688" i="24" s="1"/>
  <c r="I87" i="32" s="1"/>
  <c r="L701" i="24"/>
  <c r="M701" i="24" s="1"/>
  <c r="H151" i="32" s="1"/>
  <c r="L674" i="24"/>
  <c r="M674" i="24" s="1"/>
  <c r="I23" i="32" s="1"/>
  <c r="L671" i="24"/>
  <c r="M671" i="24" s="1"/>
  <c r="F23" i="32" s="1"/>
  <c r="L710" i="24"/>
  <c r="M710" i="24" s="1"/>
  <c r="C215" i="32" s="1"/>
  <c r="L673" i="24"/>
  <c r="M673" i="24" s="1"/>
  <c r="H23" i="32" s="1"/>
  <c r="L680" i="24"/>
  <c r="M680" i="24" s="1"/>
  <c r="H55" i="32" s="1"/>
  <c r="L697" i="24"/>
  <c r="M697" i="24" s="1"/>
  <c r="D151" i="32" s="1"/>
  <c r="K710" i="24"/>
  <c r="K692" i="24"/>
  <c r="K690" i="24"/>
  <c r="K672" i="24"/>
  <c r="K677" i="24"/>
  <c r="K668" i="24"/>
  <c r="K715" i="24" s="1"/>
  <c r="K687" i="24"/>
  <c r="K706" i="24"/>
  <c r="K681" i="24"/>
  <c r="K695" i="24"/>
  <c r="K685" i="24"/>
  <c r="K701" i="24"/>
  <c r="K673" i="24"/>
  <c r="K689" i="24"/>
  <c r="K683" i="24"/>
  <c r="K700" i="24"/>
  <c r="K711" i="24"/>
  <c r="K678" i="24"/>
  <c r="K675" i="24"/>
  <c r="K669" i="24"/>
  <c r="K674" i="24"/>
  <c r="K697" i="24"/>
  <c r="K682" i="24"/>
  <c r="K688" i="24"/>
  <c r="K696" i="24"/>
  <c r="K708" i="24"/>
  <c r="K684" i="24"/>
  <c r="K713" i="24"/>
  <c r="K680" i="24"/>
  <c r="K716" i="24"/>
  <c r="K709" i="24"/>
  <c r="K686" i="24"/>
  <c r="K702" i="24"/>
  <c r="K698" i="24"/>
  <c r="K707" i="24"/>
  <c r="K694" i="24"/>
  <c r="K691" i="24"/>
  <c r="K699" i="24"/>
  <c r="K679" i="24"/>
  <c r="K671" i="24"/>
  <c r="K712" i="24"/>
  <c r="K704" i="24"/>
  <c r="K693" i="24"/>
  <c r="K676" i="24"/>
  <c r="K670" i="24"/>
  <c r="K705" i="24"/>
  <c r="K703" i="24"/>
  <c r="K709" i="34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L715" i="24" l="1"/>
  <c r="M668" i="24"/>
  <c r="M670" i="34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C23" i="32" l="1"/>
  <c r="M715" i="24"/>
  <c r="M715" i="34"/>
</calcChain>
</file>

<file path=xl/sharedStrings.xml><?xml version="1.0" encoding="utf-8"?>
<sst xmlns="http://schemas.openxmlformats.org/spreadsheetml/2006/main" count="4818" uniqueCount="1363">
  <si>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</si>
  <si>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</si>
  <si>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</si>
  <si>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</si>
  <si>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</si>
  <si>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</si>
  <si>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</si>
  <si>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</si>
  <si>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</si>
  <si>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</si>
  <si>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</si>
  <si>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</si>
  <si>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</si>
  <si>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</si>
  <si>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</si>
  <si>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</si>
  <si>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</si>
  <si>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</si>
  <si>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</si>
  <si>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</si>
  <si>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</si>
  <si>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</si>
  <si>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</si>
  <si>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</si>
  <si>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</si>
  <si>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</si>
  <si>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</si>
  <si>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</si>
  <si>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</si>
  <si>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</si>
  <si>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</si>
  <si>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</si>
  <si>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</si>
  <si>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</si>
  <si>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</si>
  <si>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</si>
  <si>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</si>
  <si>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</si>
  <si>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</si>
  <si>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</si>
  <si>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</si>
  <si>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</si>
  <si>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</si>
  <si>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</si>
  <si>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</si>
  <si>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</si>
  <si>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</si>
  <si>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</si>
  <si>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</si>
  <si>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</si>
  <si>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</si>
  <si>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</si>
  <si>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</si>
  <si>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</si>
  <si>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</si>
  <si>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</si>
  <si>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</si>
  <si>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</si>
  <si>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</si>
  <si>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</si>
  <si>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</si>
  <si>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</si>
  <si>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</si>
  <si>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</si>
  <si>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</si>
  <si>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</si>
  <si>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</si>
  <si>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</si>
  <si>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</si>
  <si>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</si>
  <si>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</si>
  <si>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</si>
  <si>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</si>
  <si>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</si>
  <si>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</si>
  <si>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</si>
  <si>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</si>
  <si>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</si>
  <si>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</si>
  <si>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</si>
  <si>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</si>
  <si>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</si>
  <si>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</si>
  <si>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</si>
  <si>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</si>
  <si>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</si>
  <si>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</si>
  <si>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</si>
  <si>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</si>
  <si>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</si>
  <si>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</si>
  <si>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</si>
  <si>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</si>
  <si>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</si>
  <si>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</si>
  <si>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</si>
  <si>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</si>
  <si>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</si>
  <si>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</si>
  <si>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</si>
  <si>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</si>
  <si>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</si>
  <si>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</si>
  <si>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</si>
  <si>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</si>
  <si>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</si>
  <si>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</si>
  <si>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</si>
  <si>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</si>
  <si>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</si>
  <si>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</si>
  <si>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</si>
  <si>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</si>
  <si>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</si>
  <si>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</si>
  <si>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</si>
  <si>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</si>
  <si>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</si>
  <si>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</si>
  <si>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</si>
  <si>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</si>
  <si>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</si>
  <si>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</si>
  <si>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</si>
  <si>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</si>
  <si>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</si>
  <si>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</si>
  <si>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</si>
  <si>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</si>
  <si>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</si>
  <si>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</si>
  <si>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</si>
  <si>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</si>
  <si>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</si>
  <si>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</si>
  <si>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</si>
  <si>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</si>
  <si>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</si>
  <si>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</si>
  <si>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</si>
  <si>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</si>
  <si>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</si>
  <si>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</si>
  <si>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</si>
  <si>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</si>
  <si>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</si>
  <si>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</si>
  <si>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</si>
  <si>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</si>
  <si>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</si>
  <si>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</si>
  <si>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</si>
  <si>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</si>
  <si>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</si>
  <si>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</si>
  <si>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</si>
  <si>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</si>
  <si>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</si>
  <si>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</si>
  <si>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</si>
  <si>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</si>
  <si>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</si>
  <si>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</si>
  <si>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</si>
  <si>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</si>
  <si>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</si>
  <si>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</si>
  <si>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</si>
  <si>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</si>
  <si>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</si>
  <si>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</si>
  <si>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</si>
  <si>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</si>
  <si>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</si>
  <si>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</si>
  <si>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</si>
  <si>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</si>
  <si>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</si>
  <si>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</si>
  <si>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</si>
  <si>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</si>
  <si>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</si>
  <si>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</si>
  <si>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</si>
  <si>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</si>
  <si>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</si>
  <si>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</si>
  <si>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</si>
  <si>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</si>
  <si>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</si>
  <si>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</si>
  <si>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</si>
  <si>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</si>
  <si>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</si>
  <si>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</si>
  <si>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</si>
  <si>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</si>
  <si>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</si>
  <si>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</si>
  <si>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</si>
  <si>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</si>
  <si>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</si>
  <si>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</si>
  <si>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</si>
  <si>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</si>
  <si>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</si>
  <si>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</si>
  <si>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</si>
  <si>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</si>
  <si>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</si>
  <si>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</si>
  <si>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</si>
  <si>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</si>
  <si>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</si>
  <si>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</si>
  <si>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</si>
  <si>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</si>
  <si>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</si>
  <si>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</si>
  <si>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</si>
  <si>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</si>
  <si>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</si>
  <si>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</si>
  <si>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</si>
  <si>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</si>
  <si>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</si>
  <si>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</si>
  <si>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</si>
  <si>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</si>
  <si>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</si>
  <si>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</si>
  <si>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</si>
  <si>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</si>
  <si>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</si>
  <si>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</si>
  <si>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</si>
  <si>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</si>
  <si>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</si>
  <si>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</si>
  <si>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</si>
  <si>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</si>
  <si>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</si>
  <si>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</si>
  <si>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</si>
  <si>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</si>
  <si>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</si>
  <si>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</si>
  <si>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</si>
  <si>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</si>
  <si>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</si>
  <si>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</si>
  <si>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</si>
  <si>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</si>
  <si>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</si>
  <si>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</si>
  <si>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</si>
  <si>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</si>
  <si>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</si>
  <si>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</si>
  <si>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</si>
  <si>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</si>
  <si>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</si>
  <si>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</si>
  <si>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</si>
  <si>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</si>
  <si>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</si>
  <si>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</si>
  <si>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</si>
  <si>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</si>
  <si>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</si>
  <si>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</si>
  <si>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</si>
  <si>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</si>
  <si>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</si>
  <si>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</si>
  <si>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</si>
  <si>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</si>
  <si>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</si>
  <si>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</si>
  <si>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</si>
  <si>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</si>
  <si>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</si>
  <si>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</si>
  <si>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</si>
  <si>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</si>
  <si>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</si>
  <si>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</si>
  <si>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</si>
  <si>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</si>
  <si>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</si>
  <si>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</si>
  <si>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</si>
  <si>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</si>
  <si>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</si>
  <si>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</si>
  <si>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</si>
  <si>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</si>
  <si>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</si>
  <si>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</si>
  <si>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</si>
  <si>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</si>
  <si>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</si>
  <si>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</si>
  <si>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</si>
  <si>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</si>
  <si>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</si>
  <si>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</si>
  <si>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</si>
  <si>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</si>
  <si>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</si>
  <si>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</si>
  <si>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</si>
  <si>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</si>
  <si>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</si>
  <si>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</si>
  <si>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</si>
  <si>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</si>
  <si>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</si>
  <si>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</si>
  <si>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</si>
  <si>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</si>
  <si>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</si>
  <si>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</si>
  <si>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</si>
  <si>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</si>
  <si>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</si>
  <si>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</si>
  <si>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</si>
  <si>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</si>
  <si>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</si>
  <si>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</si>
  <si>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</si>
  <si>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</si>
  <si>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</si>
  <si>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</si>
  <si>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</si>
  <si>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</si>
  <si>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</si>
  <si>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</si>
  <si>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</si>
  <si>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</si>
  <si>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</si>
  <si>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</si>
  <si>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</si>
  <si>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</si>
  <si>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</si>
  <si>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</si>
  <si>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</si>
  <si>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</si>
  <si>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</si>
  <si>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</si>
  <si>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</si>
  <si>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</si>
  <si>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</si>
  <si>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</si>
  <si>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</si>
  <si>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</si>
  <si>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</si>
  <si>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</si>
  <si>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</si>
  <si>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</si>
  <si>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</si>
  <si>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</si>
  <si>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</si>
  <si>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</si>
  <si>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</si>
  <si>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</si>
  <si>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</si>
  <si>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</si>
  <si>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</si>
  <si>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</si>
  <si>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</si>
  <si>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</si>
  <si>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</si>
  <si>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</si>
  <si>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</si>
  <si>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</si>
  <si>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</si>
  <si>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</si>
  <si>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</si>
  <si>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</si>
  <si>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</si>
  <si>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</si>
  <si>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</si>
  <si>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</si>
  <si>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</si>
  <si>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</si>
  <si>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</si>
  <si>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</si>
  <si>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</si>
  <si>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</si>
  <si>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</si>
  <si>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</si>
  <si>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</si>
  <si>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</si>
  <si>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</si>
  <si>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</si>
  <si>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</si>
  <si>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</si>
  <si>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</si>
  <si>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</si>
  <si>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</si>
  <si>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</si>
  <si>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</si>
  <si>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</si>
  <si>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</si>
  <si>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</si>
  <si>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</si>
  <si>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</si>
  <si>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</si>
  <si>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</si>
  <si>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</si>
  <si>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</si>
  <si>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</si>
  <si>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</si>
  <si>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</si>
  <si>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</si>
  <si>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</si>
  <si>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</si>
  <si>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</si>
  <si>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</si>
  <si>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</si>
  <si>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</si>
  <si>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</si>
  <si>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</si>
  <si>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</si>
  <si>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</si>
  <si>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</si>
  <si>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</si>
  <si>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</si>
  <si>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</si>
  <si>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</si>
  <si>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</si>
  <si>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</si>
  <si>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</si>
  <si>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</si>
  <si>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</si>
  <si>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</si>
  <si>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</si>
  <si>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</si>
  <si>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</si>
  <si>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</si>
  <si>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</si>
  <si>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</si>
  <si>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</si>
  <si>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</si>
  <si>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</si>
  <si>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</si>
  <si>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</si>
  <si>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</si>
  <si>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</si>
  <si>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</si>
  <si>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</si>
  <si>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</si>
  <si>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</si>
  <si>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</si>
  <si>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</si>
  <si>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</si>
  <si>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</si>
  <si>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</si>
  <si>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</si>
  <si>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</si>
  <si>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</si>
  <si>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</si>
  <si>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</si>
  <si>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</si>
  <si>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</si>
  <si>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</si>
  <si>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</si>
  <si>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</si>
  <si>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</si>
  <si>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</si>
  <si>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</si>
  <si>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</si>
  <si>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</si>
  <si>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</si>
  <si>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</si>
  <si>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</si>
  <si>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</si>
  <si>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</si>
  <si>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</si>
  <si>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</si>
  <si>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</si>
  <si>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</si>
  <si>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</si>
  <si>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</si>
  <si>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</si>
  <si>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</si>
  <si>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</si>
  <si>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</si>
  <si>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</si>
  <si>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</si>
  <si>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</si>
  <si>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</si>
  <si>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</si>
  <si>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</si>
  <si>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</si>
  <si>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</si>
  <si>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</si>
  <si>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</si>
  <si>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</si>
  <si>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</si>
  <si>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</si>
  <si>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</si>
  <si>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</si>
  <si>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</si>
  <si>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</si>
  <si>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</si>
  <si>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</si>
  <si>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</si>
  <si>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</si>
  <si>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</si>
  <si>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</si>
  <si>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</si>
  <si>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</si>
  <si>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</si>
  <si>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</si>
  <si>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</si>
  <si>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</si>
  <si>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</si>
  <si>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</si>
  <si>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</si>
  <si>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</si>
  <si>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</si>
  <si>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</si>
  <si>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</si>
  <si>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</si>
  <si>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</si>
  <si>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</si>
  <si>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</si>
  <si>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</si>
  <si>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</si>
  <si>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</si>
  <si>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</si>
  <si>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</si>
  <si>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</si>
  <si>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</si>
  <si>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</si>
  <si>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</si>
  <si>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</si>
  <si>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</si>
  <si>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</si>
  <si>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</si>
  <si>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</si>
  <si>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</si>
  <si>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</si>
  <si>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</si>
  <si>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</si>
  <si>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</si>
  <si>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</si>
  <si>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</si>
  <si>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</si>
  <si>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</si>
  <si>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</si>
  <si>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</si>
  <si>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</si>
  <si>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</si>
  <si>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</si>
  <si>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</si>
  <si>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</si>
  <si>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</si>
  <si>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</si>
  <si>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</si>
  <si>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</si>
  <si>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</si>
  <si>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</si>
  <si>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</si>
  <si>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</si>
  <si>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</si>
  <si>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</si>
  <si>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</si>
  <si>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</si>
  <si>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</si>
  <si>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</si>
  <si>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</si>
  <si>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</si>
  <si>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</si>
  <si>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</si>
  <si>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</si>
  <si>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</si>
  <si>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</si>
  <si>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</si>
  <si>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</si>
  <si>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</si>
  <si>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</si>
  <si>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</si>
  <si>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</si>
  <si>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</si>
  <si>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</si>
  <si>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</si>
  <si>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</si>
  <si>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</si>
  <si>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</si>
  <si>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</si>
  <si>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</si>
  <si>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</si>
  <si>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</si>
  <si>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</si>
  <si>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</si>
  <si>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</si>
  <si>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</si>
  <si>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</si>
  <si>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</si>
  <si>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</si>
  <si>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</si>
  <si>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</si>
  <si>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</si>
  <si>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</si>
  <si>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</si>
  <si>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</si>
  <si>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</si>
  <si>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</si>
  <si>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</si>
  <si>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</si>
  <si>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</si>
  <si>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</si>
  <si>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</si>
  <si>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</si>
  <si>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</si>
  <si>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</si>
  <si>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</si>
  <si>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</si>
  <si>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</si>
  <si>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</si>
  <si>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</si>
  <si>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</si>
  <si>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</si>
  <si>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</si>
  <si>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</si>
  <si>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</si>
  <si>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</si>
  <si>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</si>
  <si>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</si>
  <si>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</si>
  <si>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</si>
  <si>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</si>
  <si>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</si>
  <si>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</si>
  <si>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</si>
  <si>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</si>
  <si>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</si>
  <si>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</si>
  <si>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</si>
  <si>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</si>
  <si>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</si>
  <si>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</si>
  <si>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</si>
  <si>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</si>
  <si>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</si>
  <si>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</si>
  <si>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</si>
  <si>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</si>
  <si>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</si>
  <si>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</si>
  <si>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</si>
  <si>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</si>
  <si>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</si>
  <si>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</si>
  <si>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</si>
  <si>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</si>
  <si>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</si>
  <si>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</si>
  <si>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</si>
  <si>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</si>
  <si>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</si>
  <si>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</si>
  <si>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</si>
  <si>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</si>
  <si>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</si>
  <si>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</si>
  <si>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</si>
  <si>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</si>
  <si>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</si>
  <si>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</si>
  <si>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</si>
  <si>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</si>
  <si>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</si>
  <si>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</si>
  <si>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</si>
  <si>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</si>
  <si>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</si>
  <si>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</si>
  <si>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</si>
  <si>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</si>
  <si>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</si>
  <si>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</si>
  <si>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</si>
  <si>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</si>
  <si>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</si>
  <si>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</si>
  <si>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</si>
  <si>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</si>
  <si>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</si>
  <si>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</si>
  <si>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</si>
  <si>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</si>
  <si>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</si>
  <si>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</si>
  <si>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</si>
  <si>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</si>
  <si>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</si>
  <si>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</si>
  <si>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</si>
  <si>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</si>
  <si>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</si>
  <si>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</si>
  <si>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</si>
  <si>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</si>
  <si>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</si>
  <si>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</si>
  <si>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</si>
  <si>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</si>
  <si>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</si>
  <si>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</si>
  <si>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</si>
  <si>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</si>
  <si>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</si>
  <si>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</si>
  <si>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</si>
  <si>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</si>
  <si>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</si>
  <si>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</si>
  <si>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</si>
  <si>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</si>
  <si>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</si>
  <si>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</si>
  <si>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</si>
  <si>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</si>
  <si>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</si>
  <si>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</si>
  <si>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</si>
  <si>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</si>
  <si>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</si>
  <si>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</si>
  <si>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</si>
  <si>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</si>
  <si>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</si>
  <si>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</si>
  <si>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</si>
  <si>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</si>
  <si>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</si>
  <si>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</si>
  <si>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</si>
  <si>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</si>
  <si>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</si>
  <si>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</si>
  <si>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</si>
  <si>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</si>
  <si>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</si>
  <si>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</si>
  <si>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</si>
  <si>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</si>
  <si>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</si>
  <si>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</si>
  <si>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</si>
  <si>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</si>
  <si>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</si>
  <si>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</si>
  <si>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</si>
  <si>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</si>
  <si>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</si>
  <si>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</si>
  <si>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</si>
  <si>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</si>
  <si>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</si>
  <si>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</si>
  <si>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</si>
  <si>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</si>
  <si>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</si>
  <si>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</si>
  <si>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</si>
  <si>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</si>
  <si>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</si>
  <si>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</si>
  <si>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</si>
  <si>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</si>
  <si>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</si>
  <si>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</si>
  <si>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</si>
  <si>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</si>
  <si>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</si>
  <si>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</si>
  <si>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</si>
  <si>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</si>
  <si>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</si>
  <si>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</si>
  <si>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</si>
  <si>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</si>
  <si>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</si>
  <si>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</si>
  <si>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</si>
  <si>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</si>
  <si>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</si>
  <si>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</si>
  <si>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</si>
  <si>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</si>
  <si>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</si>
  <si>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</si>
  <si>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</si>
  <si>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</si>
  <si>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</si>
  <si>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</si>
  <si>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</si>
  <si>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</si>
  <si>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</si>
  <si>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</si>
  <si>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</si>
  <si>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</si>
  <si>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</si>
  <si>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</si>
  <si>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</si>
  <si>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</si>
  <si>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</si>
  <si>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</si>
  <si>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</si>
  <si>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</si>
  <si>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</si>
  <si>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</si>
  <si>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</si>
  <si>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</si>
  <si>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</si>
  <si>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</si>
  <si>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</si>
  <si>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</si>
  <si>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</si>
  <si>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</si>
  <si>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</si>
  <si>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</si>
  <si>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</si>
  <si>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</si>
  <si>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</si>
  <si>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</si>
  <si>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</si>
  <si>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</si>
  <si>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</si>
  <si>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</si>
  <si>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</si>
  <si>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</si>
  <si>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</si>
  <si>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</si>
  <si>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</si>
  <si>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</si>
  <si>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</si>
  <si>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</si>
  <si>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</si>
  <si>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</si>
  <si>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</si>
  <si>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</si>
  <si>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</si>
  <si>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</si>
  <si>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</si>
  <si>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</si>
  <si>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</si>
  <si>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</si>
  <si>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</si>
  <si>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</si>
  <si>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</si>
  <si>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</si>
  <si>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</si>
  <si>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</si>
  <si>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</si>
  <si>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</si>
  <si>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</si>
  <si>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</si>
  <si>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</si>
  <si>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</si>
  <si>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</si>
  <si>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</si>
  <si>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</si>
  <si>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</si>
  <si>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</si>
  <si>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</si>
  <si>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</si>
  <si>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</si>
  <si>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</si>
  <si>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</si>
  <si>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</si>
  <si>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</si>
  <si>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</si>
  <si>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</si>
  <si>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</si>
  <si>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</si>
  <si>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</si>
  <si>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</si>
  <si>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</si>
  <si>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</si>
  <si>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</si>
  <si>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</si>
  <si>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</si>
  <si>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</si>
  <si>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</si>
  <si>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</si>
  <si>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</si>
  <si>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</si>
  <si>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</si>
  <si>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</si>
  <si>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</si>
  <si>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</si>
  <si>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</si>
  <si>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</si>
  <si>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</si>
  <si>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</si>
  <si>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</si>
  <si>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</si>
  <si>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</si>
  <si>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</si>
  <si>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</si>
  <si>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</si>
  <si>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</si>
  <si>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</si>
  <si>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</si>
  <si>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</si>
  <si>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</si>
  <si>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</si>
  <si>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</si>
  <si>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</si>
  <si>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</si>
  <si>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</si>
  <si>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</si>
  <si>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</si>
  <si>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</si>
  <si>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</si>
  <si>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</si>
  <si>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</si>
  <si>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</si>
  <si>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</si>
  <si>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</si>
  <si>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</si>
  <si>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</si>
  <si>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</si>
  <si>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</si>
  <si>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</si>
  <si>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</si>
  <si>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</si>
  <si>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</si>
  <si>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</si>
  <si>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</si>
  <si>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</si>
  <si>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</si>
  <si>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</si>
  <si>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</si>
  <si>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</si>
  <si>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</si>
  <si>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</si>
  <si>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</si>
  <si>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</si>
  <si>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</si>
  <si>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</si>
  <si>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</si>
  <si>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</si>
  <si>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</si>
  <si>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</si>
  <si>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</si>
  <si>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</si>
  <si>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</si>
  <si>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</si>
  <si>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</si>
  <si>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</si>
  <si>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</si>
  <si>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</si>
  <si>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</si>
  <si>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</si>
  <si>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</si>
  <si>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</si>
  <si>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</si>
  <si>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</si>
  <si>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</si>
  <si>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</si>
  <si>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</si>
  <si>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</si>
  <si>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</si>
  <si>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</si>
  <si>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</si>
  <si>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</si>
  <si>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</si>
  <si>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</si>
  <si>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</si>
  <si>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</si>
  <si>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</si>
  <si>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</si>
  <si>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</si>
  <si>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</si>
  <si>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</si>
  <si>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</si>
  <si>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</si>
  <si>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</si>
  <si>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</si>
  <si>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</si>
  <si>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</si>
  <si>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</si>
  <si>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</si>
  <si>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</si>
  <si>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</si>
  <si>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</si>
  <si>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</si>
  <si>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</si>
  <si>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</si>
  <si>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</si>
  <si>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</si>
  <si>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</si>
  <si>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</si>
  <si>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</si>
  <si>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</si>
  <si>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</si>
  <si>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</si>
  <si>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</si>
  <si>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</si>
  <si>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</si>
  <si>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</si>
  <si>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</si>
  <si>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</si>
  <si>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</si>
  <si>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</si>
  <si>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</si>
  <si>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</si>
  <si>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</si>
  <si>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</si>
  <si>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</si>
  <si>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</si>
  <si>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</si>
  <si>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</si>
  <si>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</si>
  <si>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</si>
  <si>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</si>
  <si>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</si>
  <si>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</si>
  <si>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</si>
  <si>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</si>
  <si>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</si>
  <si>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</si>
  <si>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</si>
  <si>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</si>
  <si>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</si>
  <si>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</si>
  <si>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</si>
  <si>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</si>
  <si>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</si>
  <si>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</si>
  <si>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</si>
  <si>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</si>
  <si>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</si>
  <si>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</si>
  <si>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</si>
  <si>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</si>
  <si>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</si>
  <si>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</si>
  <si>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</si>
  <si>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</si>
  <si>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</si>
  <si>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</si>
  <si>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</si>
  <si>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</si>
  <si>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</si>
  <si>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</si>
  <si>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</si>
  <si>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</si>
  <si>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</si>
  <si>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</si>
  <si>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</si>
  <si>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</si>
  <si>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</si>
  <si>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</si>
  <si>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</si>
  <si>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</si>
  <si>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</si>
  <si>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</si>
  <si>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</si>
  <si>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</si>
  <si>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</si>
  <si>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</si>
  <si>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</si>
  <si>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</si>
  <si>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</si>
  <si>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</si>
  <si>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</si>
  <si>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</si>
  <si>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</si>
  <si>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</si>
  <si>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</si>
  <si>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</si>
  <si>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</si>
  <si>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</si>
  <si>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</si>
  <si>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</si>
  <si>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</si>
  <si>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</si>
  <si>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</si>
  <si>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</si>
  <si>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</si>
  <si>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</si>
  <si>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</si>
  <si>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</si>
  <si>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</si>
  <si>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</si>
  <si>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</si>
  <si>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</si>
  <si>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</si>
  <si>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</si>
  <si>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</si>
  <si>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</si>
  <si>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</si>
  <si>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</si>
  <si>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</si>
  <si>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</si>
  <si>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</si>
  <si>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</si>
  <si>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</si>
  <si>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</si>
  <si>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</si>
  <si>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</si>
  <si>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</si>
  <si>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</si>
  <si>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</si>
  <si>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</si>
  <si>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</si>
  <si>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</si>
  <si>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</si>
  <si>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</si>
  <si>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</si>
  <si>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</si>
  <si>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</si>
  <si>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</si>
  <si>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</si>
  <si>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</si>
  <si>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</si>
  <si>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</si>
  <si>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</si>
  <si>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</si>
  <si>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</si>
  <si>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</si>
  <si>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</si>
  <si>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</si>
  <si>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</si>
  <si>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</si>
  <si>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</si>
  <si>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</si>
  <si>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</si>
  <si>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</si>
  <si>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</si>
  <si>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</si>
  <si>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</si>
  <si>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</si>
  <si>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</si>
  <si>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</si>
  <si>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</si>
  <si>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</si>
  <si>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</si>
  <si>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</si>
  <si>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</si>
  <si>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</si>
  <si>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</si>
  <si>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</si>
  <si>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</si>
  <si>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</si>
  <si>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</si>
  <si>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</si>
  <si>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</si>
  <si>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</si>
  <si>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</si>
  <si>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</si>
  <si>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</si>
  <si>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</si>
  <si>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</si>
  <si>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</si>
  <si>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</si>
  <si>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</si>
  <si>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</si>
  <si>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</si>
  <si>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</si>
  <si>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</si>
  <si>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</si>
  <si>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</si>
  <si>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</si>
  <si>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</si>
  <si>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</si>
  <si>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</si>
  <si>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</si>
  <si>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</si>
  <si>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</si>
  <si>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</si>
  <si>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</si>
  <si>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</si>
  <si>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</si>
  <si>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</si>
  <si>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</si>
  <si>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</si>
  <si>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</si>
  <si>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</si>
  <si>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</si>
  <si>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</si>
  <si>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</si>
  <si>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</si>
  <si>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</si>
  <si>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</si>
  <si>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</si>
  <si>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</si>
  <si>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</si>
  <si>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</si>
  <si>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</si>
  <si>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</si>
  <si>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</si>
  <si>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</si>
  <si>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</si>
  <si>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</si>
  <si>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</si>
  <si>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</si>
  <si>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</si>
  <si>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</si>
  <si>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</si>
  <si>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</si>
  <si>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</si>
  <si>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</si>
  <si>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</si>
  <si>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</si>
  <si>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</si>
  <si>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</si>
  <si>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</si>
  <si>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</si>
  <si>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</si>
  <si>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</si>
  <si>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</si>
  <si>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</si>
  <si>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</si>
  <si>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</si>
  <si>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</si>
  <si>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</si>
  <si>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</si>
  <si>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</si>
  <si>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</si>
  <si>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</si>
  <si>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</si>
  <si>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</si>
  <si>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</si>
  <si>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</si>
  <si>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</si>
  <si>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</si>
  <si>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</si>
  <si>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</si>
  <si>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</si>
  <si>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</si>
  <si>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</si>
  <si>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</si>
  <si>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</si>
  <si>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</si>
  <si>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</si>
  <si>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</si>
  <si>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</si>
  <si>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</si>
  <si>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</si>
  <si>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</si>
  <si>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</si>
  <si>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</si>
  <si>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</si>
  <si>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</si>
  <si>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</si>
  <si>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</si>
  <si>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</si>
  <si>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</si>
  <si>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</si>
  <si>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</si>
  <si>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</si>
  <si>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</si>
  <si>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</si>
  <si>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</si>
  <si>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</si>
  <si>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</si>
  <si>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</si>
  <si>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</si>
  <si>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</si>
  <si>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</si>
  <si>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</si>
  <si>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</si>
  <si>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</si>
  <si>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</si>
  <si>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</si>
  <si>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</si>
  <si>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</si>
  <si>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</si>
  <si>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</si>
  <si>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</si>
  <si>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</si>
  <si>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</si>
  <si>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</si>
  <si>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</si>
  <si>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</si>
  <si>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</si>
  <si>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</si>
  <si>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</si>
  <si>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</si>
  <si>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</si>
  <si>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</si>
  <si>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</si>
  <si>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</si>
  <si>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</si>
  <si>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</si>
  <si>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</si>
  <si>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</si>
  <si>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</si>
  <si>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</si>
  <si>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</si>
  <si>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</si>
  <si>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</si>
  <si>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</si>
  <si>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</si>
  <si>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</si>
  <si>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</si>
  <si>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</si>
  <si>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</si>
  <si>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</si>
  <si>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</si>
  <si>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</si>
  <si>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</si>
  <si>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</si>
  <si>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</si>
  <si>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</si>
  <si>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</si>
  <si>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</si>
  <si>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</si>
  <si>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</si>
  <si>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</si>
  <si>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</si>
  <si>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</si>
  <si>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</si>
  <si>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</si>
  <si>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</si>
  <si>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</si>
  <si>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</si>
  <si>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</si>
  <si>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</si>
  <si>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</si>
  <si>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</si>
  <si>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</si>
  <si>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</si>
  <si>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</si>
  <si>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</si>
  <si>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</si>
  <si>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</si>
  <si>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</si>
  <si>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</si>
  <si>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</si>
  <si>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</si>
  <si>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</si>
  <si>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</si>
  <si>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</si>
  <si>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</si>
  <si>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</si>
  <si>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</si>
  <si>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</si>
  <si>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</si>
  <si>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</si>
  <si>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137</t>
  </si>
  <si>
    <t>LINCOLN COUNTY HOSPITAL DISTRICT # 3</t>
  </si>
  <si>
    <t>10 NICHOLLS STREET</t>
  </si>
  <si>
    <t>DAVENPORT</t>
  </si>
  <si>
    <t>WA</t>
  </si>
  <si>
    <t>99122</t>
  </si>
  <si>
    <t xml:space="preserve">Lincoln County  </t>
  </si>
  <si>
    <t>TYSON LACY</t>
  </si>
  <si>
    <t>TIM O'CONNELL</t>
  </si>
  <si>
    <t>ROXANN SHERWOOD</t>
  </si>
  <si>
    <t>509-725-7101</t>
  </si>
  <si>
    <t>509-725-2112</t>
  </si>
  <si>
    <t>oconnetr@lhd3.org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</si>
</sst>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5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4" fillId="31" borderId="0" xfId="0" applyFont="1" applyFill="1"/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B417" sqref="B417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317"/>
      <c r="C47" s="318"/>
      <c r="D47" s="318"/>
      <c r="E47" s="318">
        <v>437920.08</v>
      </c>
      <c r="F47" s="318"/>
      <c r="G47" s="318"/>
      <c r="H47" s="318"/>
      <c r="I47" s="318"/>
      <c r="J47" s="318"/>
      <c r="K47" s="318"/>
      <c r="L47" s="318">
        <v>292405.62</v>
      </c>
      <c r="M47" s="318"/>
      <c r="N47" s="318">
        <v>24059.279999999999</v>
      </c>
      <c r="O47" s="318"/>
      <c r="P47" s="318">
        <v>118259.59</v>
      </c>
      <c r="Q47" s="318"/>
      <c r="R47" s="318">
        <v>121102.72</v>
      </c>
      <c r="S47" s="318"/>
      <c r="T47" s="318"/>
      <c r="U47" s="318">
        <v>133881</v>
      </c>
      <c r="V47" s="318"/>
      <c r="W47" s="318"/>
      <c r="X47" s="318"/>
      <c r="Y47" s="318">
        <v>122248</v>
      </c>
      <c r="Z47" s="318"/>
      <c r="AA47" s="318"/>
      <c r="AB47" s="318">
        <v>66031.17</v>
      </c>
      <c r="AC47" s="318">
        <v>35261.279999999999</v>
      </c>
      <c r="AD47" s="318"/>
      <c r="AE47" s="318">
        <v>120509.29</v>
      </c>
      <c r="AF47" s="318"/>
      <c r="AG47" s="318">
        <v>104766.49</v>
      </c>
      <c r="AH47" s="318">
        <v>26326.31</v>
      </c>
      <c r="AI47" s="318"/>
      <c r="AJ47" s="318">
        <v>746987.79</v>
      </c>
      <c r="AK47" s="318">
        <v>18560.669999999998</v>
      </c>
      <c r="AL47" s="318">
        <v>13900.06</v>
      </c>
      <c r="AM47" s="318">
        <v>12993.77</v>
      </c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>
        <v>112591.38</v>
      </c>
      <c r="AZ47" s="318"/>
      <c r="BA47" s="318">
        <v>41913</v>
      </c>
      <c r="BB47" s="318">
        <v>18509.53</v>
      </c>
      <c r="BC47" s="318"/>
      <c r="BD47" s="318">
        <v>39924.82</v>
      </c>
      <c r="BE47" s="318">
        <v>69559.37</v>
      </c>
      <c r="BF47" s="318">
        <v>65347.11</v>
      </c>
      <c r="BG47" s="318"/>
      <c r="BH47" s="318">
        <v>50060.89</v>
      </c>
      <c r="BI47" s="318">
        <v>16931.98</v>
      </c>
      <c r="BJ47" s="318">
        <v>72244.639999999999</v>
      </c>
      <c r="BK47" s="318">
        <v>143299.29999999999</v>
      </c>
      <c r="BL47" s="318">
        <v>137071.70000000001</v>
      </c>
      <c r="BM47" s="318"/>
      <c r="BN47" s="318">
        <v>443278.99</v>
      </c>
      <c r="BO47" s="318"/>
      <c r="BP47" s="318"/>
      <c r="BQ47" s="318"/>
      <c r="BR47" s="318">
        <v>40223.370000000003</v>
      </c>
      <c r="BS47" s="318"/>
      <c r="BT47" s="318"/>
      <c r="BU47" s="318"/>
      <c r="BV47" s="318">
        <v>50013.37</v>
      </c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3696182.5700000003</v>
      </c>
    </row>
    <row r="48" spans="1:83">
      <c r="A48" s="28" t="s">
        <v>232</v>
      </c>
      <c r="B48" s="317">
        <v>91582.69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10232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6903</v>
      </c>
      <c r="M48" s="28">
        <f t="shared" si="0"/>
        <v>0</v>
      </c>
      <c r="N48" s="28">
        <f t="shared" si="0"/>
        <v>676</v>
      </c>
      <c r="O48" s="28">
        <f t="shared" si="0"/>
        <v>0</v>
      </c>
      <c r="P48" s="28">
        <f t="shared" si="0"/>
        <v>2687</v>
      </c>
      <c r="Q48" s="28">
        <f t="shared" si="0"/>
        <v>0</v>
      </c>
      <c r="R48" s="28">
        <f t="shared" si="0"/>
        <v>4770</v>
      </c>
      <c r="S48" s="28">
        <f t="shared" si="0"/>
        <v>0</v>
      </c>
      <c r="T48" s="28">
        <f t="shared" si="0"/>
        <v>0</v>
      </c>
      <c r="U48" s="28">
        <f t="shared" si="0"/>
        <v>3663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3474</v>
      </c>
      <c r="Z48" s="28">
        <f t="shared" si="0"/>
        <v>0</v>
      </c>
      <c r="AA48" s="28">
        <f t="shared" si="0"/>
        <v>0</v>
      </c>
      <c r="AB48" s="28">
        <f t="shared" si="0"/>
        <v>1825</v>
      </c>
      <c r="AC48" s="28">
        <f t="shared" si="0"/>
        <v>1009</v>
      </c>
      <c r="AD48" s="28">
        <f t="shared" si="0"/>
        <v>0</v>
      </c>
      <c r="AE48" s="28">
        <f t="shared" si="0"/>
        <v>3026</v>
      </c>
      <c r="AF48" s="28">
        <f t="shared" si="0"/>
        <v>0</v>
      </c>
      <c r="AG48" s="28">
        <f t="shared" si="0"/>
        <v>3564</v>
      </c>
      <c r="AH48" s="28">
        <f t="shared" si="0"/>
        <v>837</v>
      </c>
      <c r="AI48" s="28">
        <f t="shared" ref="AI48:BN48" si="1">IF($B$48,(ROUND((($B$48/$CE$61)*AI61),0)))</f>
        <v>0</v>
      </c>
      <c r="AJ48" s="28">
        <f t="shared" si="1"/>
        <v>24960</v>
      </c>
      <c r="AK48" s="28">
        <f t="shared" si="1"/>
        <v>515</v>
      </c>
      <c r="AL48" s="28">
        <f t="shared" si="1"/>
        <v>379</v>
      </c>
      <c r="AM48" s="28">
        <f t="shared" si="1"/>
        <v>276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2255</v>
      </c>
      <c r="AZ48" s="28">
        <f t="shared" si="1"/>
        <v>0</v>
      </c>
      <c r="BA48" s="28">
        <f t="shared" si="1"/>
        <v>807</v>
      </c>
      <c r="BB48" s="28">
        <f t="shared" si="1"/>
        <v>502</v>
      </c>
      <c r="BC48" s="28">
        <f t="shared" si="1"/>
        <v>0</v>
      </c>
      <c r="BD48" s="28">
        <f t="shared" si="1"/>
        <v>807</v>
      </c>
      <c r="BE48" s="28">
        <f t="shared" si="1"/>
        <v>1498</v>
      </c>
      <c r="BF48" s="28">
        <f t="shared" si="1"/>
        <v>1487</v>
      </c>
      <c r="BG48" s="28">
        <f t="shared" si="1"/>
        <v>0</v>
      </c>
      <c r="BH48" s="28">
        <f t="shared" si="1"/>
        <v>1211</v>
      </c>
      <c r="BI48" s="28">
        <f t="shared" si="1"/>
        <v>333</v>
      </c>
      <c r="BJ48" s="28">
        <f t="shared" si="1"/>
        <v>1732</v>
      </c>
      <c r="BK48" s="28">
        <f t="shared" si="1"/>
        <v>2928</v>
      </c>
      <c r="BL48" s="28">
        <f t="shared" si="1"/>
        <v>3223</v>
      </c>
      <c r="BM48" s="28">
        <f t="shared" si="1"/>
        <v>0</v>
      </c>
      <c r="BN48" s="28">
        <f t="shared" si="1"/>
        <v>4115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897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990</v>
      </c>
      <c r="BW48" s="28">
        <f t="shared" si="2"/>
        <v>0</v>
      </c>
      <c r="BX48" s="28">
        <f t="shared" si="2"/>
        <v>0</v>
      </c>
      <c r="BY48" s="28">
        <f t="shared" si="2"/>
        <v>0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91581</v>
      </c>
    </row>
    <row r="49" spans="1:83">
      <c r="A49" s="16" t="s">
        <v>233</v>
      </c>
      <c r="B49" s="28">
        <f>B47+B48</f>
        <v>91582.69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318"/>
      <c r="C51" s="318"/>
      <c r="D51" s="318"/>
      <c r="E51" s="318">
        <v>83865.070000000007</v>
      </c>
      <c r="F51" s="318"/>
      <c r="G51" s="318"/>
      <c r="H51" s="318"/>
      <c r="I51" s="318"/>
      <c r="J51" s="318"/>
      <c r="K51" s="318"/>
      <c r="L51" s="318">
        <v>17605.810000000001</v>
      </c>
      <c r="M51" s="318"/>
      <c r="N51" s="318"/>
      <c r="O51" s="318"/>
      <c r="P51" s="318">
        <v>58837.55</v>
      </c>
      <c r="Q51" s="318"/>
      <c r="R51" s="318">
        <v>2304.58</v>
      </c>
      <c r="S51" s="318"/>
      <c r="T51" s="318"/>
      <c r="U51" s="318">
        <v>29366.23</v>
      </c>
      <c r="V51" s="318"/>
      <c r="W51" s="318"/>
      <c r="X51" s="318">
        <v>710.32</v>
      </c>
      <c r="Y51" s="318">
        <v>152585</v>
      </c>
      <c r="Z51" s="318"/>
      <c r="AA51" s="318"/>
      <c r="AB51" s="318">
        <v>0</v>
      </c>
      <c r="AC51" s="318"/>
      <c r="AD51" s="318"/>
      <c r="AE51" s="318">
        <v>1169.48</v>
      </c>
      <c r="AF51" s="318"/>
      <c r="AG51" s="318">
        <v>3255.58</v>
      </c>
      <c r="AH51" s="318">
        <v>14038.4</v>
      </c>
      <c r="AI51" s="318"/>
      <c r="AJ51" s="318">
        <v>16758.7</v>
      </c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>
        <v>722.95</v>
      </c>
      <c r="AZ51" s="318"/>
      <c r="BA51" s="318">
        <v>819.31</v>
      </c>
      <c r="BB51" s="318"/>
      <c r="BC51" s="318"/>
      <c r="BD51" s="318"/>
      <c r="BE51" s="318">
        <v>17194.650000000001</v>
      </c>
      <c r="BF51" s="318">
        <v>1613.87</v>
      </c>
      <c r="BG51" s="318"/>
      <c r="BH51" s="318">
        <v>25306.880000000001</v>
      </c>
      <c r="BI51" s="318"/>
      <c r="BJ51" s="318"/>
      <c r="BK51" s="318"/>
      <c r="BL51" s="318"/>
      <c r="BM51" s="318"/>
      <c r="BN51" s="318">
        <v>80359</v>
      </c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506513.38000000006</v>
      </c>
    </row>
    <row r="52" spans="1:83">
      <c r="A52" s="35" t="s">
        <v>235</v>
      </c>
      <c r="B52" s="317">
        <v>524044.72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61313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78409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17914</v>
      </c>
      <c r="Q52" s="28">
        <f t="shared" si="3"/>
        <v>0</v>
      </c>
      <c r="R52" s="28">
        <f t="shared" si="3"/>
        <v>2873</v>
      </c>
      <c r="S52" s="28">
        <f t="shared" si="3"/>
        <v>0</v>
      </c>
      <c r="T52" s="28">
        <f t="shared" si="3"/>
        <v>0</v>
      </c>
      <c r="U52" s="28">
        <f t="shared" si="3"/>
        <v>6729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20033</v>
      </c>
      <c r="Z52" s="28">
        <f t="shared" si="3"/>
        <v>0</v>
      </c>
      <c r="AA52" s="28">
        <f t="shared" si="3"/>
        <v>0</v>
      </c>
      <c r="AB52" s="28">
        <f t="shared" si="3"/>
        <v>4852</v>
      </c>
      <c r="AC52" s="28">
        <f t="shared" si="3"/>
        <v>511</v>
      </c>
      <c r="AD52" s="28">
        <f t="shared" si="3"/>
        <v>0</v>
      </c>
      <c r="AE52" s="28">
        <f t="shared" si="3"/>
        <v>18705</v>
      </c>
      <c r="AF52" s="28">
        <f t="shared" si="3"/>
        <v>0</v>
      </c>
      <c r="AG52" s="28">
        <f t="shared" si="3"/>
        <v>7418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82904</v>
      </c>
      <c r="AK52" s="28">
        <f t="shared" si="4"/>
        <v>5452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47115</v>
      </c>
      <c r="AZ52" s="28">
        <f t="shared" si="4"/>
        <v>0</v>
      </c>
      <c r="BA52" s="28">
        <f t="shared" si="4"/>
        <v>10955</v>
      </c>
      <c r="BB52" s="28">
        <f t="shared" si="4"/>
        <v>1634</v>
      </c>
      <c r="BC52" s="28">
        <f t="shared" si="4"/>
        <v>0</v>
      </c>
      <c r="BD52" s="28">
        <f t="shared" si="4"/>
        <v>8555</v>
      </c>
      <c r="BE52" s="28">
        <f t="shared" si="4"/>
        <v>37807</v>
      </c>
      <c r="BF52" s="28">
        <f t="shared" si="4"/>
        <v>13419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91854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4673</v>
      </c>
      <c r="BW52" s="28">
        <f t="shared" si="5"/>
        <v>0</v>
      </c>
      <c r="BX52" s="28">
        <f t="shared" si="5"/>
        <v>0</v>
      </c>
      <c r="BY52" s="28">
        <f t="shared" si="5"/>
        <v>919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524044</v>
      </c>
    </row>
    <row r="53" spans="1:83">
      <c r="A53" s="16" t="s">
        <v>233</v>
      </c>
      <c r="B53" s="28">
        <f>B51+B52</f>
        <v>524044.72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318"/>
      <c r="D59" s="318"/>
      <c r="E59" s="318">
        <v>925</v>
      </c>
      <c r="F59" s="318"/>
      <c r="G59" s="318"/>
      <c r="H59" s="318"/>
      <c r="I59" s="318"/>
      <c r="J59" s="318"/>
      <c r="K59" s="318"/>
      <c r="L59" s="318">
        <v>4388</v>
      </c>
      <c r="M59" s="318"/>
      <c r="N59" s="318"/>
      <c r="O59" s="318"/>
      <c r="P59" s="319">
        <v>17345</v>
      </c>
      <c r="Q59" s="320">
        <v>23670</v>
      </c>
      <c r="R59" s="320"/>
      <c r="S59" s="279">
        <v>0</v>
      </c>
      <c r="T59" s="279">
        <v>0</v>
      </c>
      <c r="U59" s="321">
        <v>57611</v>
      </c>
      <c r="V59" s="320">
        <v>350</v>
      </c>
      <c r="W59" s="320"/>
      <c r="X59" s="320">
        <v>2007</v>
      </c>
      <c r="Y59" s="320">
        <v>8813</v>
      </c>
      <c r="Z59" s="320"/>
      <c r="AA59" s="320"/>
      <c r="AB59" s="279">
        <v>0</v>
      </c>
      <c r="AC59" s="320"/>
      <c r="AD59" s="320"/>
      <c r="AE59" s="320">
        <v>8079</v>
      </c>
      <c r="AF59" s="320"/>
      <c r="AG59" s="320">
        <v>3726</v>
      </c>
      <c r="AH59" s="320">
        <v>418</v>
      </c>
      <c r="AI59" s="320"/>
      <c r="AJ59" s="320">
        <v>22390</v>
      </c>
      <c r="AK59" s="320">
        <v>1347</v>
      </c>
      <c r="AL59" s="320">
        <v>542</v>
      </c>
      <c r="AM59" s="320"/>
      <c r="AN59" s="320"/>
      <c r="AO59" s="320"/>
      <c r="AP59" s="320"/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15674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41043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>
      <c r="A60" s="219" t="s">
        <v>262</v>
      </c>
      <c r="B60" s="220"/>
      <c r="C60" s="322"/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19"/>
      <c r="Q60" s="319"/>
      <c r="R60" s="319"/>
      <c r="S60" s="323"/>
      <c r="T60" s="323"/>
      <c r="U60" s="324"/>
      <c r="V60" s="319"/>
      <c r="W60" s="319"/>
      <c r="X60" s="319"/>
      <c r="Y60" s="319"/>
      <c r="Z60" s="319"/>
      <c r="AA60" s="319"/>
      <c r="AB60" s="323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23"/>
      <c r="AW60" s="323"/>
      <c r="AX60" s="323"/>
      <c r="AY60" s="319"/>
      <c r="AZ60" s="319"/>
      <c r="BA60" s="323"/>
      <c r="BB60" s="323"/>
      <c r="BC60" s="323"/>
      <c r="BD60" s="323"/>
      <c r="BE60" s="319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3"/>
      <c r="CB60" s="323"/>
      <c r="CC60" s="323"/>
      <c r="CD60" s="221" t="s">
        <v>248</v>
      </c>
      <c r="CE60" s="239">
        <f t="shared" ref="CE60:CE68" si="6">SUM(C60:CD60)</f>
        <v>0</v>
      </c>
    </row>
    <row r="61" spans="1:83">
      <c r="A61" s="35" t="s">
        <v>263</v>
      </c>
      <c r="B61" s="16"/>
      <c r="C61" s="318"/>
      <c r="D61" s="318"/>
      <c r="E61" s="318">
        <v>1758332.27</v>
      </c>
      <c r="F61" s="318"/>
      <c r="G61" s="318"/>
      <c r="H61" s="318"/>
      <c r="I61" s="318"/>
      <c r="J61" s="318"/>
      <c r="K61" s="318"/>
      <c r="L61" s="318">
        <v>1186152.57</v>
      </c>
      <c r="M61" s="318"/>
      <c r="N61" s="318">
        <v>116216.88</v>
      </c>
      <c r="O61" s="318"/>
      <c r="P61" s="320">
        <v>461692.38</v>
      </c>
      <c r="Q61" s="320"/>
      <c r="R61" s="320">
        <v>819673.19</v>
      </c>
      <c r="S61" s="325"/>
      <c r="T61" s="325"/>
      <c r="U61" s="321">
        <v>629511.81000000006</v>
      </c>
      <c r="V61" s="320"/>
      <c r="W61" s="320"/>
      <c r="X61" s="320"/>
      <c r="Y61" s="320">
        <v>596949</v>
      </c>
      <c r="Z61" s="320"/>
      <c r="AA61" s="320"/>
      <c r="AB61" s="326">
        <v>313595.99</v>
      </c>
      <c r="AC61" s="320">
        <v>173337.9</v>
      </c>
      <c r="AD61" s="320"/>
      <c r="AE61" s="320">
        <v>519992.66</v>
      </c>
      <c r="AF61" s="320"/>
      <c r="AG61" s="320">
        <v>612501.43999999994</v>
      </c>
      <c r="AH61" s="320">
        <v>143832.15</v>
      </c>
      <c r="AI61" s="320"/>
      <c r="AJ61" s="320">
        <v>4289222.6100000003</v>
      </c>
      <c r="AK61" s="320">
        <v>88538.71</v>
      </c>
      <c r="AL61" s="320">
        <v>65207.01</v>
      </c>
      <c r="AM61" s="320">
        <v>47403.24</v>
      </c>
      <c r="AN61" s="320"/>
      <c r="AO61" s="320"/>
      <c r="AP61" s="320"/>
      <c r="AQ61" s="320"/>
      <c r="AR61" s="320"/>
      <c r="AS61" s="320"/>
      <c r="AT61" s="320"/>
      <c r="AU61" s="320"/>
      <c r="AV61" s="325"/>
      <c r="AW61" s="325"/>
      <c r="AX61" s="325"/>
      <c r="AY61" s="320">
        <v>387555.1</v>
      </c>
      <c r="AZ61" s="320"/>
      <c r="BA61" s="325">
        <v>138751.60999999999</v>
      </c>
      <c r="BB61" s="325">
        <v>86293.3</v>
      </c>
      <c r="BC61" s="325"/>
      <c r="BD61" s="325">
        <v>138747.41</v>
      </c>
      <c r="BE61" s="320">
        <v>257388.13</v>
      </c>
      <c r="BF61" s="325">
        <v>255567.09</v>
      </c>
      <c r="BG61" s="325"/>
      <c r="BH61" s="325">
        <v>208126.17</v>
      </c>
      <c r="BI61" s="325">
        <v>57144.5</v>
      </c>
      <c r="BJ61" s="325">
        <v>297630.93</v>
      </c>
      <c r="BK61" s="325">
        <v>503118.47</v>
      </c>
      <c r="BL61" s="325">
        <v>553805.98</v>
      </c>
      <c r="BM61" s="325"/>
      <c r="BN61" s="325">
        <v>707209.86</v>
      </c>
      <c r="BO61" s="325"/>
      <c r="BP61" s="325"/>
      <c r="BQ61" s="325"/>
      <c r="BR61" s="325">
        <v>154100.95000000001</v>
      </c>
      <c r="BS61" s="325"/>
      <c r="BT61" s="325"/>
      <c r="BU61" s="325"/>
      <c r="BV61" s="325">
        <v>170186.86</v>
      </c>
      <c r="BW61" s="325"/>
      <c r="BX61" s="325"/>
      <c r="BY61" s="325"/>
      <c r="BZ61" s="325"/>
      <c r="CA61" s="325"/>
      <c r="CB61" s="325"/>
      <c r="CC61" s="325"/>
      <c r="CD61" s="25" t="s">
        <v>248</v>
      </c>
      <c r="CE61" s="28">
        <f t="shared" si="6"/>
        <v>15737786.170000002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448152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299309</v>
      </c>
      <c r="M62" s="28">
        <f t="shared" si="7"/>
        <v>0</v>
      </c>
      <c r="N62" s="28">
        <f t="shared" si="7"/>
        <v>24735</v>
      </c>
      <c r="O62" s="28">
        <f t="shared" si="7"/>
        <v>0</v>
      </c>
      <c r="P62" s="28">
        <f t="shared" si="7"/>
        <v>120947</v>
      </c>
      <c r="Q62" s="28">
        <f t="shared" si="7"/>
        <v>0</v>
      </c>
      <c r="R62" s="28">
        <f t="shared" si="7"/>
        <v>125873</v>
      </c>
      <c r="S62" s="28">
        <f t="shared" si="7"/>
        <v>0</v>
      </c>
      <c r="T62" s="28">
        <f t="shared" si="7"/>
        <v>0</v>
      </c>
      <c r="U62" s="28">
        <f t="shared" si="7"/>
        <v>137544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125722</v>
      </c>
      <c r="Z62" s="28">
        <f t="shared" si="7"/>
        <v>0</v>
      </c>
      <c r="AA62" s="28">
        <f t="shared" si="7"/>
        <v>0</v>
      </c>
      <c r="AB62" s="28">
        <f t="shared" si="7"/>
        <v>67856</v>
      </c>
      <c r="AC62" s="28">
        <f t="shared" si="7"/>
        <v>36270</v>
      </c>
      <c r="AD62" s="28">
        <f t="shared" si="7"/>
        <v>0</v>
      </c>
      <c r="AE62" s="28">
        <f t="shared" si="7"/>
        <v>123535</v>
      </c>
      <c r="AF62" s="28">
        <f t="shared" si="7"/>
        <v>0</v>
      </c>
      <c r="AG62" s="28">
        <f t="shared" si="7"/>
        <v>108330</v>
      </c>
      <c r="AH62" s="28">
        <f t="shared" si="7"/>
        <v>27163</v>
      </c>
      <c r="AI62" s="28">
        <f t="shared" ref="AI62:BN62" si="8">ROUND(AI47+AI48,0)</f>
        <v>0</v>
      </c>
      <c r="AJ62" s="28">
        <f t="shared" si="8"/>
        <v>771948</v>
      </c>
      <c r="AK62" s="28">
        <f t="shared" si="8"/>
        <v>19076</v>
      </c>
      <c r="AL62" s="28">
        <f t="shared" si="8"/>
        <v>14279</v>
      </c>
      <c r="AM62" s="28">
        <f t="shared" si="8"/>
        <v>13270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114846</v>
      </c>
      <c r="AZ62" s="28">
        <f t="shared" si="8"/>
        <v>0</v>
      </c>
      <c r="BA62" s="28">
        <f t="shared" si="8"/>
        <v>42720</v>
      </c>
      <c r="BB62" s="28">
        <f t="shared" si="8"/>
        <v>19012</v>
      </c>
      <c r="BC62" s="28">
        <f t="shared" si="8"/>
        <v>0</v>
      </c>
      <c r="BD62" s="28">
        <f t="shared" si="8"/>
        <v>40732</v>
      </c>
      <c r="BE62" s="28">
        <f t="shared" si="8"/>
        <v>71057</v>
      </c>
      <c r="BF62" s="28">
        <f t="shared" si="8"/>
        <v>66834</v>
      </c>
      <c r="BG62" s="28">
        <f t="shared" si="8"/>
        <v>0</v>
      </c>
      <c r="BH62" s="28">
        <f t="shared" si="8"/>
        <v>51272</v>
      </c>
      <c r="BI62" s="28">
        <f t="shared" si="8"/>
        <v>17265</v>
      </c>
      <c r="BJ62" s="28">
        <f t="shared" si="8"/>
        <v>73977</v>
      </c>
      <c r="BK62" s="28">
        <f t="shared" si="8"/>
        <v>146227</v>
      </c>
      <c r="BL62" s="28">
        <f t="shared" si="8"/>
        <v>140295</v>
      </c>
      <c r="BM62" s="28">
        <f t="shared" si="8"/>
        <v>0</v>
      </c>
      <c r="BN62" s="28">
        <f t="shared" si="8"/>
        <v>447394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41120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51003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3787763</v>
      </c>
    </row>
    <row r="63" spans="1:83">
      <c r="A63" s="35" t="s">
        <v>264</v>
      </c>
      <c r="B63" s="16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/>
      <c r="Q63" s="320"/>
      <c r="R63" s="320"/>
      <c r="S63" s="325"/>
      <c r="T63" s="325"/>
      <c r="U63" s="321"/>
      <c r="V63" s="320"/>
      <c r="W63" s="320"/>
      <c r="X63" s="320"/>
      <c r="Y63" s="320"/>
      <c r="Z63" s="320"/>
      <c r="AA63" s="320"/>
      <c r="AB63" s="326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5"/>
      <c r="AW63" s="325"/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25" t="s">
        <v>248</v>
      </c>
      <c r="CE63" s="28">
        <f t="shared" si="6"/>
        <v>0</v>
      </c>
    </row>
    <row r="64" spans="1:83">
      <c r="A64" s="35" t="s">
        <v>265</v>
      </c>
      <c r="B64" s="16"/>
      <c r="C64" s="318"/>
      <c r="D64" s="318"/>
      <c r="E64" s="318">
        <v>68156.77</v>
      </c>
      <c r="F64" s="318"/>
      <c r="G64" s="318"/>
      <c r="H64" s="318"/>
      <c r="I64" s="318"/>
      <c r="J64" s="318"/>
      <c r="K64" s="318"/>
      <c r="L64" s="318">
        <v>64543.75</v>
      </c>
      <c r="M64" s="318"/>
      <c r="N64" s="318">
        <v>8108.8</v>
      </c>
      <c r="O64" s="318"/>
      <c r="P64" s="320">
        <v>280545.12</v>
      </c>
      <c r="Q64" s="320"/>
      <c r="R64" s="320">
        <v>127677.02</v>
      </c>
      <c r="S64" s="325"/>
      <c r="T64" s="325"/>
      <c r="U64" s="321">
        <v>537659.1</v>
      </c>
      <c r="V64" s="320"/>
      <c r="W64" s="320"/>
      <c r="X64" s="320"/>
      <c r="Y64" s="320">
        <v>80945</v>
      </c>
      <c r="Z64" s="320"/>
      <c r="AA64" s="320"/>
      <c r="AB64" s="326">
        <v>988775.61</v>
      </c>
      <c r="AC64" s="320">
        <v>34527.11</v>
      </c>
      <c r="AD64" s="320"/>
      <c r="AE64" s="320">
        <v>9133.86</v>
      </c>
      <c r="AF64" s="320"/>
      <c r="AG64" s="320">
        <v>51721.1</v>
      </c>
      <c r="AH64" s="320">
        <v>12371.22</v>
      </c>
      <c r="AI64" s="320"/>
      <c r="AJ64" s="320">
        <v>198405.91</v>
      </c>
      <c r="AK64" s="320"/>
      <c r="AL64" s="320">
        <v>115.23</v>
      </c>
      <c r="AM64" s="320">
        <v>783.03</v>
      </c>
      <c r="AN64" s="320"/>
      <c r="AO64" s="320"/>
      <c r="AP64" s="320"/>
      <c r="AQ64" s="320"/>
      <c r="AR64" s="320"/>
      <c r="AS64" s="320"/>
      <c r="AT64" s="320"/>
      <c r="AU64" s="320"/>
      <c r="AV64" s="325"/>
      <c r="AW64" s="325"/>
      <c r="AX64" s="325"/>
      <c r="AY64" s="320">
        <v>235221.16</v>
      </c>
      <c r="AZ64" s="320"/>
      <c r="BA64" s="325">
        <v>4221.9799999999996</v>
      </c>
      <c r="BB64" s="325"/>
      <c r="BC64" s="325"/>
      <c r="BD64" s="325">
        <v>205843.41</v>
      </c>
      <c r="BE64" s="320">
        <v>61276.01</v>
      </c>
      <c r="BF64" s="325">
        <v>25411.24</v>
      </c>
      <c r="BG64" s="325"/>
      <c r="BH64" s="325">
        <v>31041.87</v>
      </c>
      <c r="BI64" s="325"/>
      <c r="BJ64" s="325">
        <v>332.86</v>
      </c>
      <c r="BK64" s="325">
        <v>2876.6</v>
      </c>
      <c r="BL64" s="325">
        <v>7421.07</v>
      </c>
      <c r="BM64" s="325"/>
      <c r="BN64" s="325">
        <v>13467.94</v>
      </c>
      <c r="BO64" s="325"/>
      <c r="BP64" s="325"/>
      <c r="BQ64" s="325"/>
      <c r="BR64" s="325">
        <v>3283.6</v>
      </c>
      <c r="BS64" s="325"/>
      <c r="BT64" s="325"/>
      <c r="BU64" s="325"/>
      <c r="BV64" s="325">
        <v>1033.32</v>
      </c>
      <c r="BW64" s="325"/>
      <c r="BX64" s="325"/>
      <c r="BY64" s="325"/>
      <c r="BZ64" s="325"/>
      <c r="CA64" s="325"/>
      <c r="CB64" s="325"/>
      <c r="CC64" s="325"/>
      <c r="CD64" s="25" t="s">
        <v>248</v>
      </c>
      <c r="CE64" s="28">
        <f t="shared" si="6"/>
        <v>3054899.69</v>
      </c>
    </row>
    <row r="65" spans="1:83">
      <c r="A65" s="35" t="s">
        <v>266</v>
      </c>
      <c r="B65" s="16"/>
      <c r="C65" s="318"/>
      <c r="D65" s="318"/>
      <c r="E65" s="318">
        <v>2665.25</v>
      </c>
      <c r="F65" s="318"/>
      <c r="G65" s="318"/>
      <c r="H65" s="318"/>
      <c r="I65" s="318"/>
      <c r="J65" s="318"/>
      <c r="K65" s="318"/>
      <c r="L65" s="318">
        <v>563.05999999999995</v>
      </c>
      <c r="M65" s="318"/>
      <c r="N65" s="318">
        <v>3.7</v>
      </c>
      <c r="O65" s="318"/>
      <c r="P65" s="320">
        <v>2778.44</v>
      </c>
      <c r="Q65" s="320"/>
      <c r="R65" s="320">
        <v>1107.82</v>
      </c>
      <c r="S65" s="325"/>
      <c r="T65" s="325"/>
      <c r="U65" s="321">
        <v>1657.32</v>
      </c>
      <c r="V65" s="320"/>
      <c r="W65" s="320"/>
      <c r="X65" s="320"/>
      <c r="Y65" s="320">
        <v>478</v>
      </c>
      <c r="Z65" s="320"/>
      <c r="AA65" s="320"/>
      <c r="AB65" s="326">
        <v>5.76</v>
      </c>
      <c r="AC65" s="320">
        <v>6.34</v>
      </c>
      <c r="AD65" s="320"/>
      <c r="AE65" s="320">
        <v>9532.9599999999991</v>
      </c>
      <c r="AF65" s="320"/>
      <c r="AG65" s="320">
        <v>299.64</v>
      </c>
      <c r="AH65" s="320">
        <v>14341.06</v>
      </c>
      <c r="AI65" s="320"/>
      <c r="AJ65" s="320">
        <v>74515.100000000006</v>
      </c>
      <c r="AK65" s="320">
        <v>1.74</v>
      </c>
      <c r="AL65" s="320">
        <v>537.36</v>
      </c>
      <c r="AM65" s="320"/>
      <c r="AN65" s="320"/>
      <c r="AO65" s="320"/>
      <c r="AP65" s="320"/>
      <c r="AQ65" s="320"/>
      <c r="AR65" s="320"/>
      <c r="AS65" s="320"/>
      <c r="AT65" s="320"/>
      <c r="AU65" s="320"/>
      <c r="AV65" s="325"/>
      <c r="AW65" s="325"/>
      <c r="AX65" s="325"/>
      <c r="AY65" s="320">
        <v>1.64</v>
      </c>
      <c r="AZ65" s="320"/>
      <c r="BA65" s="325">
        <v>4.6100000000000003</v>
      </c>
      <c r="BB65" s="325">
        <v>56.3</v>
      </c>
      <c r="BC65" s="325"/>
      <c r="BD65" s="325">
        <v>742.02</v>
      </c>
      <c r="BE65" s="320">
        <v>295662.5</v>
      </c>
      <c r="BF65" s="325">
        <v>113.77</v>
      </c>
      <c r="BG65" s="325"/>
      <c r="BH65" s="325">
        <v>90158.78</v>
      </c>
      <c r="BI65" s="325">
        <v>6.29</v>
      </c>
      <c r="BJ65" s="325">
        <v>35.36</v>
      </c>
      <c r="BK65" s="325">
        <v>8896.49</v>
      </c>
      <c r="BL65" s="325">
        <v>188.76</v>
      </c>
      <c r="BM65" s="325"/>
      <c r="BN65" s="325">
        <v>323.05</v>
      </c>
      <c r="BO65" s="325"/>
      <c r="BP65" s="325"/>
      <c r="BQ65" s="325"/>
      <c r="BR65" s="325">
        <v>319.70999999999998</v>
      </c>
      <c r="BS65" s="325"/>
      <c r="BT65" s="325"/>
      <c r="BU65" s="325"/>
      <c r="BV65" s="325">
        <v>898.23</v>
      </c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505901.06</v>
      </c>
    </row>
    <row r="66" spans="1:83">
      <c r="A66" s="35" t="s">
        <v>267</v>
      </c>
      <c r="B66" s="16"/>
      <c r="C66" s="318"/>
      <c r="D66" s="318"/>
      <c r="E66" s="318">
        <v>118267.82</v>
      </c>
      <c r="F66" s="318"/>
      <c r="G66" s="318"/>
      <c r="H66" s="318"/>
      <c r="I66" s="318"/>
      <c r="J66" s="318"/>
      <c r="K66" s="318"/>
      <c r="L66" s="318">
        <v>3605.39</v>
      </c>
      <c r="M66" s="318"/>
      <c r="N66" s="318"/>
      <c r="O66" s="318"/>
      <c r="P66" s="320">
        <v>43312.61</v>
      </c>
      <c r="Q66" s="320"/>
      <c r="R66" s="320">
        <v>12803.6</v>
      </c>
      <c r="S66" s="325"/>
      <c r="T66" s="325"/>
      <c r="U66" s="321">
        <v>177821.47</v>
      </c>
      <c r="V66" s="320"/>
      <c r="W66" s="320">
        <v>270160.36</v>
      </c>
      <c r="X66" s="320">
        <v>116371.33</v>
      </c>
      <c r="Y66" s="320">
        <v>207320.1</v>
      </c>
      <c r="Z66" s="320"/>
      <c r="AA66" s="320"/>
      <c r="AB66" s="326">
        <v>62868.480000000003</v>
      </c>
      <c r="AC66" s="320">
        <v>89.1</v>
      </c>
      <c r="AD66" s="320"/>
      <c r="AE66" s="320">
        <v>12916.24</v>
      </c>
      <c r="AF66" s="320"/>
      <c r="AG66" s="320">
        <v>3061.05</v>
      </c>
      <c r="AH66" s="320">
        <v>2912.63</v>
      </c>
      <c r="AI66" s="320"/>
      <c r="AJ66" s="320">
        <v>139097.82</v>
      </c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5"/>
      <c r="AW66" s="325"/>
      <c r="AX66" s="325"/>
      <c r="AY66" s="320">
        <v>1922.98</v>
      </c>
      <c r="AZ66" s="320"/>
      <c r="BA66" s="325">
        <v>754.92</v>
      </c>
      <c r="BB66" s="325"/>
      <c r="BC66" s="325"/>
      <c r="BD66" s="325">
        <v>38.409999999999997</v>
      </c>
      <c r="BE66" s="320">
        <v>32816.21</v>
      </c>
      <c r="BF66" s="325">
        <v>808.24</v>
      </c>
      <c r="BG66" s="325"/>
      <c r="BH66" s="325">
        <v>542854.85</v>
      </c>
      <c r="BI66" s="325"/>
      <c r="BJ66" s="325">
        <v>23189.67</v>
      </c>
      <c r="BK66" s="325">
        <v>300962.23</v>
      </c>
      <c r="BL66" s="325">
        <v>135</v>
      </c>
      <c r="BM66" s="325"/>
      <c r="BN66" s="325">
        <v>35492.61</v>
      </c>
      <c r="BO66" s="325"/>
      <c r="BP66" s="325"/>
      <c r="BQ66" s="325"/>
      <c r="BR66" s="325">
        <v>63342.42</v>
      </c>
      <c r="BS66" s="325"/>
      <c r="BT66" s="325"/>
      <c r="BU66" s="325"/>
      <c r="BV66" s="325">
        <v>90965.14</v>
      </c>
      <c r="BW66" s="325"/>
      <c r="BX66" s="325"/>
      <c r="BY66" s="325"/>
      <c r="BZ66" s="325"/>
      <c r="CA66" s="325"/>
      <c r="CB66" s="325"/>
      <c r="CC66" s="325"/>
      <c r="CD66" s="25" t="s">
        <v>248</v>
      </c>
      <c r="CE66" s="28">
        <f t="shared" si="6"/>
        <v>2263890.6799999997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145178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96015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76752</v>
      </c>
      <c r="Q67" s="28">
        <f t="shared" si="10"/>
        <v>0</v>
      </c>
      <c r="R67" s="28">
        <f t="shared" si="10"/>
        <v>5178</v>
      </c>
      <c r="S67" s="28">
        <f t="shared" si="10"/>
        <v>0</v>
      </c>
      <c r="T67" s="28">
        <f t="shared" si="10"/>
        <v>0</v>
      </c>
      <c r="U67" s="28">
        <f t="shared" si="10"/>
        <v>36095</v>
      </c>
      <c r="V67" s="28">
        <f t="shared" si="10"/>
        <v>0</v>
      </c>
      <c r="W67" s="28">
        <f t="shared" si="10"/>
        <v>0</v>
      </c>
      <c r="X67" s="28">
        <f t="shared" si="10"/>
        <v>710</v>
      </c>
      <c r="Y67" s="28">
        <f t="shared" si="10"/>
        <v>172618</v>
      </c>
      <c r="Z67" s="28">
        <f t="shared" si="10"/>
        <v>0</v>
      </c>
      <c r="AA67" s="28">
        <f t="shared" si="10"/>
        <v>0</v>
      </c>
      <c r="AB67" s="28">
        <f t="shared" si="10"/>
        <v>4852</v>
      </c>
      <c r="AC67" s="28">
        <f t="shared" si="10"/>
        <v>511</v>
      </c>
      <c r="AD67" s="28">
        <f t="shared" si="10"/>
        <v>0</v>
      </c>
      <c r="AE67" s="28">
        <f t="shared" si="10"/>
        <v>19874</v>
      </c>
      <c r="AF67" s="28">
        <f t="shared" si="10"/>
        <v>0</v>
      </c>
      <c r="AG67" s="28">
        <f t="shared" si="10"/>
        <v>10674</v>
      </c>
      <c r="AH67" s="28">
        <f t="shared" si="10"/>
        <v>14038</v>
      </c>
      <c r="AI67" s="28">
        <f t="shared" ref="AI67:BN67" si="11">ROUND(AI51+AI52,0)</f>
        <v>0</v>
      </c>
      <c r="AJ67" s="28">
        <f t="shared" si="11"/>
        <v>99663</v>
      </c>
      <c r="AK67" s="28">
        <f t="shared" si="11"/>
        <v>5452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47838</v>
      </c>
      <c r="AZ67" s="28">
        <f t="shared" si="11"/>
        <v>0</v>
      </c>
      <c r="BA67" s="28">
        <f t="shared" si="11"/>
        <v>11774</v>
      </c>
      <c r="BB67" s="28">
        <f t="shared" si="11"/>
        <v>1634</v>
      </c>
      <c r="BC67" s="28">
        <f t="shared" si="11"/>
        <v>0</v>
      </c>
      <c r="BD67" s="28">
        <f t="shared" si="11"/>
        <v>8555</v>
      </c>
      <c r="BE67" s="28">
        <f t="shared" si="11"/>
        <v>55002</v>
      </c>
      <c r="BF67" s="28">
        <f t="shared" si="11"/>
        <v>15033</v>
      </c>
      <c r="BG67" s="28">
        <f t="shared" si="11"/>
        <v>0</v>
      </c>
      <c r="BH67" s="28">
        <f t="shared" si="11"/>
        <v>25307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172213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4673</v>
      </c>
      <c r="BW67" s="28">
        <f t="shared" si="12"/>
        <v>0</v>
      </c>
      <c r="BX67" s="28">
        <f t="shared" si="12"/>
        <v>0</v>
      </c>
      <c r="BY67" s="28">
        <f t="shared" si="12"/>
        <v>919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1030558</v>
      </c>
    </row>
    <row r="68" spans="1:83">
      <c r="A68" s="35" t="s">
        <v>268</v>
      </c>
      <c r="B68" s="28"/>
      <c r="C68" s="318"/>
      <c r="D68" s="318"/>
      <c r="E68" s="318">
        <v>23084.67</v>
      </c>
      <c r="F68" s="318"/>
      <c r="G68" s="318"/>
      <c r="H68" s="318"/>
      <c r="I68" s="318"/>
      <c r="J68" s="318"/>
      <c r="K68" s="318"/>
      <c r="L68" s="318">
        <v>12798.99</v>
      </c>
      <c r="M68" s="318"/>
      <c r="N68" s="318"/>
      <c r="O68" s="318"/>
      <c r="P68" s="320"/>
      <c r="Q68" s="320"/>
      <c r="R68" s="320">
        <v>12454.56</v>
      </c>
      <c r="S68" s="325"/>
      <c r="T68" s="325"/>
      <c r="U68" s="321">
        <v>3200</v>
      </c>
      <c r="V68" s="320"/>
      <c r="W68" s="320"/>
      <c r="X68" s="320"/>
      <c r="Y68" s="320"/>
      <c r="Z68" s="320"/>
      <c r="AA68" s="320"/>
      <c r="AB68" s="326">
        <v>3175.2</v>
      </c>
      <c r="AC68" s="320">
        <v>8444.16</v>
      </c>
      <c r="AD68" s="320"/>
      <c r="AE68" s="320">
        <v>25200</v>
      </c>
      <c r="AF68" s="320"/>
      <c r="AG68" s="320">
        <v>6531.84</v>
      </c>
      <c r="AH68" s="320"/>
      <c r="AI68" s="320"/>
      <c r="AJ68" s="320">
        <v>6175.77</v>
      </c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/>
      <c r="BE68" s="320">
        <v>1162.49</v>
      </c>
      <c r="BF68" s="325"/>
      <c r="BG68" s="325"/>
      <c r="BH68" s="325">
        <v>4325.8900000000003</v>
      </c>
      <c r="BI68" s="325"/>
      <c r="BJ68" s="325"/>
      <c r="BK68" s="325">
        <v>14569.89</v>
      </c>
      <c r="BL68" s="325"/>
      <c r="BM68" s="325"/>
      <c r="BN68" s="325">
        <v>-84194</v>
      </c>
      <c r="BO68" s="325"/>
      <c r="BP68" s="325"/>
      <c r="BQ68" s="325"/>
      <c r="BR68" s="325"/>
      <c r="BS68" s="325"/>
      <c r="BT68" s="325"/>
      <c r="BU68" s="325"/>
      <c r="BV68" s="325">
        <v>2038.5</v>
      </c>
      <c r="BW68" s="325"/>
      <c r="BX68" s="325"/>
      <c r="BY68" s="325"/>
      <c r="BZ68" s="325"/>
      <c r="CA68" s="325"/>
      <c r="CB68" s="325"/>
      <c r="CC68" s="325"/>
      <c r="CD68" s="25" t="s">
        <v>248</v>
      </c>
      <c r="CE68" s="28">
        <f t="shared" si="6"/>
        <v>38967.959999999992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1093568.7100000002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232387.3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1076.3900000000003</v>
      </c>
      <c r="Q69" s="28">
        <f t="shared" si="13"/>
        <v>0</v>
      </c>
      <c r="R69" s="28">
        <f t="shared" si="13"/>
        <v>80888.350000000006</v>
      </c>
      <c r="S69" s="28">
        <f t="shared" si="13"/>
        <v>0</v>
      </c>
      <c r="T69" s="28">
        <f t="shared" si="13"/>
        <v>0</v>
      </c>
      <c r="U69" s="28">
        <f t="shared" si="13"/>
        <v>161560.45000000001</v>
      </c>
      <c r="V69" s="28">
        <f t="shared" si="13"/>
        <v>0</v>
      </c>
      <c r="W69" s="28">
        <f t="shared" si="13"/>
        <v>0</v>
      </c>
      <c r="X69" s="28">
        <f t="shared" si="13"/>
        <v>36064.43</v>
      </c>
      <c r="Y69" s="28">
        <f t="shared" si="13"/>
        <v>78866</v>
      </c>
      <c r="Z69" s="28">
        <f t="shared" si="13"/>
        <v>0</v>
      </c>
      <c r="AA69" s="28">
        <f t="shared" si="13"/>
        <v>0</v>
      </c>
      <c r="AB69" s="28">
        <f t="shared" si="13"/>
        <v>3464.12</v>
      </c>
      <c r="AC69" s="28">
        <f t="shared" si="13"/>
        <v>1787.91</v>
      </c>
      <c r="AD69" s="28">
        <f t="shared" si="13"/>
        <v>0</v>
      </c>
      <c r="AE69" s="28">
        <f t="shared" si="13"/>
        <v>10357.040000000001</v>
      </c>
      <c r="AF69" s="28">
        <f t="shared" si="13"/>
        <v>0</v>
      </c>
      <c r="AG69" s="28">
        <f t="shared" si="13"/>
        <v>903134.03</v>
      </c>
      <c r="AH69" s="28">
        <f t="shared" si="13"/>
        <v>21534.590000000004</v>
      </c>
      <c r="AI69" s="28">
        <f t="shared" ref="AI69:BN69" si="14">SUM(AI70:AI83)</f>
        <v>0</v>
      </c>
      <c r="AJ69" s="28">
        <f t="shared" si="14"/>
        <v>80821.84</v>
      </c>
      <c r="AK69" s="28">
        <f t="shared" si="14"/>
        <v>237.74</v>
      </c>
      <c r="AL69" s="28">
        <f t="shared" si="14"/>
        <v>0</v>
      </c>
      <c r="AM69" s="28">
        <f t="shared" si="14"/>
        <v>10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1426.8</v>
      </c>
      <c r="AZ69" s="28">
        <f t="shared" si="14"/>
        <v>0</v>
      </c>
      <c r="BA69" s="28">
        <f t="shared" si="14"/>
        <v>754.92</v>
      </c>
      <c r="BB69" s="28">
        <f t="shared" si="14"/>
        <v>0</v>
      </c>
      <c r="BC69" s="28">
        <f t="shared" si="14"/>
        <v>0</v>
      </c>
      <c r="BD69" s="28">
        <f t="shared" si="14"/>
        <v>4258.8599999999997</v>
      </c>
      <c r="BE69" s="28">
        <f t="shared" si="14"/>
        <v>62783.740000000005</v>
      </c>
      <c r="BF69" s="28">
        <f t="shared" si="14"/>
        <v>35.1</v>
      </c>
      <c r="BG69" s="28">
        <f t="shared" si="14"/>
        <v>0</v>
      </c>
      <c r="BH69" s="28">
        <f t="shared" si="14"/>
        <v>4044.76</v>
      </c>
      <c r="BI69" s="28">
        <f t="shared" si="14"/>
        <v>6985.28</v>
      </c>
      <c r="BJ69" s="28">
        <f t="shared" si="14"/>
        <v>100618.76</v>
      </c>
      <c r="BK69" s="28">
        <f t="shared" si="14"/>
        <v>9034.34</v>
      </c>
      <c r="BL69" s="28">
        <f t="shared" si="14"/>
        <v>97.37</v>
      </c>
      <c r="BM69" s="28">
        <f t="shared" si="14"/>
        <v>0</v>
      </c>
      <c r="BN69" s="28">
        <f t="shared" si="14"/>
        <v>689906.23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71997.48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72965.66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3730668.2000000007</v>
      </c>
    </row>
    <row r="70" spans="1:83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0</v>
      </c>
    </row>
    <row r="71" spans="1:83">
      <c r="A71" s="29" t="s">
        <v>271</v>
      </c>
      <c r="B71" s="30"/>
      <c r="C71" s="327"/>
      <c r="D71" s="327"/>
      <c r="E71" s="327">
        <v>1033919.38</v>
      </c>
      <c r="F71" s="327"/>
      <c r="G71" s="327"/>
      <c r="H71" s="327"/>
      <c r="I71" s="327"/>
      <c r="J71" s="327"/>
      <c r="K71" s="327"/>
      <c r="L71" s="327">
        <v>231391.85</v>
      </c>
      <c r="M71" s="327"/>
      <c r="N71" s="327"/>
      <c r="O71" s="327"/>
      <c r="P71" s="327"/>
      <c r="Q71" s="327"/>
      <c r="R71" s="327">
        <v>77463.360000000001</v>
      </c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>
        <v>901290.03</v>
      </c>
      <c r="AH71" s="327"/>
      <c r="AI71" s="327"/>
      <c r="AJ71" s="327">
        <v>546.38</v>
      </c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/>
      <c r="AZ71" s="327"/>
      <c r="BA71" s="327"/>
      <c r="BB71" s="327"/>
      <c r="BC71" s="327"/>
      <c r="BD71" s="327"/>
      <c r="BE71" s="327"/>
      <c r="BF71" s="327"/>
      <c r="BG71" s="327"/>
      <c r="BH71" s="327"/>
      <c r="BI71" s="327"/>
      <c r="BJ71" s="327"/>
      <c r="BK71" s="327"/>
      <c r="BL71" s="327"/>
      <c r="BM71" s="327"/>
      <c r="BN71" s="327"/>
      <c r="BO71" s="327"/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28">
        <f t="shared" si="16"/>
        <v>2244611</v>
      </c>
    </row>
    <row r="72" spans="1:83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0</v>
      </c>
    </row>
    <row r="73" spans="1:83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>
        <v>8844</v>
      </c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>
        <v>230486.52</v>
      </c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239330.52</v>
      </c>
    </row>
    <row r="74" spans="1:83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0</v>
      </c>
    </row>
    <row r="75" spans="1:83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>
        <v>91724.479999999996</v>
      </c>
      <c r="BK75" s="327"/>
      <c r="BL75" s="327"/>
      <c r="BM75" s="327"/>
      <c r="BN75" s="327">
        <v>22897.08</v>
      </c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114621.56</v>
      </c>
    </row>
    <row r="76" spans="1:83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0</v>
      </c>
    </row>
    <row r="77" spans="1:83">
      <c r="A77" s="29" t="s">
        <v>277</v>
      </c>
      <c r="B77" s="30"/>
      <c r="C77" s="327"/>
      <c r="D77" s="327"/>
      <c r="E77" s="327">
        <v>953.98</v>
      </c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>
        <v>7313.65</v>
      </c>
      <c r="Y77" s="327">
        <v>4029</v>
      </c>
      <c r="Z77" s="327"/>
      <c r="AA77" s="327"/>
      <c r="AB77" s="327"/>
      <c r="AC77" s="327"/>
      <c r="AD77" s="327"/>
      <c r="AE77" s="327">
        <v>1033.25</v>
      </c>
      <c r="AF77" s="327"/>
      <c r="AG77" s="327"/>
      <c r="AH77" s="327">
        <v>11894.58</v>
      </c>
      <c r="AI77" s="327"/>
      <c r="AJ77" s="327">
        <v>279</v>
      </c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>
        <v>1009.8</v>
      </c>
      <c r="AZ77" s="327"/>
      <c r="BA77" s="327">
        <v>754.92</v>
      </c>
      <c r="BB77" s="327"/>
      <c r="BC77" s="327"/>
      <c r="BD77" s="327"/>
      <c r="BE77" s="327">
        <v>59236.4</v>
      </c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28">
        <f t="shared" si="16"/>
        <v>86504.58</v>
      </c>
    </row>
    <row r="78" spans="1:83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0</v>
      </c>
    </row>
    <row r="79" spans="1:83">
      <c r="A79" s="29" t="s">
        <v>279</v>
      </c>
      <c r="B79" s="16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/>
      <c r="BO79" s="327"/>
      <c r="BP79" s="327"/>
      <c r="BQ79" s="327"/>
      <c r="BR79" s="327"/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28">
        <f t="shared" si="16"/>
        <v>0</v>
      </c>
    </row>
    <row r="80" spans="1:83">
      <c r="A80" s="29" t="s">
        <v>280</v>
      </c>
      <c r="B80" s="16"/>
      <c r="C80" s="327"/>
      <c r="D80" s="327"/>
      <c r="E80" s="327">
        <v>49903.74</v>
      </c>
      <c r="F80" s="327"/>
      <c r="G80" s="327"/>
      <c r="H80" s="327"/>
      <c r="I80" s="327"/>
      <c r="J80" s="327"/>
      <c r="K80" s="327"/>
      <c r="L80" s="327">
        <v>385.62</v>
      </c>
      <c r="M80" s="327"/>
      <c r="N80" s="327"/>
      <c r="O80" s="327"/>
      <c r="P80" s="327">
        <v>5335</v>
      </c>
      <c r="Q80" s="327"/>
      <c r="R80" s="327">
        <v>449.99</v>
      </c>
      <c r="S80" s="327"/>
      <c r="T80" s="327"/>
      <c r="U80" s="327">
        <v>292.38</v>
      </c>
      <c r="V80" s="327"/>
      <c r="W80" s="327"/>
      <c r="X80" s="327"/>
      <c r="Y80" s="327">
        <v>5826</v>
      </c>
      <c r="Z80" s="327"/>
      <c r="AA80" s="327"/>
      <c r="AB80" s="327">
        <v>719.12</v>
      </c>
      <c r="AC80" s="327">
        <v>310.72000000000003</v>
      </c>
      <c r="AD80" s="327"/>
      <c r="AE80" s="327">
        <v>2828.51</v>
      </c>
      <c r="AF80" s="327"/>
      <c r="AG80" s="327">
        <v>1172.5999999999999</v>
      </c>
      <c r="AH80" s="327">
        <v>790.61</v>
      </c>
      <c r="AI80" s="327"/>
      <c r="AJ80" s="327">
        <v>39608.36</v>
      </c>
      <c r="AK80" s="327">
        <v>237.74</v>
      </c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>
        <v>2474.62</v>
      </c>
      <c r="BF80" s="327">
        <v>35.1</v>
      </c>
      <c r="BG80" s="327"/>
      <c r="BH80" s="327">
        <v>866.32</v>
      </c>
      <c r="BI80" s="327">
        <v>684</v>
      </c>
      <c r="BJ80" s="327">
        <v>8877.07</v>
      </c>
      <c r="BK80" s="327">
        <v>8545.43</v>
      </c>
      <c r="BL80" s="327"/>
      <c r="BM80" s="327"/>
      <c r="BN80" s="327">
        <v>123442.63</v>
      </c>
      <c r="BO80" s="327"/>
      <c r="BP80" s="327"/>
      <c r="BQ80" s="327"/>
      <c r="BR80" s="327">
        <v>2993.79</v>
      </c>
      <c r="BS80" s="327"/>
      <c r="BT80" s="32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28">
        <f t="shared" si="16"/>
        <v>255779.35000000003</v>
      </c>
    </row>
    <row r="81" spans="1:84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>
        <v>136014.91</v>
      </c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28">
        <f t="shared" si="16"/>
        <v>136014.91</v>
      </c>
    </row>
    <row r="82" spans="1:84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>
      <c r="A83" s="29" t="s">
        <v>283</v>
      </c>
      <c r="B83" s="16"/>
      <c r="C83" s="318"/>
      <c r="D83" s="318"/>
      <c r="E83" s="320">
        <v>8791.61</v>
      </c>
      <c r="F83" s="320"/>
      <c r="G83" s="318"/>
      <c r="H83" s="318"/>
      <c r="I83" s="320"/>
      <c r="J83" s="320"/>
      <c r="K83" s="320"/>
      <c r="L83" s="320">
        <v>609.83000000000004</v>
      </c>
      <c r="M83" s="318"/>
      <c r="N83" s="318"/>
      <c r="O83" s="318"/>
      <c r="P83" s="320">
        <v>-4258.6099999999997</v>
      </c>
      <c r="Q83" s="320"/>
      <c r="R83" s="321">
        <v>2975</v>
      </c>
      <c r="S83" s="320"/>
      <c r="T83" s="318"/>
      <c r="U83" s="320">
        <v>161268.07</v>
      </c>
      <c r="V83" s="320"/>
      <c r="W83" s="318"/>
      <c r="X83" s="320">
        <v>28750.78</v>
      </c>
      <c r="Y83" s="320">
        <v>69011</v>
      </c>
      <c r="Z83" s="320"/>
      <c r="AA83" s="320"/>
      <c r="AB83" s="320">
        <v>2745</v>
      </c>
      <c r="AC83" s="320">
        <v>1477.19</v>
      </c>
      <c r="AD83" s="320"/>
      <c r="AE83" s="320">
        <v>6495.28</v>
      </c>
      <c r="AF83" s="320"/>
      <c r="AG83" s="320">
        <v>671.4</v>
      </c>
      <c r="AH83" s="320">
        <v>5.4</v>
      </c>
      <c r="AI83" s="320"/>
      <c r="AJ83" s="320">
        <v>40388.1</v>
      </c>
      <c r="AK83" s="320"/>
      <c r="AL83" s="320"/>
      <c r="AM83" s="320">
        <v>10</v>
      </c>
      <c r="AN83" s="320"/>
      <c r="AO83" s="318"/>
      <c r="AP83" s="320"/>
      <c r="AQ83" s="318"/>
      <c r="AR83" s="318"/>
      <c r="AS83" s="318"/>
      <c r="AT83" s="318"/>
      <c r="AU83" s="320"/>
      <c r="AV83" s="320"/>
      <c r="AW83" s="320"/>
      <c r="AX83" s="320"/>
      <c r="AY83" s="320">
        <v>417</v>
      </c>
      <c r="AZ83" s="320"/>
      <c r="BA83" s="320"/>
      <c r="BB83" s="320"/>
      <c r="BC83" s="320"/>
      <c r="BD83" s="320">
        <v>4258.8599999999997</v>
      </c>
      <c r="BE83" s="320">
        <v>1072.72</v>
      </c>
      <c r="BF83" s="320"/>
      <c r="BG83" s="320"/>
      <c r="BH83" s="321">
        <v>3178.44</v>
      </c>
      <c r="BI83" s="320">
        <v>6301.28</v>
      </c>
      <c r="BJ83" s="320">
        <v>17.21</v>
      </c>
      <c r="BK83" s="320">
        <v>488.91</v>
      </c>
      <c r="BL83" s="320">
        <v>97.37</v>
      </c>
      <c r="BM83" s="320"/>
      <c r="BN83" s="320">
        <v>177065.09000000003</v>
      </c>
      <c r="BO83" s="320"/>
      <c r="BP83" s="320"/>
      <c r="BQ83" s="320"/>
      <c r="BR83" s="320">
        <v>69003.69</v>
      </c>
      <c r="BS83" s="320"/>
      <c r="BT83" s="320"/>
      <c r="BU83" s="320"/>
      <c r="BV83" s="320">
        <v>72965.66</v>
      </c>
      <c r="BW83" s="320"/>
      <c r="BX83" s="320"/>
      <c r="BY83" s="320"/>
      <c r="BZ83" s="320"/>
      <c r="CA83" s="320"/>
      <c r="CB83" s="320"/>
      <c r="CC83" s="320"/>
      <c r="CD83" s="327"/>
      <c r="CE83" s="28">
        <f t="shared" si="16"/>
        <v>653806.28000000014</v>
      </c>
    </row>
    <row r="84" spans="1:84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27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3657405.49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1895375.06</v>
      </c>
      <c r="M85" s="28">
        <f t="shared" si="17"/>
        <v>0</v>
      </c>
      <c r="N85" s="28">
        <f t="shared" si="17"/>
        <v>149064.38</v>
      </c>
      <c r="O85" s="28">
        <f t="shared" si="17"/>
        <v>0</v>
      </c>
      <c r="P85" s="28">
        <f t="shared" si="17"/>
        <v>987103.94</v>
      </c>
      <c r="Q85" s="28">
        <f t="shared" si="17"/>
        <v>0</v>
      </c>
      <c r="R85" s="28">
        <f t="shared" si="17"/>
        <v>1185655.5400000003</v>
      </c>
      <c r="S85" s="28">
        <f t="shared" si="17"/>
        <v>0</v>
      </c>
      <c r="T85" s="28">
        <f t="shared" si="17"/>
        <v>0</v>
      </c>
      <c r="U85" s="28">
        <f t="shared" si="17"/>
        <v>1685049.1500000001</v>
      </c>
      <c r="V85" s="28">
        <f t="shared" si="17"/>
        <v>0</v>
      </c>
      <c r="W85" s="28">
        <f t="shared" si="17"/>
        <v>270160.36</v>
      </c>
      <c r="X85" s="28">
        <f t="shared" si="17"/>
        <v>153145.76</v>
      </c>
      <c r="Y85" s="28">
        <f t="shared" si="17"/>
        <v>1262898.1000000001</v>
      </c>
      <c r="Z85" s="28">
        <f t="shared" si="17"/>
        <v>0</v>
      </c>
      <c r="AA85" s="28">
        <f t="shared" si="17"/>
        <v>0</v>
      </c>
      <c r="AB85" s="28">
        <f t="shared" si="17"/>
        <v>1444593.1600000001</v>
      </c>
      <c r="AC85" s="28">
        <f t="shared" si="17"/>
        <v>254973.52000000002</v>
      </c>
      <c r="AD85" s="28">
        <f t="shared" si="17"/>
        <v>0</v>
      </c>
      <c r="AE85" s="28">
        <f t="shared" si="17"/>
        <v>730541.75999999989</v>
      </c>
      <c r="AF85" s="28">
        <f t="shared" si="17"/>
        <v>0</v>
      </c>
      <c r="AG85" s="28">
        <f t="shared" si="17"/>
        <v>1696253.1</v>
      </c>
      <c r="AH85" s="28">
        <f t="shared" si="17"/>
        <v>236192.65</v>
      </c>
      <c r="AI85" s="28">
        <f t="shared" ref="AI85:BN85" si="18">SUM(AI61:AI69)-AI84</f>
        <v>0</v>
      </c>
      <c r="AJ85" s="28">
        <f t="shared" si="18"/>
        <v>5659850.0499999998</v>
      </c>
      <c r="AK85" s="28">
        <f t="shared" si="18"/>
        <v>113306.19000000002</v>
      </c>
      <c r="AL85" s="28">
        <f t="shared" si="18"/>
        <v>80138.600000000006</v>
      </c>
      <c r="AM85" s="28">
        <f t="shared" si="18"/>
        <v>61466.27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788811.68</v>
      </c>
      <c r="AZ85" s="28">
        <f t="shared" si="18"/>
        <v>0</v>
      </c>
      <c r="BA85" s="28">
        <f t="shared" si="18"/>
        <v>198982.04</v>
      </c>
      <c r="BB85" s="28">
        <f t="shared" si="18"/>
        <v>106995.6</v>
      </c>
      <c r="BC85" s="28">
        <f t="shared" si="18"/>
        <v>0</v>
      </c>
      <c r="BD85" s="28">
        <f t="shared" si="18"/>
        <v>398917.11</v>
      </c>
      <c r="BE85" s="28">
        <f t="shared" si="18"/>
        <v>837148.08</v>
      </c>
      <c r="BF85" s="28">
        <f t="shared" si="18"/>
        <v>363802.43999999994</v>
      </c>
      <c r="BG85" s="28">
        <f t="shared" si="18"/>
        <v>0</v>
      </c>
      <c r="BH85" s="28">
        <f t="shared" si="18"/>
        <v>957131.32000000007</v>
      </c>
      <c r="BI85" s="28">
        <f t="shared" si="18"/>
        <v>81401.069999999992</v>
      </c>
      <c r="BJ85" s="28">
        <f t="shared" si="18"/>
        <v>495784.57999999996</v>
      </c>
      <c r="BK85" s="28">
        <f t="shared" si="18"/>
        <v>985685.0199999999</v>
      </c>
      <c r="BL85" s="28">
        <f t="shared" si="18"/>
        <v>701943.17999999993</v>
      </c>
      <c r="BM85" s="28">
        <f t="shared" si="18"/>
        <v>0</v>
      </c>
      <c r="BN85" s="28">
        <f t="shared" si="18"/>
        <v>1981812.69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334164.15999999997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393763.70999999996</v>
      </c>
      <c r="BW85" s="28">
        <f t="shared" si="19"/>
        <v>0</v>
      </c>
      <c r="BX85" s="28">
        <f t="shared" si="19"/>
        <v>0</v>
      </c>
      <c r="BY85" s="28">
        <f t="shared" si="19"/>
        <v>919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30150434.760000002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/>
    </row>
    <row r="87" spans="1:84">
      <c r="A87" s="35" t="s">
        <v>287</v>
      </c>
      <c r="B87" s="16"/>
      <c r="C87" s="318"/>
      <c r="D87" s="318"/>
      <c r="E87" s="318">
        <v>1830812</v>
      </c>
      <c r="F87" s="318"/>
      <c r="G87" s="318"/>
      <c r="H87" s="318"/>
      <c r="I87" s="318"/>
      <c r="J87" s="318"/>
      <c r="K87" s="318"/>
      <c r="L87" s="318">
        <v>1381598</v>
      </c>
      <c r="M87" s="318"/>
      <c r="N87" s="318">
        <v>5580.9</v>
      </c>
      <c r="O87" s="318"/>
      <c r="P87" s="318">
        <v>44747.9</v>
      </c>
      <c r="Q87" s="318"/>
      <c r="R87" s="318">
        <v>51211.1</v>
      </c>
      <c r="S87" s="318">
        <v>57837.83</v>
      </c>
      <c r="T87" s="318">
        <v>64967.91</v>
      </c>
      <c r="U87" s="318">
        <v>608421.25</v>
      </c>
      <c r="V87" s="318">
        <v>7840.8</v>
      </c>
      <c r="W87" s="318">
        <v>37052.5</v>
      </c>
      <c r="X87" s="318">
        <v>180925.35</v>
      </c>
      <c r="Y87" s="318">
        <v>85007</v>
      </c>
      <c r="Z87" s="318"/>
      <c r="AA87" s="318"/>
      <c r="AB87" s="318">
        <v>489639.84</v>
      </c>
      <c r="AC87" s="318">
        <v>373144.9</v>
      </c>
      <c r="AD87" s="318"/>
      <c r="AE87" s="318">
        <v>279705.65000000002</v>
      </c>
      <c r="AF87" s="318"/>
      <c r="AG87" s="318">
        <v>50659.5</v>
      </c>
      <c r="AH87" s="318">
        <v>21029.599999999999</v>
      </c>
      <c r="AI87" s="318"/>
      <c r="AJ87" s="318">
        <v>262988.84999999998</v>
      </c>
      <c r="AK87" s="318">
        <v>234795.3</v>
      </c>
      <c r="AL87" s="318">
        <v>48870.6</v>
      </c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6116836.7799999993</v>
      </c>
    </row>
    <row r="88" spans="1:84">
      <c r="A88" s="35" t="s">
        <v>288</v>
      </c>
      <c r="B88" s="16"/>
      <c r="C88" s="318"/>
      <c r="D88" s="318"/>
      <c r="E88" s="318">
        <v>7840</v>
      </c>
      <c r="F88" s="318"/>
      <c r="G88" s="318"/>
      <c r="H88" s="318"/>
      <c r="I88" s="318"/>
      <c r="J88" s="318"/>
      <c r="K88" s="318"/>
      <c r="L88" s="318"/>
      <c r="M88" s="318"/>
      <c r="N88" s="318">
        <v>458937.95</v>
      </c>
      <c r="O88" s="318"/>
      <c r="P88" s="318">
        <v>1610704.95</v>
      </c>
      <c r="Q88" s="318"/>
      <c r="R88" s="318">
        <v>2527051.21</v>
      </c>
      <c r="S88" s="318">
        <v>542015.16</v>
      </c>
      <c r="T88" s="318">
        <v>68507.86</v>
      </c>
      <c r="U88" s="318">
        <v>4977504.25</v>
      </c>
      <c r="V88" s="318">
        <v>91749</v>
      </c>
      <c r="W88" s="318">
        <v>1217784.8999999999</v>
      </c>
      <c r="X88" s="318">
        <v>3333168.05</v>
      </c>
      <c r="Y88" s="318">
        <v>2123006</v>
      </c>
      <c r="Z88" s="318"/>
      <c r="AA88" s="318"/>
      <c r="AB88" s="318">
        <v>1680946.32</v>
      </c>
      <c r="AC88" s="318">
        <v>215291.3</v>
      </c>
      <c r="AD88" s="318"/>
      <c r="AE88" s="318">
        <v>1434823.74</v>
      </c>
      <c r="AF88" s="318"/>
      <c r="AG88" s="318">
        <v>2133106.4500000002</v>
      </c>
      <c r="AH88" s="318">
        <v>486145.15</v>
      </c>
      <c r="AI88" s="318"/>
      <c r="AJ88" s="318">
        <v>5512694.1299999999</v>
      </c>
      <c r="AK88" s="318">
        <v>59101.1</v>
      </c>
      <c r="AL88" s="318">
        <v>19127.7</v>
      </c>
      <c r="AM88" s="318"/>
      <c r="AN88" s="318"/>
      <c r="AO88" s="318">
        <v>421348.75</v>
      </c>
      <c r="AP88" s="318"/>
      <c r="AQ88" s="318"/>
      <c r="AR88" s="318"/>
      <c r="AS88" s="318"/>
      <c r="AT88" s="318"/>
      <c r="AU88" s="318"/>
      <c r="AV88" s="31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28920853.969999995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1838652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1381598</v>
      </c>
      <c r="M89" s="28">
        <f t="shared" si="21"/>
        <v>0</v>
      </c>
      <c r="N89" s="28">
        <f t="shared" si="21"/>
        <v>464518.85000000003</v>
      </c>
      <c r="O89" s="28">
        <f t="shared" si="21"/>
        <v>0</v>
      </c>
      <c r="P89" s="28">
        <f t="shared" si="21"/>
        <v>1655452.8499999999</v>
      </c>
      <c r="Q89" s="28">
        <f t="shared" si="21"/>
        <v>0</v>
      </c>
      <c r="R89" s="28">
        <f t="shared" si="21"/>
        <v>2578262.31</v>
      </c>
      <c r="S89" s="28">
        <f t="shared" si="21"/>
        <v>599852.99</v>
      </c>
      <c r="T89" s="28">
        <f t="shared" si="21"/>
        <v>133475.77000000002</v>
      </c>
      <c r="U89" s="28">
        <f t="shared" si="21"/>
        <v>5585925.5</v>
      </c>
      <c r="V89" s="28">
        <f t="shared" si="21"/>
        <v>99589.8</v>
      </c>
      <c r="W89" s="28">
        <f t="shared" si="21"/>
        <v>1254837.3999999999</v>
      </c>
      <c r="X89" s="28">
        <f t="shared" si="21"/>
        <v>3514093.4</v>
      </c>
      <c r="Y89" s="28">
        <f t="shared" si="21"/>
        <v>2208013</v>
      </c>
      <c r="Z89" s="28">
        <f t="shared" si="21"/>
        <v>0</v>
      </c>
      <c r="AA89" s="28">
        <f t="shared" si="21"/>
        <v>0</v>
      </c>
      <c r="AB89" s="28">
        <f t="shared" si="21"/>
        <v>2170586.16</v>
      </c>
      <c r="AC89" s="28">
        <f t="shared" si="21"/>
        <v>588436.19999999995</v>
      </c>
      <c r="AD89" s="28">
        <f t="shared" si="21"/>
        <v>0</v>
      </c>
      <c r="AE89" s="28">
        <f t="shared" si="21"/>
        <v>1714529.3900000001</v>
      </c>
      <c r="AF89" s="28">
        <f t="shared" si="21"/>
        <v>0</v>
      </c>
      <c r="AG89" s="28">
        <f t="shared" si="21"/>
        <v>2183765.9500000002</v>
      </c>
      <c r="AH89" s="28">
        <f t="shared" si="21"/>
        <v>507174.75</v>
      </c>
      <c r="AI89" s="28">
        <f t="shared" si="21"/>
        <v>0</v>
      </c>
      <c r="AJ89" s="28">
        <f t="shared" si="21"/>
        <v>5775682.9799999995</v>
      </c>
      <c r="AK89" s="28">
        <f t="shared" si="21"/>
        <v>293896.39999999997</v>
      </c>
      <c r="AL89" s="28">
        <f t="shared" si="21"/>
        <v>67998.3</v>
      </c>
      <c r="AM89" s="28">
        <f t="shared" si="21"/>
        <v>0</v>
      </c>
      <c r="AN89" s="28">
        <f t="shared" si="21"/>
        <v>0</v>
      </c>
      <c r="AO89" s="28">
        <f t="shared" si="21"/>
        <v>421348.75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35037690.749999993</v>
      </c>
    </row>
    <row r="90" spans="1:84">
      <c r="A90" s="35" t="s">
        <v>290</v>
      </c>
      <c r="B90" s="28"/>
      <c r="C90" s="318"/>
      <c r="D90" s="318"/>
      <c r="E90" s="318">
        <v>4802</v>
      </c>
      <c r="F90" s="318"/>
      <c r="G90" s="318"/>
      <c r="H90" s="318"/>
      <c r="I90" s="318"/>
      <c r="J90" s="318"/>
      <c r="K90" s="318"/>
      <c r="L90" s="318">
        <v>6141</v>
      </c>
      <c r="M90" s="318"/>
      <c r="N90" s="318"/>
      <c r="O90" s="318"/>
      <c r="P90" s="318">
        <v>1403</v>
      </c>
      <c r="Q90" s="318"/>
      <c r="R90" s="318">
        <v>225</v>
      </c>
      <c r="S90" s="318"/>
      <c r="T90" s="318"/>
      <c r="U90" s="318">
        <v>527</v>
      </c>
      <c r="V90" s="318"/>
      <c r="W90" s="318"/>
      <c r="X90" s="318"/>
      <c r="Y90" s="318">
        <v>1569</v>
      </c>
      <c r="Z90" s="318"/>
      <c r="AA90" s="318"/>
      <c r="AB90" s="318">
        <v>380</v>
      </c>
      <c r="AC90" s="318">
        <v>40</v>
      </c>
      <c r="AD90" s="318"/>
      <c r="AE90" s="318">
        <v>1465</v>
      </c>
      <c r="AF90" s="318"/>
      <c r="AG90" s="318">
        <v>581</v>
      </c>
      <c r="AH90" s="318">
        <v>0</v>
      </c>
      <c r="AI90" s="318">
        <v>0</v>
      </c>
      <c r="AJ90" s="318">
        <v>6493</v>
      </c>
      <c r="AK90" s="318">
        <v>427</v>
      </c>
      <c r="AL90" s="318">
        <v>0</v>
      </c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>
        <v>3690</v>
      </c>
      <c r="AZ90" s="318"/>
      <c r="BA90" s="318">
        <v>858</v>
      </c>
      <c r="BB90" s="318">
        <v>128</v>
      </c>
      <c r="BC90" s="318"/>
      <c r="BD90" s="318">
        <v>670</v>
      </c>
      <c r="BE90" s="318">
        <v>2961</v>
      </c>
      <c r="BF90" s="318">
        <v>1051</v>
      </c>
      <c r="BG90" s="318"/>
      <c r="BH90" s="318"/>
      <c r="BI90" s="318"/>
      <c r="BJ90" s="318"/>
      <c r="BK90" s="318"/>
      <c r="BL90" s="318"/>
      <c r="BM90" s="318"/>
      <c r="BN90" s="318">
        <v>7194</v>
      </c>
      <c r="BO90" s="318"/>
      <c r="BP90" s="318"/>
      <c r="BQ90" s="318"/>
      <c r="BR90" s="318"/>
      <c r="BS90" s="318"/>
      <c r="BT90" s="318"/>
      <c r="BU90" s="318"/>
      <c r="BV90" s="318">
        <v>366</v>
      </c>
      <c r="BW90" s="318"/>
      <c r="BX90" s="318"/>
      <c r="BY90" s="318">
        <v>72</v>
      </c>
      <c r="BZ90" s="318"/>
      <c r="CA90" s="318"/>
      <c r="CB90" s="318"/>
      <c r="CC90" s="318"/>
      <c r="CD90" s="236" t="s">
        <v>248</v>
      </c>
      <c r="CE90" s="28">
        <f t="shared" si="20"/>
        <v>41043</v>
      </c>
      <c r="CF90" s="28">
        <f>BE59-CE90</f>
        <v>0</v>
      </c>
    </row>
    <row r="91" spans="1:84">
      <c r="A91" s="22" t="s">
        <v>291</v>
      </c>
      <c r="B91" s="16"/>
      <c r="C91" s="318"/>
      <c r="D91" s="318"/>
      <c r="E91" s="318">
        <v>3499</v>
      </c>
      <c r="F91" s="318"/>
      <c r="G91" s="318"/>
      <c r="H91" s="318"/>
      <c r="I91" s="318"/>
      <c r="J91" s="318"/>
      <c r="K91" s="318"/>
      <c r="L91" s="318">
        <v>12175</v>
      </c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/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15674</v>
      </c>
      <c r="CF91" s="28">
        <f>AY59-CE91</f>
        <v>0</v>
      </c>
    </row>
    <row r="92" spans="1:84">
      <c r="A92" s="22" t="s">
        <v>292</v>
      </c>
      <c r="B92" s="16"/>
      <c r="C92" s="318"/>
      <c r="D92" s="318"/>
      <c r="E92" s="318">
        <v>614.77</v>
      </c>
      <c r="F92" s="318"/>
      <c r="G92" s="318"/>
      <c r="H92" s="318"/>
      <c r="I92" s="318"/>
      <c r="J92" s="318"/>
      <c r="K92" s="318"/>
      <c r="L92" s="318">
        <v>505.68</v>
      </c>
      <c r="M92" s="318"/>
      <c r="N92" s="318">
        <v>12.28</v>
      </c>
      <c r="O92" s="318"/>
      <c r="P92" s="318">
        <v>141.61000000000001</v>
      </c>
      <c r="Q92" s="318"/>
      <c r="R92" s="318">
        <v>13.17</v>
      </c>
      <c r="S92" s="318"/>
      <c r="T92" s="318"/>
      <c r="U92" s="318">
        <v>53.15</v>
      </c>
      <c r="V92" s="318"/>
      <c r="W92" s="318"/>
      <c r="X92" s="318"/>
      <c r="Y92" s="318">
        <v>47.38</v>
      </c>
      <c r="Z92" s="318"/>
      <c r="AA92" s="318"/>
      <c r="AB92" s="318">
        <v>4.33</v>
      </c>
      <c r="AC92" s="318">
        <v>5.89</v>
      </c>
      <c r="AD92" s="318"/>
      <c r="AE92" s="318">
        <v>102.55</v>
      </c>
      <c r="AF92" s="318"/>
      <c r="AG92" s="318">
        <v>77.5</v>
      </c>
      <c r="AH92" s="318"/>
      <c r="AI92" s="318"/>
      <c r="AJ92" s="318">
        <v>373.52000000000004</v>
      </c>
      <c r="AK92" s="318">
        <v>6.52</v>
      </c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286" t="s">
        <v>248</v>
      </c>
      <c r="AY92" s="286" t="s">
        <v>248</v>
      </c>
      <c r="AZ92" s="25" t="s">
        <v>248</v>
      </c>
      <c r="BA92" s="318">
        <v>918.73</v>
      </c>
      <c r="BB92" s="318">
        <v>4.08</v>
      </c>
      <c r="BC92" s="318"/>
      <c r="BD92" s="25" t="s">
        <v>248</v>
      </c>
      <c r="BE92" s="25" t="s">
        <v>248</v>
      </c>
      <c r="BF92" s="25" t="s">
        <v>248</v>
      </c>
      <c r="BG92" s="25" t="s">
        <v>248</v>
      </c>
      <c r="BH92" s="318"/>
      <c r="BI92" s="318"/>
      <c r="BJ92" s="25" t="s">
        <v>248</v>
      </c>
      <c r="BK92" s="318">
        <v>33.71</v>
      </c>
      <c r="BL92" s="318"/>
      <c r="BM92" s="318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/>
      <c r="BT92" s="318"/>
      <c r="BU92" s="318"/>
      <c r="BV92" s="318">
        <v>13</v>
      </c>
      <c r="BW92" s="318"/>
      <c r="BX92" s="318"/>
      <c r="BY92" s="318"/>
      <c r="BZ92" s="318"/>
      <c r="CA92" s="318"/>
      <c r="CB92" s="318"/>
      <c r="CC92" s="25" t="s">
        <v>248</v>
      </c>
      <c r="CD92" s="25" t="s">
        <v>248</v>
      </c>
      <c r="CE92" s="28">
        <f t="shared" si="20"/>
        <v>2927.8700000000003</v>
      </c>
      <c r="CF92" s="16"/>
    </row>
    <row r="93" spans="1:84">
      <c r="A93" s="22" t="s">
        <v>293</v>
      </c>
      <c r="B93" s="16"/>
      <c r="C93" s="318"/>
      <c r="D93" s="318"/>
      <c r="E93" s="318">
        <v>2983</v>
      </c>
      <c r="F93" s="318"/>
      <c r="G93" s="318"/>
      <c r="H93" s="318"/>
      <c r="I93" s="318"/>
      <c r="J93" s="318"/>
      <c r="K93" s="318"/>
      <c r="L93" s="318">
        <v>3816</v>
      </c>
      <c r="M93" s="318"/>
      <c r="N93" s="318">
        <v>83</v>
      </c>
      <c r="O93" s="318"/>
      <c r="P93" s="318">
        <v>1182</v>
      </c>
      <c r="Q93" s="318"/>
      <c r="R93" s="318">
        <v>299</v>
      </c>
      <c r="S93" s="318"/>
      <c r="T93" s="318"/>
      <c r="U93" s="318">
        <v>21</v>
      </c>
      <c r="V93" s="318"/>
      <c r="W93" s="318"/>
      <c r="X93" s="318"/>
      <c r="Y93" s="318">
        <v>1096</v>
      </c>
      <c r="Z93" s="318"/>
      <c r="AA93" s="318"/>
      <c r="AB93" s="318"/>
      <c r="AC93" s="318"/>
      <c r="AD93" s="318"/>
      <c r="AE93" s="318">
        <v>1663</v>
      </c>
      <c r="AF93" s="318"/>
      <c r="AG93" s="318">
        <v>1698</v>
      </c>
      <c r="AH93" s="318">
        <v>423</v>
      </c>
      <c r="AI93" s="318"/>
      <c r="AJ93" s="318">
        <v>52</v>
      </c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13316</v>
      </c>
      <c r="CF93" s="28">
        <f>BA59</f>
        <v>0</v>
      </c>
    </row>
    <row r="94" spans="1:84">
      <c r="A94" s="22" t="s">
        <v>294</v>
      </c>
      <c r="B94" s="16"/>
      <c r="C94" s="322"/>
      <c r="D94" s="322"/>
      <c r="E94" s="322">
        <v>9.5</v>
      </c>
      <c r="F94" s="322"/>
      <c r="G94" s="322"/>
      <c r="H94" s="322"/>
      <c r="I94" s="322"/>
      <c r="J94" s="322"/>
      <c r="K94" s="322"/>
      <c r="L94" s="322">
        <v>5.9</v>
      </c>
      <c r="M94" s="322"/>
      <c r="N94" s="322">
        <v>1.2</v>
      </c>
      <c r="O94" s="322"/>
      <c r="P94" s="319">
        <v>3.2</v>
      </c>
      <c r="Q94" s="319"/>
      <c r="R94" s="319">
        <v>1.62</v>
      </c>
      <c r="S94" s="323"/>
      <c r="T94" s="323"/>
      <c r="U94" s="324"/>
      <c r="V94" s="319"/>
      <c r="W94" s="319"/>
      <c r="X94" s="319"/>
      <c r="Y94" s="319"/>
      <c r="Z94" s="319"/>
      <c r="AA94" s="319"/>
      <c r="AB94" s="323"/>
      <c r="AC94" s="319"/>
      <c r="AD94" s="319"/>
      <c r="AE94" s="319"/>
      <c r="AF94" s="319"/>
      <c r="AG94" s="319">
        <v>4</v>
      </c>
      <c r="AH94" s="319"/>
      <c r="AI94" s="319"/>
      <c r="AJ94" s="319">
        <v>2.2000000000000002</v>
      </c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27.62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328" t="s">
        <v>1349</v>
      </c>
      <c r="D96" s="329" t="s">
        <v>5</v>
      </c>
      <c r="E96" s="330" t="s">
        <v>5</v>
      </c>
      <c r="F96" s="12"/>
    </row>
    <row r="97" spans="1:6">
      <c r="A97" s="28" t="s">
        <v>297</v>
      </c>
      <c r="B97" s="36" t="s">
        <v>298</v>
      </c>
      <c r="C97" s="331" t="s">
        <v>1350</v>
      </c>
      <c r="D97" s="329" t="s">
        <v>5</v>
      </c>
      <c r="E97" s="330" t="s">
        <v>5</v>
      </c>
      <c r="F97" s="12"/>
    </row>
    <row r="98" spans="1:6">
      <c r="A98" s="28" t="s">
        <v>299</v>
      </c>
      <c r="B98" s="36" t="s">
        <v>298</v>
      </c>
      <c r="C98" s="332" t="s">
        <v>1351</v>
      </c>
      <c r="D98" s="329" t="s">
        <v>5</v>
      </c>
      <c r="E98" s="330" t="s">
        <v>5</v>
      </c>
      <c r="F98" s="12"/>
    </row>
    <row r="99" spans="1:6">
      <c r="A99" s="28" t="s">
        <v>300</v>
      </c>
      <c r="B99" s="36" t="s">
        <v>298</v>
      </c>
      <c r="C99" s="333" t="s">
        <v>1352</v>
      </c>
      <c r="D99" s="329" t="s">
        <v>5</v>
      </c>
      <c r="E99" s="330" t="s">
        <v>5</v>
      </c>
      <c r="F99" s="12"/>
    </row>
    <row r="100" spans="1:6">
      <c r="A100" s="28" t="s">
        <v>301</v>
      </c>
      <c r="B100" s="36" t="s">
        <v>298</v>
      </c>
      <c r="C100" s="332" t="s">
        <v>1353</v>
      </c>
      <c r="D100" s="329" t="s">
        <v>5</v>
      </c>
      <c r="E100" s="330" t="s">
        <v>5</v>
      </c>
      <c r="F100" s="12"/>
    </row>
    <row r="101" spans="1:6">
      <c r="A101" s="28" t="s">
        <v>302</v>
      </c>
      <c r="B101" s="36" t="s">
        <v>298</v>
      </c>
      <c r="C101" s="332" t="s">
        <v>1354</v>
      </c>
      <c r="D101" s="329" t="s">
        <v>5</v>
      </c>
      <c r="E101" s="330" t="s">
        <v>5</v>
      </c>
      <c r="F101" s="12"/>
    </row>
    <row r="102" spans="1:6">
      <c r="A102" s="28" t="s">
        <v>303</v>
      </c>
      <c r="B102" s="36" t="s">
        <v>298</v>
      </c>
      <c r="C102" s="334" t="s">
        <v>1355</v>
      </c>
      <c r="D102" s="329" t="s">
        <v>5</v>
      </c>
      <c r="E102" s="330" t="s">
        <v>5</v>
      </c>
      <c r="F102" s="12"/>
    </row>
    <row r="103" spans="1:6">
      <c r="A103" s="28" t="s">
        <v>304</v>
      </c>
      <c r="B103" s="36" t="s">
        <v>298</v>
      </c>
      <c r="C103" s="332" t="s">
        <v>1356</v>
      </c>
      <c r="D103" s="329" t="s">
        <v>5</v>
      </c>
      <c r="E103" s="330" t="s">
        <v>5</v>
      </c>
      <c r="F103" s="12"/>
    </row>
    <row r="104" spans="1:6">
      <c r="A104" s="28" t="s">
        <v>305</v>
      </c>
      <c r="B104" s="36" t="s">
        <v>298</v>
      </c>
      <c r="C104" s="335" t="s">
        <v>1357</v>
      </c>
      <c r="D104" s="329" t="s">
        <v>5</v>
      </c>
      <c r="E104" s="330" t="s">
        <v>5</v>
      </c>
      <c r="F104" s="12"/>
    </row>
    <row r="105" spans="1:6">
      <c r="A105" s="28" t="s">
        <v>306</v>
      </c>
      <c r="B105" s="36" t="s">
        <v>298</v>
      </c>
      <c r="C105" s="335" t="s">
        <v>1358</v>
      </c>
      <c r="D105" s="329" t="s">
        <v>5</v>
      </c>
      <c r="E105" s="330" t="s">
        <v>5</v>
      </c>
      <c r="F105" s="12"/>
    </row>
    <row r="106" spans="1:6">
      <c r="A106" s="28" t="s">
        <v>307</v>
      </c>
      <c r="B106" s="36" t="s">
        <v>298</v>
      </c>
      <c r="C106" s="332" t="s">
        <v>1359</v>
      </c>
      <c r="D106" s="329" t="s">
        <v>5</v>
      </c>
      <c r="E106" s="330" t="s">
        <v>5</v>
      </c>
      <c r="F106" s="12"/>
    </row>
    <row r="107" spans="1:6">
      <c r="A107" s="28" t="s">
        <v>308</v>
      </c>
      <c r="B107" s="36" t="s">
        <v>298</v>
      </c>
      <c r="C107" s="336" t="s">
        <v>1360</v>
      </c>
      <c r="D107" s="329" t="s">
        <v>5</v>
      </c>
      <c r="E107" s="330" t="s">
        <v>5</v>
      </c>
      <c r="F107" s="12"/>
    </row>
    <row r="108" spans="1:6">
      <c r="A108" s="28" t="s">
        <v>309</v>
      </c>
      <c r="B108" s="36" t="s">
        <v>298</v>
      </c>
      <c r="C108" s="336" t="s">
        <v>1361</v>
      </c>
      <c r="D108" s="329" t="s">
        <v>5</v>
      </c>
      <c r="E108" s="330" t="s">
        <v>5</v>
      </c>
      <c r="F108" s="12"/>
    </row>
    <row r="109" spans="1:6">
      <c r="A109" s="40" t="s">
        <v>310</v>
      </c>
      <c r="B109" s="36" t="s">
        <v>298</v>
      </c>
      <c r="C109" s="332" t="s">
        <v>1358</v>
      </c>
      <c r="D109" s="329" t="s">
        <v>5</v>
      </c>
      <c r="E109" s="330" t="s">
        <v>5</v>
      </c>
      <c r="F109" s="12"/>
    </row>
    <row r="110" spans="1:6">
      <c r="A110" s="40" t="s">
        <v>311</v>
      </c>
      <c r="B110" s="36" t="s">
        <v>298</v>
      </c>
      <c r="C110" s="332" t="s">
        <v>1362</v>
      </c>
      <c r="D110" s="329" t="s">
        <v>5</v>
      </c>
      <c r="E110" s="330" t="s">
        <v>5</v>
      </c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337"/>
      <c r="D113" s="16"/>
      <c r="E113" s="16"/>
    </row>
    <row r="114" spans="1:5">
      <c r="A114" s="16" t="s">
        <v>304</v>
      </c>
      <c r="B114" s="42" t="s">
        <v>298</v>
      </c>
      <c r="C114" s="337"/>
      <c r="D114" s="16"/>
      <c r="E114" s="16"/>
    </row>
    <row r="115" spans="1:5">
      <c r="A115" s="16" t="s">
        <v>314</v>
      </c>
      <c r="B115" s="42" t="s">
        <v>298</v>
      </c>
      <c r="C115" s="337">
        <v>1</v>
      </c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337"/>
      <c r="D117" s="16"/>
      <c r="E117" s="16"/>
    </row>
    <row r="118" spans="1:5">
      <c r="A118" s="16" t="s">
        <v>159</v>
      </c>
      <c r="B118" s="42" t="s">
        <v>298</v>
      </c>
      <c r="C118" s="338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337"/>
      <c r="D120" s="16"/>
      <c r="E120" s="16"/>
    </row>
    <row r="121" spans="1:5">
      <c r="A121" s="16" t="s">
        <v>319</v>
      </c>
      <c r="B121" s="42" t="s">
        <v>298</v>
      </c>
      <c r="C121" s="337"/>
      <c r="D121" s="16"/>
      <c r="E121" s="16"/>
    </row>
    <row r="122" spans="1:5">
      <c r="A122" s="16" t="s">
        <v>320</v>
      </c>
      <c r="B122" s="42" t="s">
        <v>298</v>
      </c>
      <c r="C122" s="337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339">
        <v>243</v>
      </c>
      <c r="D127" s="340">
        <v>925</v>
      </c>
      <c r="E127" s="16"/>
    </row>
    <row r="128" spans="1:5">
      <c r="A128" s="16" t="s">
        <v>325</v>
      </c>
      <c r="B128" s="42" t="s">
        <v>298</v>
      </c>
      <c r="C128" s="339">
        <v>93</v>
      </c>
      <c r="D128" s="340">
        <v>4388</v>
      </c>
      <c r="E128" s="16"/>
    </row>
    <row r="129" spans="1:5">
      <c r="A129" s="16" t="s">
        <v>326</v>
      </c>
      <c r="B129" s="42" t="s">
        <v>298</v>
      </c>
      <c r="C129" s="337"/>
      <c r="D129" s="340"/>
      <c r="E129" s="16"/>
    </row>
    <row r="130" spans="1:5">
      <c r="A130" s="16" t="s">
        <v>327</v>
      </c>
      <c r="B130" s="42" t="s">
        <v>298</v>
      </c>
      <c r="C130" s="337"/>
      <c r="D130" s="340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337"/>
      <c r="D132" s="16"/>
      <c r="E132" s="16"/>
    </row>
    <row r="133" spans="1:5">
      <c r="A133" s="16" t="s">
        <v>330</v>
      </c>
      <c r="B133" s="42" t="s">
        <v>298</v>
      </c>
      <c r="C133" s="337"/>
      <c r="D133" s="16"/>
      <c r="E133" s="16"/>
    </row>
    <row r="134" spans="1:5">
      <c r="A134" s="16" t="s">
        <v>331</v>
      </c>
      <c r="B134" s="42" t="s">
        <v>298</v>
      </c>
      <c r="C134" s="341">
        <v>25</v>
      </c>
      <c r="D134" s="16"/>
      <c r="E134" s="16"/>
    </row>
    <row r="135" spans="1:5">
      <c r="A135" s="16" t="s">
        <v>332</v>
      </c>
      <c r="B135" s="42" t="s">
        <v>298</v>
      </c>
      <c r="C135" s="337"/>
      <c r="D135" s="16"/>
      <c r="E135" s="16"/>
    </row>
    <row r="136" spans="1:5">
      <c r="A136" s="16" t="s">
        <v>333</v>
      </c>
      <c r="B136" s="42" t="s">
        <v>298</v>
      </c>
      <c r="C136" s="337"/>
      <c r="D136" s="16"/>
      <c r="E136" s="16"/>
    </row>
    <row r="137" spans="1:5">
      <c r="A137" s="16" t="s">
        <v>334</v>
      </c>
      <c r="B137" s="42" t="s">
        <v>298</v>
      </c>
      <c r="C137" s="337"/>
      <c r="D137" s="16"/>
      <c r="E137" s="16"/>
    </row>
    <row r="138" spans="1:5">
      <c r="A138" s="16" t="s">
        <v>123</v>
      </c>
      <c r="B138" s="42" t="s">
        <v>298</v>
      </c>
      <c r="C138" s="337"/>
      <c r="D138" s="16"/>
      <c r="E138" s="16"/>
    </row>
    <row r="139" spans="1:5">
      <c r="A139" s="16" t="s">
        <v>335</v>
      </c>
      <c r="B139" s="42" t="s">
        <v>298</v>
      </c>
      <c r="C139" s="339"/>
      <c r="D139" s="16"/>
      <c r="E139" s="16"/>
    </row>
    <row r="140" spans="1:5">
      <c r="A140" s="16" t="s">
        <v>336</v>
      </c>
      <c r="B140" s="42"/>
      <c r="C140" s="337"/>
      <c r="D140" s="16"/>
      <c r="E140" s="16"/>
    </row>
    <row r="141" spans="1:5">
      <c r="A141" s="16" t="s">
        <v>326</v>
      </c>
      <c r="B141" s="42" t="s">
        <v>298</v>
      </c>
      <c r="C141" s="337"/>
      <c r="D141" s="16"/>
      <c r="E141" s="16"/>
    </row>
    <row r="142" spans="1:5">
      <c r="A142" s="16" t="s">
        <v>337</v>
      </c>
      <c r="B142" s="42" t="s">
        <v>298</v>
      </c>
      <c r="C142" s="337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25</v>
      </c>
    </row>
    <row r="144" spans="1:5">
      <c r="A144" s="16" t="s">
        <v>339</v>
      </c>
      <c r="B144" s="42" t="s">
        <v>298</v>
      </c>
      <c r="C144" s="339"/>
      <c r="D144" s="16"/>
      <c r="E144" s="16"/>
    </row>
    <row r="145" spans="1:6">
      <c r="A145" s="16" t="s">
        <v>340</v>
      </c>
      <c r="B145" s="42" t="s">
        <v>298</v>
      </c>
      <c r="C145" s="337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339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340">
        <v>188</v>
      </c>
      <c r="C154" s="340">
        <v>22</v>
      </c>
      <c r="D154" s="340">
        <v>33</v>
      </c>
      <c r="E154" s="28">
        <f>SUM(B154:D154)</f>
        <v>243</v>
      </c>
    </row>
    <row r="155" spans="1:6">
      <c r="A155" s="16" t="s">
        <v>242</v>
      </c>
      <c r="B155" s="340">
        <v>698</v>
      </c>
      <c r="C155" s="340">
        <v>107</v>
      </c>
      <c r="D155" s="340">
        <v>120</v>
      </c>
      <c r="E155" s="28">
        <f>SUM(B155:D155)</f>
        <v>925</v>
      </c>
    </row>
    <row r="156" spans="1:6">
      <c r="A156" s="16" t="s">
        <v>346</v>
      </c>
      <c r="B156" s="340"/>
      <c r="C156" s="340"/>
      <c r="D156" s="340"/>
      <c r="E156" s="28">
        <f>SUM(B156:D156)</f>
        <v>0</v>
      </c>
    </row>
    <row r="157" spans="1:6">
      <c r="A157" s="16" t="s">
        <v>287</v>
      </c>
      <c r="B157" s="340">
        <v>3048452</v>
      </c>
      <c r="C157" s="340">
        <v>1097443</v>
      </c>
      <c r="D157" s="340">
        <v>1970942</v>
      </c>
      <c r="E157" s="28">
        <f>SUM(B157:D157)</f>
        <v>6116837</v>
      </c>
      <c r="F157" s="14"/>
    </row>
    <row r="158" spans="1:6">
      <c r="A158" s="16" t="s">
        <v>288</v>
      </c>
      <c r="B158" s="340">
        <v>14531905</v>
      </c>
      <c r="C158" s="340">
        <v>5231486</v>
      </c>
      <c r="D158" s="340">
        <v>9157463</v>
      </c>
      <c r="E158" s="28">
        <f>SUM(B158:D158)</f>
        <v>28920854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317">
        <v>75</v>
      </c>
      <c r="C160" s="317">
        <v>10</v>
      </c>
      <c r="D160" s="317">
        <v>8</v>
      </c>
      <c r="E160" s="28">
        <f>SUM(B160:D160)</f>
        <v>93</v>
      </c>
    </row>
    <row r="161" spans="1:5">
      <c r="A161" s="16" t="s">
        <v>242</v>
      </c>
      <c r="B161" s="317">
        <v>1074</v>
      </c>
      <c r="C161" s="317">
        <v>1521</v>
      </c>
      <c r="D161" s="317">
        <v>1793</v>
      </c>
      <c r="E161" s="28">
        <f>SUM(B161:D161)</f>
        <v>4388</v>
      </c>
    </row>
    <row r="162" spans="1:5">
      <c r="A162" s="16" t="s">
        <v>346</v>
      </c>
      <c r="B162" s="340"/>
      <c r="C162" s="340"/>
      <c r="D162" s="340"/>
      <c r="E162" s="28">
        <f>SUM(B162:D162)</f>
        <v>0</v>
      </c>
    </row>
    <row r="163" spans="1:5">
      <c r="A163" s="16" t="s">
        <v>287</v>
      </c>
      <c r="B163" s="317"/>
      <c r="C163" s="317"/>
      <c r="D163" s="317"/>
      <c r="E163" s="28">
        <f>SUM(B163:D163)</f>
        <v>0</v>
      </c>
    </row>
    <row r="164" spans="1:5">
      <c r="A164" s="16" t="s">
        <v>288</v>
      </c>
      <c r="B164" s="340"/>
      <c r="C164" s="340"/>
      <c r="D164" s="340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340"/>
      <c r="C166" s="340"/>
      <c r="D166" s="340"/>
      <c r="E166" s="28">
        <f>SUM(B166:D166)</f>
        <v>0</v>
      </c>
    </row>
    <row r="167" spans="1:5">
      <c r="A167" s="16" t="s">
        <v>242</v>
      </c>
      <c r="B167" s="340"/>
      <c r="C167" s="340"/>
      <c r="D167" s="340"/>
      <c r="E167" s="28">
        <f>SUM(B167:D167)</f>
        <v>0</v>
      </c>
    </row>
    <row r="168" spans="1:5">
      <c r="A168" s="16" t="s">
        <v>346</v>
      </c>
      <c r="B168" s="340"/>
      <c r="C168" s="340"/>
      <c r="D168" s="340"/>
      <c r="E168" s="28">
        <f>SUM(B168:D168)</f>
        <v>0</v>
      </c>
    </row>
    <row r="169" spans="1:5">
      <c r="A169" s="16" t="s">
        <v>287</v>
      </c>
      <c r="B169" s="340"/>
      <c r="C169" s="340"/>
      <c r="D169" s="340"/>
      <c r="E169" s="28">
        <f>SUM(B169:D169)</f>
        <v>0</v>
      </c>
    </row>
    <row r="170" spans="1:5">
      <c r="A170" s="16" t="s">
        <v>288</v>
      </c>
      <c r="B170" s="340"/>
      <c r="C170" s="340"/>
      <c r="D170" s="340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317">
        <v>2012583</v>
      </c>
      <c r="C173" s="317">
        <v>1817425</v>
      </c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337">
        <v>1035970.45</v>
      </c>
      <c r="D181" s="16"/>
      <c r="E181" s="16"/>
    </row>
    <row r="182" spans="1:5">
      <c r="A182" s="16" t="s">
        <v>356</v>
      </c>
      <c r="B182" s="42" t="s">
        <v>298</v>
      </c>
      <c r="C182" s="337">
        <v>21348.63</v>
      </c>
      <c r="D182" s="16"/>
      <c r="E182" s="16"/>
    </row>
    <row r="183" spans="1:5">
      <c r="A183" s="21" t="s">
        <v>357</v>
      </c>
      <c r="B183" s="42" t="s">
        <v>298</v>
      </c>
      <c r="C183" s="337">
        <v>130536.8</v>
      </c>
      <c r="D183" s="16"/>
      <c r="E183" s="16"/>
    </row>
    <row r="184" spans="1:5">
      <c r="A184" s="16" t="s">
        <v>358</v>
      </c>
      <c r="B184" s="42" t="s">
        <v>298</v>
      </c>
      <c r="C184" s="337">
        <v>1924611.1</v>
      </c>
      <c r="D184" s="16"/>
      <c r="E184" s="16"/>
    </row>
    <row r="185" spans="1:5">
      <c r="A185" s="16" t="s">
        <v>359</v>
      </c>
      <c r="B185" s="42" t="s">
        <v>298</v>
      </c>
      <c r="C185" s="337"/>
      <c r="D185" s="16"/>
      <c r="E185" s="16"/>
    </row>
    <row r="186" spans="1:5">
      <c r="A186" s="16" t="s">
        <v>360</v>
      </c>
      <c r="B186" s="42" t="s">
        <v>298</v>
      </c>
      <c r="C186" s="337">
        <v>387080.84</v>
      </c>
      <c r="D186" s="16"/>
      <c r="E186" s="16"/>
    </row>
    <row r="187" spans="1:5">
      <c r="A187" s="16" t="s">
        <v>361</v>
      </c>
      <c r="B187" s="42" t="s">
        <v>298</v>
      </c>
      <c r="C187" s="337">
        <v>21505.86</v>
      </c>
      <c r="D187" s="16"/>
      <c r="E187" s="16"/>
    </row>
    <row r="188" spans="1:5">
      <c r="A188" s="16" t="s">
        <v>361</v>
      </c>
      <c r="B188" s="42" t="s">
        <v>298</v>
      </c>
      <c r="C188" s="337">
        <v>266710.01</v>
      </c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3787763.6899999995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337">
        <v>25200</v>
      </c>
      <c r="D191" s="16"/>
      <c r="E191" s="16"/>
    </row>
    <row r="192" spans="1:5">
      <c r="A192" s="16" t="s">
        <v>364</v>
      </c>
      <c r="B192" s="42" t="s">
        <v>298</v>
      </c>
      <c r="C192" s="337">
        <v>13767.96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38967.96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337">
        <v>239330.52</v>
      </c>
      <c r="D195" s="16"/>
      <c r="E195" s="16"/>
    </row>
    <row r="196" spans="1:5">
      <c r="A196" s="16" t="s">
        <v>367</v>
      </c>
      <c r="B196" s="42" t="s">
        <v>298</v>
      </c>
      <c r="C196" s="337"/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239330.52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337">
        <v>48083.27</v>
      </c>
      <c r="D199" s="16"/>
      <c r="E199" s="16"/>
    </row>
    <row r="200" spans="1:5">
      <c r="A200" s="16" t="s">
        <v>370</v>
      </c>
      <c r="B200" s="42" t="s">
        <v>298</v>
      </c>
      <c r="C200" s="337">
        <v>134890.44</v>
      </c>
      <c r="D200" s="16"/>
      <c r="E200" s="16"/>
    </row>
    <row r="201" spans="1:5">
      <c r="A201" s="16" t="s">
        <v>159</v>
      </c>
      <c r="B201" s="42" t="s">
        <v>298</v>
      </c>
      <c r="C201" s="337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182973.71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337">
        <v>196584.31</v>
      </c>
      <c r="D204" s="16"/>
      <c r="E204" s="16"/>
    </row>
    <row r="205" spans="1:5">
      <c r="A205" s="16" t="s">
        <v>373</v>
      </c>
      <c r="B205" s="42" t="s">
        <v>298</v>
      </c>
      <c r="C205" s="337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196584.31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337">
        <v>792630</v>
      </c>
      <c r="C211" s="337"/>
      <c r="D211" s="340"/>
      <c r="E211" s="28">
        <f t="shared" ref="E211:E219" si="22">SUM(B211:C211)-D211</f>
        <v>792630</v>
      </c>
    </row>
    <row r="212" spans="1:5">
      <c r="A212" s="16" t="s">
        <v>381</v>
      </c>
      <c r="B212" s="337">
        <v>324429</v>
      </c>
      <c r="C212" s="337"/>
      <c r="D212" s="340"/>
      <c r="E212" s="28">
        <f t="shared" si="22"/>
        <v>324429</v>
      </c>
    </row>
    <row r="213" spans="1:5">
      <c r="A213" s="16" t="s">
        <v>382</v>
      </c>
      <c r="B213" s="337">
        <v>12833751</v>
      </c>
      <c r="C213" s="337">
        <v>24056</v>
      </c>
      <c r="D213" s="340"/>
      <c r="E213" s="28">
        <f t="shared" si="22"/>
        <v>12857807</v>
      </c>
    </row>
    <row r="214" spans="1:5">
      <c r="A214" s="16" t="s">
        <v>383</v>
      </c>
      <c r="B214" s="337"/>
      <c r="C214" s="337"/>
      <c r="D214" s="340"/>
      <c r="E214" s="28">
        <f t="shared" si="22"/>
        <v>0</v>
      </c>
    </row>
    <row r="215" spans="1:5">
      <c r="A215" s="16" t="s">
        <v>384</v>
      </c>
      <c r="B215" s="337">
        <v>5223676</v>
      </c>
      <c r="C215" s="337">
        <v>86827</v>
      </c>
      <c r="D215" s="340"/>
      <c r="E215" s="28">
        <f t="shared" si="22"/>
        <v>5310503</v>
      </c>
    </row>
    <row r="216" spans="1:5">
      <c r="A216" s="16" t="s">
        <v>385</v>
      </c>
      <c r="B216" s="337">
        <v>7595822</v>
      </c>
      <c r="C216" s="337">
        <v>615822</v>
      </c>
      <c r="D216" s="340"/>
      <c r="E216" s="28">
        <f t="shared" si="22"/>
        <v>8211644</v>
      </c>
    </row>
    <row r="217" spans="1:5">
      <c r="A217" s="16" t="s">
        <v>386</v>
      </c>
      <c r="B217" s="337"/>
      <c r="C217" s="337"/>
      <c r="D217" s="340"/>
      <c r="E217" s="28">
        <f t="shared" si="22"/>
        <v>0</v>
      </c>
    </row>
    <row r="218" spans="1:5">
      <c r="A218" s="16" t="s">
        <v>387</v>
      </c>
      <c r="B218" s="337"/>
      <c r="C218" s="337"/>
      <c r="D218" s="340"/>
      <c r="E218" s="28">
        <f t="shared" si="22"/>
        <v>0</v>
      </c>
    </row>
    <row r="219" spans="1:5">
      <c r="A219" s="16" t="s">
        <v>388</v>
      </c>
      <c r="B219" s="337">
        <v>145078</v>
      </c>
      <c r="C219" s="337">
        <v>-7031</v>
      </c>
      <c r="D219" s="340"/>
      <c r="E219" s="28">
        <f t="shared" si="22"/>
        <v>138047</v>
      </c>
    </row>
    <row r="220" spans="1:5">
      <c r="A220" s="16" t="s">
        <v>230</v>
      </c>
      <c r="B220" s="28">
        <f>SUM(B211:B219)</f>
        <v>26915386</v>
      </c>
      <c r="C220" s="237">
        <f>SUM(C211:C219)</f>
        <v>719674</v>
      </c>
      <c r="D220" s="28">
        <f>SUM(D211:D219)</f>
        <v>0</v>
      </c>
      <c r="E220" s="28">
        <f>SUM(E211:E219)</f>
        <v>27635060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337">
        <v>307380</v>
      </c>
      <c r="C225" s="337">
        <v>2881</v>
      </c>
      <c r="D225" s="340"/>
      <c r="E225" s="28">
        <f t="shared" ref="E225:E232" si="23">SUM(B225:C225)-D225</f>
        <v>310261</v>
      </c>
    </row>
    <row r="226" spans="1:6">
      <c r="A226" s="16" t="s">
        <v>382</v>
      </c>
      <c r="B226" s="337">
        <v>4341421</v>
      </c>
      <c r="C226" s="337">
        <v>532486</v>
      </c>
      <c r="D226" s="340"/>
      <c r="E226" s="28">
        <f t="shared" si="23"/>
        <v>4873907</v>
      </c>
    </row>
    <row r="227" spans="1:6">
      <c r="A227" s="16" t="s">
        <v>383</v>
      </c>
      <c r="B227" s="337"/>
      <c r="C227" s="337"/>
      <c r="D227" s="340"/>
      <c r="E227" s="28">
        <f t="shared" si="23"/>
        <v>0</v>
      </c>
    </row>
    <row r="228" spans="1:6">
      <c r="A228" s="16" t="s">
        <v>384</v>
      </c>
      <c r="B228" s="337">
        <v>4864509</v>
      </c>
      <c r="C228" s="337">
        <v>89554</v>
      </c>
      <c r="D228" s="340"/>
      <c r="E228" s="28">
        <f t="shared" si="23"/>
        <v>4954063</v>
      </c>
    </row>
    <row r="229" spans="1:6">
      <c r="A229" s="16" t="s">
        <v>385</v>
      </c>
      <c r="B229" s="337">
        <v>6166089</v>
      </c>
      <c r="C229" s="337">
        <v>405636</v>
      </c>
      <c r="D229" s="340"/>
      <c r="E229" s="28">
        <f t="shared" si="23"/>
        <v>6571725</v>
      </c>
    </row>
    <row r="230" spans="1:6">
      <c r="A230" s="16" t="s">
        <v>386</v>
      </c>
      <c r="B230" s="337"/>
      <c r="C230" s="337"/>
      <c r="D230" s="340"/>
      <c r="E230" s="28">
        <f t="shared" si="23"/>
        <v>0</v>
      </c>
    </row>
    <row r="231" spans="1:6">
      <c r="A231" s="16" t="s">
        <v>387</v>
      </c>
      <c r="B231" s="337"/>
      <c r="C231" s="337"/>
      <c r="D231" s="340"/>
      <c r="E231" s="28">
        <f t="shared" si="23"/>
        <v>0</v>
      </c>
    </row>
    <row r="232" spans="1:6">
      <c r="A232" s="16" t="s">
        <v>388</v>
      </c>
      <c r="B232" s="337"/>
      <c r="C232" s="337"/>
      <c r="D232" s="340"/>
      <c r="E232" s="28">
        <f t="shared" si="23"/>
        <v>0</v>
      </c>
    </row>
    <row r="233" spans="1:6">
      <c r="A233" s="16" t="s">
        <v>230</v>
      </c>
      <c r="B233" s="28">
        <f>SUM(B224:B232)</f>
        <v>15679399</v>
      </c>
      <c r="C233" s="237">
        <f>SUM(C224:C232)</f>
        <v>1030557</v>
      </c>
      <c r="D233" s="28">
        <f>SUM(D224:D232)</f>
        <v>0</v>
      </c>
      <c r="E233" s="28">
        <f>SUM(E224:E232)</f>
        <v>16709956</v>
      </c>
    </row>
    <row r="234" spans="1:6">
      <c r="A234" s="16"/>
      <c r="B234" s="16"/>
      <c r="C234" s="23"/>
      <c r="D234" s="16"/>
      <c r="E234" s="16"/>
      <c r="F234" s="11">
        <f>E220-E233</f>
        <v>10925104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337">
        <v>334048.81</v>
      </c>
      <c r="D237" s="36">
        <f>C237</f>
        <v>334048.81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337">
        <v>1475008.68</v>
      </c>
      <c r="D239" s="16"/>
      <c r="E239" s="16"/>
    </row>
    <row r="240" spans="1:6">
      <c r="A240" s="16" t="s">
        <v>394</v>
      </c>
      <c r="B240" s="42" t="s">
        <v>298</v>
      </c>
      <c r="C240" s="337">
        <v>1628150.6199999999</v>
      </c>
      <c r="D240" s="16"/>
      <c r="E240" s="16"/>
    </row>
    <row r="241" spans="1:5">
      <c r="A241" s="16" t="s">
        <v>395</v>
      </c>
      <c r="B241" s="42" t="s">
        <v>298</v>
      </c>
      <c r="C241" s="337"/>
      <c r="D241" s="16"/>
      <c r="E241" s="16"/>
    </row>
    <row r="242" spans="1:5">
      <c r="A242" s="16" t="s">
        <v>396</v>
      </c>
      <c r="B242" s="42" t="s">
        <v>298</v>
      </c>
      <c r="C242" s="337"/>
      <c r="D242" s="16"/>
      <c r="E242" s="16"/>
    </row>
    <row r="243" spans="1:5">
      <c r="A243" s="16" t="s">
        <v>397</v>
      </c>
      <c r="B243" s="42" t="s">
        <v>298</v>
      </c>
      <c r="C243" s="337">
        <v>2247193.63</v>
      </c>
      <c r="D243" s="16"/>
      <c r="E243" s="16"/>
    </row>
    <row r="244" spans="1:5">
      <c r="A244" s="16" t="s">
        <v>398</v>
      </c>
      <c r="B244" s="42" t="s">
        <v>298</v>
      </c>
      <c r="C244" s="337">
        <v>349951.29000000004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5700304.2199999997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339"/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337"/>
      <c r="D249" s="16"/>
      <c r="E249" s="16"/>
    </row>
    <row r="250" spans="1:5">
      <c r="A250" s="22" t="s">
        <v>403</v>
      </c>
      <c r="B250" s="42" t="s">
        <v>298</v>
      </c>
      <c r="C250" s="337">
        <v>256752.44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256752.44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337"/>
      <c r="D254" s="16"/>
      <c r="E254" s="16"/>
    </row>
    <row r="255" spans="1:5">
      <c r="A255" s="16" t="s">
        <v>405</v>
      </c>
      <c r="B255" s="42" t="s">
        <v>298</v>
      </c>
      <c r="C255" s="337">
        <v>102871.11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102871.11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6393976.5800000001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337">
        <v>3748998</v>
      </c>
      <c r="D266" s="16"/>
      <c r="E266" s="16"/>
    </row>
    <row r="267" spans="1:5">
      <c r="A267" s="16" t="s">
        <v>412</v>
      </c>
      <c r="B267" s="42" t="s">
        <v>298</v>
      </c>
      <c r="C267" s="337"/>
      <c r="D267" s="16"/>
      <c r="E267" s="16"/>
    </row>
    <row r="268" spans="1:5">
      <c r="A268" s="16" t="s">
        <v>413</v>
      </c>
      <c r="B268" s="42" t="s">
        <v>298</v>
      </c>
      <c r="C268" s="337">
        <v>3903797</v>
      </c>
      <c r="D268" s="16"/>
      <c r="E268" s="16"/>
    </row>
    <row r="269" spans="1:5">
      <c r="A269" s="16" t="s">
        <v>414</v>
      </c>
      <c r="B269" s="42" t="s">
        <v>298</v>
      </c>
      <c r="C269" s="337"/>
      <c r="D269" s="16"/>
      <c r="E269" s="16"/>
    </row>
    <row r="270" spans="1:5">
      <c r="A270" s="16" t="s">
        <v>415</v>
      </c>
      <c r="B270" s="42" t="s">
        <v>298</v>
      </c>
      <c r="C270" s="337">
        <v>1456316</v>
      </c>
      <c r="D270" s="16"/>
      <c r="E270" s="16"/>
    </row>
    <row r="271" spans="1:5">
      <c r="A271" s="16" t="s">
        <v>416</v>
      </c>
      <c r="B271" s="42" t="s">
        <v>298</v>
      </c>
      <c r="C271" s="337">
        <v>146192</v>
      </c>
      <c r="D271" s="16"/>
      <c r="E271" s="16"/>
    </row>
    <row r="272" spans="1:5">
      <c r="A272" s="16" t="s">
        <v>417</v>
      </c>
      <c r="B272" s="42" t="s">
        <v>298</v>
      </c>
      <c r="C272" s="337"/>
      <c r="D272" s="16"/>
      <c r="E272" s="16"/>
    </row>
    <row r="273" spans="1:5">
      <c r="A273" s="16" t="s">
        <v>418</v>
      </c>
      <c r="B273" s="42" t="s">
        <v>298</v>
      </c>
      <c r="C273" s="337">
        <v>725785</v>
      </c>
      <c r="D273" s="16"/>
      <c r="E273" s="16"/>
    </row>
    <row r="274" spans="1:5">
      <c r="A274" s="16" t="s">
        <v>419</v>
      </c>
      <c r="B274" s="42" t="s">
        <v>298</v>
      </c>
      <c r="C274" s="337">
        <v>138080</v>
      </c>
      <c r="D274" s="16"/>
      <c r="E274" s="16"/>
    </row>
    <row r="275" spans="1:5">
      <c r="A275" s="16" t="s">
        <v>420</v>
      </c>
      <c r="B275" s="42" t="s">
        <v>298</v>
      </c>
      <c r="C275" s="337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10119168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337">
        <v>12530605</v>
      </c>
      <c r="D278" s="16"/>
      <c r="E278" s="16"/>
    </row>
    <row r="279" spans="1:5">
      <c r="A279" s="16" t="s">
        <v>412</v>
      </c>
      <c r="B279" s="42" t="s">
        <v>298</v>
      </c>
      <c r="C279" s="337"/>
      <c r="D279" s="16"/>
      <c r="E279" s="16"/>
    </row>
    <row r="280" spans="1:5">
      <c r="A280" s="16" t="s">
        <v>423</v>
      </c>
      <c r="B280" s="42" t="s">
        <v>298</v>
      </c>
      <c r="C280" s="337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12530605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337">
        <v>792630</v>
      </c>
      <c r="D283" s="16"/>
      <c r="E283" s="16"/>
    </row>
    <row r="284" spans="1:5">
      <c r="A284" s="16" t="s">
        <v>381</v>
      </c>
      <c r="B284" s="42" t="s">
        <v>298</v>
      </c>
      <c r="C284" s="337">
        <v>324429</v>
      </c>
      <c r="D284" s="16"/>
      <c r="E284" s="16"/>
    </row>
    <row r="285" spans="1:5">
      <c r="A285" s="16" t="s">
        <v>382</v>
      </c>
      <c r="B285" s="42" t="s">
        <v>298</v>
      </c>
      <c r="C285" s="337">
        <v>12857807</v>
      </c>
      <c r="D285" s="16"/>
      <c r="E285" s="16"/>
    </row>
    <row r="286" spans="1:5">
      <c r="A286" s="16" t="s">
        <v>426</v>
      </c>
      <c r="B286" s="42" t="s">
        <v>298</v>
      </c>
      <c r="C286" s="337"/>
      <c r="D286" s="16"/>
      <c r="E286" s="16"/>
    </row>
    <row r="287" spans="1:5">
      <c r="A287" s="16" t="s">
        <v>427</v>
      </c>
      <c r="B287" s="42" t="s">
        <v>298</v>
      </c>
      <c r="C287" s="337">
        <v>5310503</v>
      </c>
      <c r="D287" s="16"/>
      <c r="E287" s="16"/>
    </row>
    <row r="288" spans="1:5">
      <c r="A288" s="16" t="s">
        <v>428</v>
      </c>
      <c r="B288" s="42" t="s">
        <v>298</v>
      </c>
      <c r="C288" s="337">
        <v>8211644</v>
      </c>
      <c r="D288" s="16"/>
      <c r="E288" s="16"/>
    </row>
    <row r="289" spans="1:5">
      <c r="A289" s="16" t="s">
        <v>387</v>
      </c>
      <c r="B289" s="42" t="s">
        <v>298</v>
      </c>
      <c r="C289" s="337"/>
      <c r="D289" s="16"/>
      <c r="E289" s="16"/>
    </row>
    <row r="290" spans="1:5">
      <c r="A290" s="16" t="s">
        <v>388</v>
      </c>
      <c r="B290" s="42" t="s">
        <v>298</v>
      </c>
      <c r="C290" s="337">
        <v>138047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27635060</v>
      </c>
      <c r="E291" s="16"/>
    </row>
    <row r="292" spans="1:5">
      <c r="A292" s="16" t="s">
        <v>430</v>
      </c>
      <c r="B292" s="42" t="s">
        <v>298</v>
      </c>
      <c r="C292" s="337">
        <v>16709956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10925104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337"/>
      <c r="D295" s="16"/>
      <c r="E295" s="16"/>
    </row>
    <row r="296" spans="1:5">
      <c r="A296" s="16" t="s">
        <v>434</v>
      </c>
      <c r="B296" s="42" t="s">
        <v>298</v>
      </c>
      <c r="C296" s="337"/>
      <c r="D296" s="16"/>
      <c r="E296" s="16"/>
    </row>
    <row r="297" spans="1:5">
      <c r="A297" s="16" t="s">
        <v>435</v>
      </c>
      <c r="B297" s="42" t="s">
        <v>298</v>
      </c>
      <c r="C297" s="337"/>
      <c r="D297" s="16"/>
      <c r="E297" s="16"/>
    </row>
    <row r="298" spans="1:5">
      <c r="A298" s="16" t="s">
        <v>423</v>
      </c>
      <c r="B298" s="42" t="s">
        <v>298</v>
      </c>
      <c r="C298" s="337">
        <v>904555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904555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337"/>
      <c r="D302" s="16"/>
      <c r="E302" s="16"/>
    </row>
    <row r="303" spans="1:5">
      <c r="A303" s="16" t="s">
        <v>439</v>
      </c>
      <c r="B303" s="42" t="s">
        <v>298</v>
      </c>
      <c r="C303" s="337"/>
      <c r="D303" s="16"/>
      <c r="E303" s="16"/>
    </row>
    <row r="304" spans="1:5">
      <c r="A304" s="16" t="s">
        <v>440</v>
      </c>
      <c r="B304" s="42" t="s">
        <v>298</v>
      </c>
      <c r="C304" s="337"/>
      <c r="D304" s="16"/>
      <c r="E304" s="16"/>
    </row>
    <row r="305" spans="1:6">
      <c r="A305" s="16" t="s">
        <v>441</v>
      </c>
      <c r="B305" s="42" t="s">
        <v>298</v>
      </c>
      <c r="C305" s="337"/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34479432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34479432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337">
        <v>352035</v>
      </c>
      <c r="D314" s="16"/>
      <c r="E314" s="16"/>
    </row>
    <row r="315" spans="1:6">
      <c r="A315" s="16" t="s">
        <v>447</v>
      </c>
      <c r="B315" s="42" t="s">
        <v>298</v>
      </c>
      <c r="C315" s="337">
        <v>761707</v>
      </c>
      <c r="D315" s="16"/>
      <c r="E315" s="16"/>
    </row>
    <row r="316" spans="1:6">
      <c r="A316" s="16" t="s">
        <v>448</v>
      </c>
      <c r="B316" s="42" t="s">
        <v>298</v>
      </c>
      <c r="C316" s="337">
        <v>1887252</v>
      </c>
      <c r="D316" s="16"/>
      <c r="E316" s="16"/>
    </row>
    <row r="317" spans="1:6">
      <c r="A317" s="16" t="s">
        <v>449</v>
      </c>
      <c r="B317" s="42" t="s">
        <v>298</v>
      </c>
      <c r="C317" s="337">
        <v>21313</v>
      </c>
      <c r="D317" s="16"/>
      <c r="E317" s="16"/>
    </row>
    <row r="318" spans="1:6">
      <c r="A318" s="16" t="s">
        <v>450</v>
      </c>
      <c r="B318" s="42" t="s">
        <v>298</v>
      </c>
      <c r="C318" s="337"/>
      <c r="D318" s="16"/>
      <c r="E318" s="16"/>
    </row>
    <row r="319" spans="1:6">
      <c r="A319" s="16" t="s">
        <v>451</v>
      </c>
      <c r="B319" s="42" t="s">
        <v>298</v>
      </c>
      <c r="C319" s="337"/>
      <c r="D319" s="16"/>
      <c r="E319" s="16"/>
    </row>
    <row r="320" spans="1:6">
      <c r="A320" s="16" t="s">
        <v>452</v>
      </c>
      <c r="B320" s="42" t="s">
        <v>298</v>
      </c>
      <c r="C320" s="337"/>
      <c r="D320" s="16"/>
      <c r="E320" s="16"/>
    </row>
    <row r="321" spans="1:5">
      <c r="A321" s="16" t="s">
        <v>453</v>
      </c>
      <c r="B321" s="42" t="s">
        <v>298</v>
      </c>
      <c r="C321" s="337"/>
      <c r="D321" s="16"/>
      <c r="E321" s="16"/>
    </row>
    <row r="322" spans="1:5">
      <c r="A322" s="16" t="s">
        <v>454</v>
      </c>
      <c r="B322" s="42" t="s">
        <v>298</v>
      </c>
      <c r="C322" s="337"/>
      <c r="D322" s="16"/>
      <c r="E322" s="16"/>
    </row>
    <row r="323" spans="1:5">
      <c r="A323" s="16" t="s">
        <v>455</v>
      </c>
      <c r="B323" s="42" t="s">
        <v>298</v>
      </c>
      <c r="C323" s="337"/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3022307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337"/>
      <c r="D326" s="16"/>
      <c r="E326" s="16"/>
    </row>
    <row r="327" spans="1:5">
      <c r="A327" s="16" t="s">
        <v>459</v>
      </c>
      <c r="B327" s="42" t="s">
        <v>298</v>
      </c>
      <c r="C327" s="337"/>
      <c r="D327" s="16"/>
      <c r="E327" s="16"/>
    </row>
    <row r="328" spans="1:5">
      <c r="A328" s="16" t="s">
        <v>460</v>
      </c>
      <c r="B328" s="42" t="s">
        <v>298</v>
      </c>
      <c r="C328" s="337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337"/>
      <c r="D331" s="16"/>
      <c r="E331" s="16"/>
    </row>
    <row r="332" spans="1:5">
      <c r="A332" s="16" t="s">
        <v>464</v>
      </c>
      <c r="B332" s="42" t="s">
        <v>298</v>
      </c>
      <c r="C332" s="337"/>
      <c r="D332" s="16"/>
      <c r="E332" s="16"/>
    </row>
    <row r="333" spans="1:5">
      <c r="A333" s="16" t="s">
        <v>465</v>
      </c>
      <c r="B333" s="42" t="s">
        <v>298</v>
      </c>
      <c r="C333" s="337">
        <v>6315678</v>
      </c>
      <c r="D333" s="16"/>
      <c r="E333" s="16"/>
    </row>
    <row r="334" spans="1:5">
      <c r="A334" s="22" t="s">
        <v>466</v>
      </c>
      <c r="B334" s="42" t="s">
        <v>298</v>
      </c>
      <c r="C334" s="337">
        <v>226830</v>
      </c>
      <c r="D334" s="16"/>
      <c r="E334" s="16"/>
    </row>
    <row r="335" spans="1:5">
      <c r="A335" s="16" t="s">
        <v>467</v>
      </c>
      <c r="B335" s="42" t="s">
        <v>298</v>
      </c>
      <c r="C335" s="337"/>
      <c r="D335" s="16"/>
      <c r="E335" s="16"/>
    </row>
    <row r="336" spans="1:5">
      <c r="A336" s="22" t="s">
        <v>468</v>
      </c>
      <c r="B336" s="42" t="s">
        <v>298</v>
      </c>
      <c r="C336" s="337"/>
      <c r="D336" s="16"/>
      <c r="E336" s="16"/>
    </row>
    <row r="337" spans="1:5">
      <c r="A337" s="22" t="s">
        <v>469</v>
      </c>
      <c r="B337" s="42" t="s">
        <v>298</v>
      </c>
      <c r="C337" s="342">
        <v>0</v>
      </c>
      <c r="D337" s="16"/>
      <c r="E337" s="16"/>
    </row>
    <row r="338" spans="1:5">
      <c r="A338" s="16" t="s">
        <v>470</v>
      </c>
      <c r="B338" s="42" t="s">
        <v>298</v>
      </c>
      <c r="C338" s="337">
        <v>4873315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11415823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11415823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343">
        <v>20041302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338"/>
      <c r="D345" s="16"/>
      <c r="E345" s="16"/>
    </row>
    <row r="346" spans="1:5">
      <c r="A346" s="16" t="s">
        <v>475</v>
      </c>
      <c r="B346" s="42" t="s">
        <v>298</v>
      </c>
      <c r="C346" s="338"/>
      <c r="D346" s="16"/>
      <c r="E346" s="16"/>
    </row>
    <row r="347" spans="1:5">
      <c r="A347" s="16" t="s">
        <v>476</v>
      </c>
      <c r="B347" s="42" t="s">
        <v>298</v>
      </c>
      <c r="C347" s="338"/>
      <c r="D347" s="16"/>
      <c r="E347" s="16"/>
    </row>
    <row r="348" spans="1:5">
      <c r="A348" s="16" t="s">
        <v>477</v>
      </c>
      <c r="B348" s="42" t="s">
        <v>298</v>
      </c>
      <c r="C348" s="338"/>
      <c r="D348" s="16"/>
      <c r="E348" s="16"/>
    </row>
    <row r="349" spans="1:5">
      <c r="A349" s="16" t="s">
        <v>478</v>
      </c>
      <c r="B349" s="42" t="s">
        <v>298</v>
      </c>
      <c r="C349" s="338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34479432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34479432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337">
        <v>6116837</v>
      </c>
      <c r="D358" s="16"/>
      <c r="E358" s="16"/>
    </row>
    <row r="359" spans="1:5">
      <c r="A359" s="16" t="s">
        <v>484</v>
      </c>
      <c r="B359" s="42" t="s">
        <v>298</v>
      </c>
      <c r="C359" s="337">
        <v>28920854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35037691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337">
        <v>334048.81</v>
      </c>
      <c r="D362" s="16"/>
      <c r="E362" s="41"/>
    </row>
    <row r="363" spans="1:5">
      <c r="A363" s="16" t="s">
        <v>487</v>
      </c>
      <c r="B363" s="42" t="s">
        <v>298</v>
      </c>
      <c r="C363" s="337">
        <v>5700304.2199999997</v>
      </c>
      <c r="D363" s="16"/>
      <c r="E363" s="16"/>
    </row>
    <row r="364" spans="1:5">
      <c r="A364" s="16" t="s">
        <v>488</v>
      </c>
      <c r="B364" s="42" t="s">
        <v>298</v>
      </c>
      <c r="C364" s="337">
        <v>256752.44</v>
      </c>
      <c r="D364" s="16"/>
      <c r="E364" s="16"/>
    </row>
    <row r="365" spans="1:5">
      <c r="A365" s="16" t="s">
        <v>489</v>
      </c>
      <c r="B365" s="42" t="s">
        <v>298</v>
      </c>
      <c r="C365" s="337">
        <v>102871.11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6393976.5800000001</v>
      </c>
      <c r="E366" s="16"/>
    </row>
    <row r="367" spans="1:5">
      <c r="A367" s="16" t="s">
        <v>490</v>
      </c>
      <c r="B367" s="16"/>
      <c r="C367" s="23"/>
      <c r="D367" s="28">
        <f>D360-D366</f>
        <v>28643714.420000002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337"/>
      <c r="D370" s="28">
        <v>0</v>
      </c>
      <c r="E370" s="28"/>
    </row>
    <row r="371" spans="1:6">
      <c r="A371" s="55" t="s">
        <v>494</v>
      </c>
      <c r="B371" s="36" t="s">
        <v>298</v>
      </c>
      <c r="C371" s="337">
        <v>242220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337"/>
      <c r="D372" s="28">
        <v>0</v>
      </c>
      <c r="E372" s="28"/>
    </row>
    <row r="373" spans="1:6">
      <c r="A373" s="55" t="s">
        <v>496</v>
      </c>
      <c r="B373" s="36" t="s">
        <v>298</v>
      </c>
      <c r="C373" s="337"/>
      <c r="D373" s="28">
        <v>0</v>
      </c>
      <c r="E373" s="28"/>
    </row>
    <row r="374" spans="1:6">
      <c r="A374" s="55" t="s">
        <v>497</v>
      </c>
      <c r="B374" s="36" t="s">
        <v>298</v>
      </c>
      <c r="C374" s="337"/>
      <c r="D374" s="28">
        <v>0</v>
      </c>
      <c r="E374" s="28"/>
    </row>
    <row r="375" spans="1:6">
      <c r="A375" s="55" t="s">
        <v>498</v>
      </c>
      <c r="B375" s="36" t="s">
        <v>298</v>
      </c>
      <c r="C375" s="337"/>
      <c r="D375" s="28">
        <v>0</v>
      </c>
      <c r="E375" s="28"/>
    </row>
    <row r="376" spans="1:6">
      <c r="A376" s="55" t="s">
        <v>499</v>
      </c>
      <c r="B376" s="36" t="s">
        <v>298</v>
      </c>
      <c r="C376" s="337"/>
      <c r="D376" s="28">
        <v>0</v>
      </c>
      <c r="E376" s="28"/>
    </row>
    <row r="377" spans="1:6">
      <c r="A377" s="55" t="s">
        <v>500</v>
      </c>
      <c r="B377" s="36" t="s">
        <v>298</v>
      </c>
      <c r="C377" s="337"/>
      <c r="D377" s="28">
        <v>0</v>
      </c>
      <c r="E377" s="28"/>
    </row>
    <row r="378" spans="1:6">
      <c r="A378" s="55" t="s">
        <v>501</v>
      </c>
      <c r="B378" s="36" t="s">
        <v>298</v>
      </c>
      <c r="C378" s="337"/>
      <c r="D378" s="28">
        <v>0</v>
      </c>
      <c r="E378" s="28"/>
    </row>
    <row r="379" spans="1:6">
      <c r="A379" s="55" t="s">
        <v>502</v>
      </c>
      <c r="B379" s="36" t="s">
        <v>298</v>
      </c>
      <c r="C379" s="337"/>
      <c r="D379" s="28">
        <v>0</v>
      </c>
      <c r="E379" s="28"/>
    </row>
    <row r="380" spans="1:6">
      <c r="A380" s="55" t="s">
        <v>503</v>
      </c>
      <c r="B380" s="36" t="s">
        <v>298</v>
      </c>
      <c r="C380" s="339">
        <v>529940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772160</v>
      </c>
      <c r="E381" s="28"/>
      <c r="F381" s="56"/>
    </row>
    <row r="382" spans="1:6">
      <c r="A382" s="52" t="s">
        <v>505</v>
      </c>
      <c r="B382" s="42" t="s">
        <v>298</v>
      </c>
      <c r="C382" s="337"/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772160</v>
      </c>
      <c r="E383" s="16"/>
    </row>
    <row r="384" spans="1:6">
      <c r="A384" s="16" t="s">
        <v>507</v>
      </c>
      <c r="B384" s="16"/>
      <c r="C384" s="23"/>
      <c r="D384" s="28">
        <f>D367+D383</f>
        <v>29415874.420000002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337">
        <v>15737786</v>
      </c>
      <c r="D389" s="16"/>
      <c r="E389" s="16"/>
    </row>
    <row r="390" spans="1:5">
      <c r="A390" s="16" t="s">
        <v>11</v>
      </c>
      <c r="B390" s="42" t="s">
        <v>298</v>
      </c>
      <c r="C390" s="337">
        <v>3787764</v>
      </c>
      <c r="D390" s="16"/>
      <c r="E390" s="16"/>
    </row>
    <row r="391" spans="1:5">
      <c r="A391" s="16" t="s">
        <v>264</v>
      </c>
      <c r="B391" s="42" t="s">
        <v>298</v>
      </c>
      <c r="C391" s="337">
        <v>857578</v>
      </c>
      <c r="D391" s="16"/>
      <c r="E391" s="16"/>
    </row>
    <row r="392" spans="1:5">
      <c r="A392" s="16" t="s">
        <v>510</v>
      </c>
      <c r="B392" s="42" t="s">
        <v>298</v>
      </c>
      <c r="C392" s="337">
        <v>2894209</v>
      </c>
      <c r="D392" s="16"/>
      <c r="E392" s="16"/>
    </row>
    <row r="393" spans="1:5">
      <c r="A393" s="16" t="s">
        <v>511</v>
      </c>
      <c r="B393" s="42" t="s">
        <v>298</v>
      </c>
      <c r="C393" s="337">
        <v>503463</v>
      </c>
      <c r="D393" s="16"/>
      <c r="E393" s="16"/>
    </row>
    <row r="394" spans="1:5">
      <c r="A394" s="16" t="s">
        <v>512</v>
      </c>
      <c r="B394" s="42" t="s">
        <v>298</v>
      </c>
      <c r="C394" s="337">
        <v>4036288</v>
      </c>
      <c r="D394" s="16"/>
      <c r="E394" s="16"/>
    </row>
    <row r="395" spans="1:5">
      <c r="A395" s="16" t="s">
        <v>16</v>
      </c>
      <c r="B395" s="42" t="s">
        <v>298</v>
      </c>
      <c r="C395" s="337">
        <v>1030558</v>
      </c>
      <c r="D395" s="16"/>
      <c r="E395" s="16"/>
    </row>
    <row r="396" spans="1:5">
      <c r="A396" s="16" t="s">
        <v>513</v>
      </c>
      <c r="B396" s="42" t="s">
        <v>298</v>
      </c>
      <c r="C396" s="337">
        <v>41707</v>
      </c>
      <c r="D396" s="16"/>
      <c r="E396" s="16"/>
    </row>
    <row r="397" spans="1:5">
      <c r="A397" s="16" t="s">
        <v>514</v>
      </c>
      <c r="B397" s="42" t="s">
        <v>298</v>
      </c>
      <c r="C397" s="339">
        <v>239331</v>
      </c>
      <c r="D397" s="16"/>
      <c r="E397" s="16"/>
    </row>
    <row r="398" spans="1:5">
      <c r="A398" s="16" t="s">
        <v>515</v>
      </c>
      <c r="B398" s="42" t="s">
        <v>298</v>
      </c>
      <c r="C398" s="339">
        <v>182973.71</v>
      </c>
      <c r="D398" s="16"/>
      <c r="E398" s="16"/>
    </row>
    <row r="399" spans="1:5">
      <c r="A399" s="16" t="s">
        <v>516</v>
      </c>
      <c r="B399" s="42" t="s">
        <v>298</v>
      </c>
      <c r="C399" s="339">
        <v>301602.29000000004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337"/>
      <c r="D401" s="28">
        <v>0</v>
      </c>
      <c r="E401" s="28"/>
    </row>
    <row r="402" spans="1:9">
      <c r="A402" s="29" t="s">
        <v>271</v>
      </c>
      <c r="B402" s="36" t="s">
        <v>298</v>
      </c>
      <c r="C402" s="337"/>
      <c r="D402" s="28">
        <v>0</v>
      </c>
      <c r="E402" s="28"/>
    </row>
    <row r="403" spans="1:9">
      <c r="A403" s="29" t="s">
        <v>518</v>
      </c>
      <c r="B403" s="36" t="s">
        <v>298</v>
      </c>
      <c r="C403" s="337"/>
      <c r="D403" s="28">
        <v>0</v>
      </c>
      <c r="E403" s="28"/>
    </row>
    <row r="404" spans="1:9">
      <c r="A404" s="29" t="s">
        <v>273</v>
      </c>
      <c r="B404" s="36" t="s">
        <v>298</v>
      </c>
      <c r="C404" s="337"/>
      <c r="D404" s="28">
        <v>0</v>
      </c>
      <c r="E404" s="28"/>
    </row>
    <row r="405" spans="1:9">
      <c r="A405" s="29" t="s">
        <v>274</v>
      </c>
      <c r="B405" s="36" t="s">
        <v>298</v>
      </c>
      <c r="C405" s="337"/>
      <c r="D405" s="28">
        <v>0</v>
      </c>
      <c r="E405" s="28"/>
    </row>
    <row r="406" spans="1:9">
      <c r="A406" s="29" t="s">
        <v>275</v>
      </c>
      <c r="B406" s="36" t="s">
        <v>298</v>
      </c>
      <c r="C406" s="337"/>
      <c r="D406" s="28">
        <v>0</v>
      </c>
      <c r="E406" s="28"/>
    </row>
    <row r="407" spans="1:9">
      <c r="A407" s="29" t="s">
        <v>276</v>
      </c>
      <c r="B407" s="36" t="s">
        <v>298</v>
      </c>
      <c r="C407" s="337"/>
      <c r="D407" s="28">
        <v>0</v>
      </c>
      <c r="E407" s="28"/>
    </row>
    <row r="408" spans="1:9">
      <c r="A408" s="29" t="s">
        <v>277</v>
      </c>
      <c r="B408" s="36" t="s">
        <v>298</v>
      </c>
      <c r="C408" s="337"/>
      <c r="D408" s="28">
        <v>0</v>
      </c>
      <c r="E408" s="28"/>
    </row>
    <row r="409" spans="1:9">
      <c r="A409" s="29" t="s">
        <v>278</v>
      </c>
      <c r="B409" s="36" t="s">
        <v>298</v>
      </c>
      <c r="C409" s="337"/>
      <c r="D409" s="28">
        <v>0</v>
      </c>
      <c r="E409" s="28"/>
    </row>
    <row r="410" spans="1:9">
      <c r="A410" s="29" t="s">
        <v>279</v>
      </c>
      <c r="B410" s="36" t="s">
        <v>298</v>
      </c>
      <c r="C410" s="337"/>
      <c r="D410" s="28">
        <v>0</v>
      </c>
      <c r="E410" s="28"/>
    </row>
    <row r="411" spans="1:9">
      <c r="A411" s="29" t="s">
        <v>280</v>
      </c>
      <c r="B411" s="36" t="s">
        <v>298</v>
      </c>
      <c r="C411" s="337"/>
      <c r="D411" s="28">
        <v>0</v>
      </c>
      <c r="E411" s="28"/>
    </row>
    <row r="412" spans="1:9">
      <c r="A412" s="29" t="s">
        <v>281</v>
      </c>
      <c r="B412" s="36" t="s">
        <v>298</v>
      </c>
      <c r="C412" s="337"/>
      <c r="D412" s="28">
        <v>0</v>
      </c>
      <c r="E412" s="28"/>
    </row>
    <row r="413" spans="1:9">
      <c r="A413" s="29" t="s">
        <v>282</v>
      </c>
      <c r="B413" s="36" t="s">
        <v>298</v>
      </c>
      <c r="C413" s="337"/>
      <c r="D413" s="28">
        <v>0</v>
      </c>
      <c r="E413" s="28"/>
    </row>
    <row r="414" spans="1:9">
      <c r="A414" s="29" t="s">
        <v>283</v>
      </c>
      <c r="B414" s="36" t="s">
        <v>298</v>
      </c>
      <c r="C414" s="339"/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29613260</v>
      </c>
      <c r="E416" s="28"/>
    </row>
    <row r="417" spans="1:13">
      <c r="A417" s="28" t="s">
        <v>521</v>
      </c>
      <c r="B417" s="16"/>
      <c r="C417" s="23"/>
      <c r="D417" s="28">
        <f>D384-D416</f>
        <v>-197385.57999999821</v>
      </c>
      <c r="E417" s="28"/>
    </row>
    <row r="418" spans="1:13">
      <c r="A418" s="28" t="s">
        <v>522</v>
      </c>
      <c r="B418" s="16"/>
      <c r="C418" s="339">
        <v>3363266</v>
      </c>
      <c r="D418" s="28">
        <v>0</v>
      </c>
      <c r="E418" s="28"/>
    </row>
    <row r="419" spans="1:13">
      <c r="A419" s="55" t="s">
        <v>523</v>
      </c>
      <c r="B419" s="42" t="s">
        <v>298</v>
      </c>
      <c r="C419" s="337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3363266</v>
      </c>
      <c r="E420" s="28"/>
      <c r="F420" s="11">
        <f>D420-C399</f>
        <v>3061663.71</v>
      </c>
    </row>
    <row r="421" spans="1:13">
      <c r="A421" s="28" t="s">
        <v>525</v>
      </c>
      <c r="B421" s="16"/>
      <c r="C421" s="23"/>
      <c r="D421" s="28">
        <f>D417+D420</f>
        <v>3165880.4200000018</v>
      </c>
      <c r="E421" s="28"/>
      <c r="F421" s="59"/>
    </row>
    <row r="422" spans="1:13">
      <c r="A422" s="28" t="s">
        <v>526</v>
      </c>
      <c r="B422" s="42" t="s">
        <v>298</v>
      </c>
      <c r="C422" s="337"/>
      <c r="D422" s="28">
        <v>0</v>
      </c>
      <c r="E422" s="16"/>
    </row>
    <row r="423" spans="1:13">
      <c r="A423" s="16" t="s">
        <v>527</v>
      </c>
      <c r="B423" s="42" t="s">
        <v>298</v>
      </c>
      <c r="C423" s="337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3165880.4200000018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38082</v>
      </c>
      <c r="E612" s="231">
        <f>SUM(C624:D647)+SUM(C668:D713)</f>
        <v>27514693.398630846</v>
      </c>
      <c r="F612" s="231">
        <f>CE64-(AX64+BD64+BE64+BG64+BJ64+BN64+BP64+BQ64+CB64+CC64+CD64)</f>
        <v>2773979.4699999997</v>
      </c>
      <c r="G612" s="229">
        <f>CE91-(AX91+AY91+BD91+BE91+BG91+BJ91+BN91+BP91+BQ91+CB91+CC91+CD91)</f>
        <v>15674</v>
      </c>
      <c r="H612" s="234">
        <f>CE60-(AX60+AY60+AZ60+BD60+BE60+BG60+BJ60+BN60+BO60+BP60+BQ60+BR60+CB60+CC60+CD60)</f>
        <v>0</v>
      </c>
      <c r="I612" s="229">
        <f>CE92-(AX92+AY92+AZ92+BD92+BE92+BF92+BG92+BJ92+BN92+BO92+BP92+BQ92+BR92+CB92+CC92+CD92)</f>
        <v>2927.8700000000003</v>
      </c>
      <c r="J612" s="229">
        <f>CE93-(AX93+AY93+AZ93+BA93+BD93+BE93+BF93+BG93+BJ93+BN93+BO93+BP93+BQ93+BR93+CB93+CC93+CD93)</f>
        <v>13316</v>
      </c>
      <c r="K612" s="229">
        <f>CE89-(AW89+AX89+AY89+AZ89+BA89+BB89+BC89+BD89+BE89+BF89+BG89+BH89+BI89+BJ89+BK89+BL89+BM89+BN89+BO89+BP89+BQ89+BR89+BS89+BT89+BU89+BV89+BW89+BX89+CB89+CC89+CD89)</f>
        <v>35037690.749999993</v>
      </c>
      <c r="L612" s="235">
        <f>CE94-(AW94+AX94+AY94+AZ94+BA94+BB94+BC94+BD94+BE94+BF94+BG94+BH94+BI94+BJ94+BK94+BL94+BM94+BN94+BO94+BP94+BQ94+BR94+BS94+BT94+BU94+BV94+BW94+BX94+BY94+BZ94+CA94+CB94+CC94+CD94)</f>
        <v>27.62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837148.08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0</v>
      </c>
      <c r="D615" s="229">
        <f>SUM(C614:C615)</f>
        <v>837148.08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495784.57999999996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1981812.69</v>
      </c>
      <c r="D619" s="229">
        <f>(D615/D612)*BN90</f>
        <v>158144.09136915076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2635741.3613691507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398917.11</v>
      </c>
      <c r="D624" s="229">
        <f>(D615/D612)*BD90</f>
        <v>14728.459996848904</v>
      </c>
      <c r="E624" s="231">
        <f>(E623/E612)*SUM(C624:D624)</f>
        <v>39624.746021777049</v>
      </c>
      <c r="F624" s="231">
        <f>SUM(C624:E624)</f>
        <v>453270.31601862592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788811.68</v>
      </c>
      <c r="D625" s="229">
        <f>(D615/D612)*AY90</f>
        <v>81116.443863242472</v>
      </c>
      <c r="E625" s="231">
        <f>(E623/E612)*SUM(C625:D625)</f>
        <v>83333.857450823387</v>
      </c>
      <c r="F625" s="231">
        <f>(F624/F612)*AY64</f>
        <v>38435.313123448526</v>
      </c>
      <c r="G625" s="229">
        <f>SUM(C625:F625)</f>
        <v>991697.2944375145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334164.15999999997</v>
      </c>
      <c r="D626" s="229">
        <f>(D615/D612)*BR90</f>
        <v>0</v>
      </c>
      <c r="E626" s="231">
        <f>(E623/E612)*SUM(C626:D626)</f>
        <v>32010.907235586586</v>
      </c>
      <c r="F626" s="231">
        <f>(F624/F612)*BR64</f>
        <v>536.54269102386695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366711.60992661043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363802.43999999994</v>
      </c>
      <c r="D629" s="229">
        <f>(D615/D612)*BF90</f>
        <v>23103.897696549549</v>
      </c>
      <c r="E629" s="231">
        <f>(E623/E612)*SUM(C629:D629)</f>
        <v>37063.289147659598</v>
      </c>
      <c r="F629" s="231">
        <f>(F624/F612)*BF64</f>
        <v>4152.2155840703281</v>
      </c>
      <c r="G629" s="229">
        <f>(G625/G612)*BF91</f>
        <v>0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198982.04</v>
      </c>
      <c r="D630" s="229">
        <f>(D615/D612)*BA90</f>
        <v>18861.221906412477</v>
      </c>
      <c r="E630" s="231">
        <f>(E623/E612)*SUM(C630:D630)</f>
        <v>20868.068103963524</v>
      </c>
      <c r="F630" s="231">
        <f>(F624/F612)*BA64</f>
        <v>689.87468347208721</v>
      </c>
      <c r="G630" s="229">
        <f>(G625/G612)*BA91</f>
        <v>0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106995.6</v>
      </c>
      <c r="D632" s="229">
        <f>(D615/D612)*BB90</f>
        <v>2813.7953426815816</v>
      </c>
      <c r="E632" s="231">
        <f>(E623/E612)*SUM(C632:D632)</f>
        <v>10519.076515896961</v>
      </c>
      <c r="F632" s="231">
        <f>(F624/F612)*BB64</f>
        <v>0</v>
      </c>
      <c r="G632" s="229">
        <f>(G625/G612)*BB91</f>
        <v>0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81401.069999999992</v>
      </c>
      <c r="D634" s="229">
        <f>(D615/D612)*BI90</f>
        <v>0</v>
      </c>
      <c r="E634" s="231">
        <f>(E623/E612)*SUM(C634:D634)</f>
        <v>7797.7306143408387</v>
      </c>
      <c r="F634" s="231">
        <f>(F624/F612)*BI64</f>
        <v>0</v>
      </c>
      <c r="G634" s="229">
        <f>(G625/G612)*BI91</f>
        <v>0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985685.0199999999</v>
      </c>
      <c r="D635" s="229">
        <f>(D615/D612)*BK90</f>
        <v>0</v>
      </c>
      <c r="E635" s="231">
        <f>(E623/E612)*SUM(C635:D635)</f>
        <v>94422.668603141967</v>
      </c>
      <c r="F635" s="231">
        <f>(F624/F612)*BK64</f>
        <v>470.03858722111573</v>
      </c>
      <c r="G635" s="229">
        <f>(G625/G612)*BK91</f>
        <v>0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957131.32000000007</v>
      </c>
      <c r="D636" s="229">
        <f>(D615/D612)*BH90</f>
        <v>0</v>
      </c>
      <c r="E636" s="231">
        <f>(E623/E612)*SUM(C636:D636)</f>
        <v>91687.396687887012</v>
      </c>
      <c r="F636" s="231">
        <f>(F624/F612)*BH64</f>
        <v>5072.2647290209052</v>
      </c>
      <c r="G636" s="229">
        <f>(G625/G612)*BH91</f>
        <v>0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701943.17999999993</v>
      </c>
      <c r="D637" s="229">
        <f>(D615/D612)*BL90</f>
        <v>0</v>
      </c>
      <c r="E637" s="231">
        <f>(E623/E612)*SUM(C637:D637)</f>
        <v>67241.914930771323</v>
      </c>
      <c r="F637" s="231">
        <f>(F624/F612)*BL64</f>
        <v>1212.6083774139629</v>
      </c>
      <c r="G637" s="229">
        <f>(G625/G612)*BL91</f>
        <v>0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393763.70999999996</v>
      </c>
      <c r="D642" s="229">
        <f>(D615/D612)*BV90</f>
        <v>8045.6960579801471</v>
      </c>
      <c r="E642" s="231">
        <f>(E623/E612)*SUM(C642:D642)</f>
        <v>38490.913040190018</v>
      </c>
      <c r="F642" s="231">
        <f>(F624/F612)*BV64</f>
        <v>168.84525931562376</v>
      </c>
      <c r="G642" s="229">
        <f>(G625/G612)*BV91</f>
        <v>0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919</v>
      </c>
      <c r="D645" s="229">
        <f>(D615/D612)*BY90</f>
        <v>1582.7598802583896</v>
      </c>
      <c r="E645" s="231">
        <f>(E623/E612)*SUM(C645:D645)</f>
        <v>239.65347885501404</v>
      </c>
      <c r="F645" s="231">
        <f>(F624/F612)*BY64</f>
        <v>0</v>
      </c>
      <c r="G645" s="229">
        <f>(G625/G612)*BY91</f>
        <v>0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8627261.6799999997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3657405.49</v>
      </c>
      <c r="D670" s="229">
        <f>(D615/D612)*E90</f>
        <v>105561.29090278871</v>
      </c>
      <c r="E670" s="231">
        <f>(E623/E612)*SUM(C670:D670)</f>
        <v>360469.47869595909</v>
      </c>
      <c r="F670" s="231">
        <f>(F624/F612)*E64</f>
        <v>11136.867093219262</v>
      </c>
      <c r="G670" s="229">
        <f>(G625/G612)*E91</f>
        <v>221382.469901548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1895375.06</v>
      </c>
      <c r="D677" s="229">
        <f>(D615/D612)*L90</f>
        <v>134996.22812037182</v>
      </c>
      <c r="E677" s="231">
        <f>(E623/E612)*SUM(C677:D677)</f>
        <v>194497.30024255047</v>
      </c>
      <c r="F677" s="231">
        <f>(F624/F612)*L64</f>
        <v>10546.496928301776</v>
      </c>
      <c r="G677" s="229">
        <f>(G625/G612)*L91</f>
        <v>770314.8245359665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149064.38</v>
      </c>
      <c r="D679" s="229">
        <f>(D615/D612)*N90</f>
        <v>0</v>
      </c>
      <c r="E679" s="231">
        <f>(E623/E612)*SUM(C679:D679)</f>
        <v>14279.466835432708</v>
      </c>
      <c r="F679" s="231">
        <f>(F624/F612)*N64</f>
        <v>1324.983972765968</v>
      </c>
      <c r="G679" s="229">
        <f>(G625/G612)*N91</f>
        <v>0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987103.94</v>
      </c>
      <c r="D681" s="229">
        <f>(D615/D612)*P90</f>
        <v>30841.834888923899</v>
      </c>
      <c r="E681" s="231">
        <f>(E623/E612)*SUM(C681:D681)</f>
        <v>97513.053975706585</v>
      </c>
      <c r="F681" s="231">
        <f>(F624/F612)*P64</f>
        <v>45841.282019251332</v>
      </c>
      <c r="G681" s="229">
        <f>(G625/G612)*P91</f>
        <v>0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1185655.5400000003</v>
      </c>
      <c r="D683" s="229">
        <f>(D615/D612)*R90</f>
        <v>4946.124625807468</v>
      </c>
      <c r="E683" s="231">
        <f>(E623/E612)*SUM(C683:D683)</f>
        <v>114052.44488478868</v>
      </c>
      <c r="F683" s="231">
        <f>(F624/F612)*R64</f>
        <v>20862.52037175907</v>
      </c>
      <c r="G683" s="229">
        <f>(G625/G612)*R91</f>
        <v>0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1685049.1500000001</v>
      </c>
      <c r="D686" s="229">
        <f>(D615/D612)*U90</f>
        <v>11584.923012446825</v>
      </c>
      <c r="E686" s="231">
        <f>(E623/E612)*SUM(C686:D686)</f>
        <v>162527.29174767542</v>
      </c>
      <c r="F686" s="231">
        <f>(F624/F612)*U64</f>
        <v>87853.898272466307</v>
      </c>
      <c r="G686" s="229">
        <f>(G625/G612)*U91</f>
        <v>0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270160.36</v>
      </c>
      <c r="D688" s="229">
        <f>(D615/D612)*W90</f>
        <v>0</v>
      </c>
      <c r="E688" s="231">
        <f>(E623/E612)*SUM(C688:D688)</f>
        <v>25879.729958750446</v>
      </c>
      <c r="F688" s="231">
        <f>(F624/F612)*W64</f>
        <v>0</v>
      </c>
      <c r="G688" s="229">
        <f>(G625/G612)*W91</f>
        <v>0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153145.76</v>
      </c>
      <c r="D689" s="229">
        <f>(D615/D612)*X90</f>
        <v>0</v>
      </c>
      <c r="E689" s="231">
        <f>(E623/E612)*SUM(C689:D689)</f>
        <v>14670.438376405798</v>
      </c>
      <c r="F689" s="231">
        <f>(F624/F612)*X64</f>
        <v>0</v>
      </c>
      <c r="G689" s="229">
        <f>(G625/G612)*X91</f>
        <v>0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1262898.1000000001</v>
      </c>
      <c r="D690" s="229">
        <f>(D615/D612)*Y90</f>
        <v>34490.975723964075</v>
      </c>
      <c r="E690" s="231">
        <f>(E623/E612)*SUM(C690:D690)</f>
        <v>124282.03357135381</v>
      </c>
      <c r="F690" s="231">
        <f>(F624/F612)*Y64</f>
        <v>13226.473420918173</v>
      </c>
      <c r="G690" s="229">
        <f>(G625/G612)*Y91</f>
        <v>0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1444593.1600000001</v>
      </c>
      <c r="D693" s="229">
        <f>(D615/D612)*AB90</f>
        <v>8353.4549235859449</v>
      </c>
      <c r="E693" s="231">
        <f>(E623/E612)*SUM(C693:D693)</f>
        <v>139183.5058211463</v>
      </c>
      <c r="F693" s="231">
        <f>(F624/F612)*AB64</f>
        <v>161566.6727397264</v>
      </c>
      <c r="G693" s="229">
        <f>(G625/G612)*AB91</f>
        <v>0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254973.52000000002</v>
      </c>
      <c r="D694" s="229">
        <f>(D615/D612)*AC90</f>
        <v>879.31104458799427</v>
      </c>
      <c r="E694" s="231">
        <f>(E623/E612)*SUM(C694:D694)</f>
        <v>24509.155142581763</v>
      </c>
      <c r="F694" s="231">
        <f>(F624/F612)*AC64</f>
        <v>5641.7555465577625</v>
      </c>
      <c r="G694" s="229">
        <f>(G625/G612)*AC91</f>
        <v>0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730541.75999999989</v>
      </c>
      <c r="D696" s="229">
        <f>(D615/D612)*AE90</f>
        <v>32204.767008035291</v>
      </c>
      <c r="E696" s="231">
        <f>(E623/E612)*SUM(C696:D696)</f>
        <v>73066.50815072465</v>
      </c>
      <c r="F696" s="231">
        <f>(F624/F612)*AE64</f>
        <v>1492.4795419159636</v>
      </c>
      <c r="G696" s="229">
        <f>(G625/G612)*AE91</f>
        <v>0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1696253.1</v>
      </c>
      <c r="D698" s="229">
        <f>(D615/D612)*AG90</f>
        <v>12771.992922640617</v>
      </c>
      <c r="E698" s="231">
        <f>(E623/E612)*SUM(C698:D698)</f>
        <v>163714.27657842301</v>
      </c>
      <c r="F698" s="231">
        <f>(F624/F612)*AG64</f>
        <v>8451.266346910259</v>
      </c>
      <c r="G698" s="229">
        <f>(G625/G612)*AG91</f>
        <v>0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236192.65</v>
      </c>
      <c r="D699" s="229">
        <f>(D615/D612)*AH90</f>
        <v>0</v>
      </c>
      <c r="E699" s="231">
        <f>(E623/E612)*SUM(C699:D699)</f>
        <v>22625.828601359794</v>
      </c>
      <c r="F699" s="231">
        <f>(F624/F612)*AH64</f>
        <v>2021.4665824242547</v>
      </c>
      <c r="G699" s="229">
        <f>(G625/G612)*AH91</f>
        <v>0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5659850.0499999998</v>
      </c>
      <c r="D701" s="229">
        <f>(D615/D612)*AJ90</f>
        <v>142734.16531274616</v>
      </c>
      <c r="E701" s="231">
        <f>(E623/E612)*SUM(C701:D701)</f>
        <v>555852.50388029439</v>
      </c>
      <c r="F701" s="231">
        <f>(F624/F612)*AJ64</f>
        <v>32419.673792922145</v>
      </c>
      <c r="G701" s="229">
        <f>(G625/G612)*AJ91</f>
        <v>0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113306.19000000002</v>
      </c>
      <c r="D702" s="229">
        <f>(D615/D612)*AK90</f>
        <v>9386.6454009768386</v>
      </c>
      <c r="E702" s="231">
        <f>(E623/E612)*SUM(C702:D702)</f>
        <v>11753.232221228525</v>
      </c>
      <c r="F702" s="231">
        <f>(F624/F612)*AK64</f>
        <v>0</v>
      </c>
      <c r="G702" s="229">
        <f>(G625/G612)*AK91</f>
        <v>0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80138.600000000006</v>
      </c>
      <c r="D703" s="229">
        <f>(D615/D612)*AL90</f>
        <v>0</v>
      </c>
      <c r="E703" s="231">
        <f>(E623/E612)*SUM(C703:D703)</f>
        <v>7676.7936172143045</v>
      </c>
      <c r="F703" s="231">
        <f>(F624/F612)*AL64</f>
        <v>18.828668012754353</v>
      </c>
      <c r="G703" s="229">
        <f>(G625/G612)*AL91</f>
        <v>0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61466.27</v>
      </c>
      <c r="D704" s="229">
        <f>(D615/D612)*AM90</f>
        <v>0</v>
      </c>
      <c r="E704" s="231">
        <f>(E623/E612)*SUM(C704:D704)</f>
        <v>5888.0972366621208</v>
      </c>
      <c r="F704" s="231">
        <f>(F624/F612)*AM64</f>
        <v>127.94768648812844</v>
      </c>
      <c r="G704" s="229">
        <f>(G625/G612)*AM91</f>
        <v>0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30150434.760000002</v>
      </c>
      <c r="D715" s="212">
        <f>SUM(D616:D647)+SUM(D668:D713)</f>
        <v>837148.07999999984</v>
      </c>
      <c r="E715" s="212">
        <f>SUM(E624:E647)+SUM(E668:E713)</f>
        <v>2635741.3613691512</v>
      </c>
      <c r="F715" s="212">
        <f>SUM(F625:F648)+SUM(F668:F713)</f>
        <v>453270.31601862598</v>
      </c>
      <c r="G715" s="212">
        <f>SUM(G626:G647)+SUM(G668:G713)</f>
        <v>991697.2944375145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683</v>
      </c>
    </row>
    <row r="716" spans="1:14" s="212" customFormat="1" ht="12.65" customHeight="1">
      <c r="C716" s="226">
        <f>CE85</f>
        <v>30150434.760000002</v>
      </c>
      <c r="D716" s="212">
        <f>D615</f>
        <v>837148.08</v>
      </c>
      <c r="E716" s="212">
        <f>E623</f>
        <v>2635741.3613691507</v>
      </c>
      <c r="F716" s="212">
        <f>F624</f>
        <v>453270.31601862592</v>
      </c>
      <c r="G716" s="212">
        <f>G625</f>
        <v>991697.2944375145</v>
      </c>
      <c r="H716" s="212">
        <f>H628</f>
        <v>366711.60992661043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8627261.6799999997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>
      <c r="A1" s="177" t="s">
        <v>891</v>
      </c>
      <c r="B1" s="178"/>
      <c r="C1" s="178"/>
    </row>
    <row r="2" spans="1:3" ht="20.149999999999999" customHeight="1">
      <c r="A2" s="177"/>
      <c r="B2" s="178"/>
      <c r="C2" s="103" t="s">
        <v>892</v>
      </c>
    </row>
    <row r="3" spans="1:3" ht="20.149999999999999" customHeight="1">
      <c r="A3" s="129" t="str">
        <f>"Hospital: "&amp;data!C98</f>
        <v>Hospital: LINCOLN COUNTY HOSPITAL DISTRICT # 3</v>
      </c>
      <c r="B3" s="179"/>
      <c r="C3" s="151" t="str">
        <f>"FYE: "&amp;data!C96</f>
        <v>FYE: 12/31/2022</v>
      </c>
    </row>
    <row r="4" spans="1:3" ht="20.149999999999999" customHeight="1">
      <c r="A4" s="180"/>
      <c r="B4" s="181" t="s">
        <v>893</v>
      </c>
      <c r="C4" s="182"/>
    </row>
    <row r="5" spans="1:3" ht="20.149999999999999" customHeight="1">
      <c r="A5" s="183">
        <v>1</v>
      </c>
      <c r="B5" s="184" t="s">
        <v>410</v>
      </c>
      <c r="C5" s="184"/>
    </row>
    <row r="6" spans="1:3" ht="20.149999999999999" customHeight="1">
      <c r="A6" s="183">
        <v>2</v>
      </c>
      <c r="B6" s="185" t="s">
        <v>411</v>
      </c>
      <c r="C6" s="185">
        <f>data!C266</f>
        <v>3748998</v>
      </c>
    </row>
    <row r="7" spans="1:3" ht="20.149999999999999" customHeight="1">
      <c r="A7" s="183">
        <v>3</v>
      </c>
      <c r="B7" s="185" t="s">
        <v>412</v>
      </c>
      <c r="C7" s="185">
        <f>data!C267</f>
        <v>0</v>
      </c>
    </row>
    <row r="8" spans="1:3" ht="20.149999999999999" customHeight="1">
      <c r="A8" s="183">
        <v>4</v>
      </c>
      <c r="B8" s="185" t="s">
        <v>413</v>
      </c>
      <c r="C8" s="185">
        <f>data!C268</f>
        <v>3903797</v>
      </c>
    </row>
    <row r="9" spans="1:3" ht="20.149999999999999" customHeight="1">
      <c r="A9" s="183">
        <v>5</v>
      </c>
      <c r="B9" s="185" t="s">
        <v>894</v>
      </c>
      <c r="C9" s="185">
        <f>data!C269</f>
        <v>0</v>
      </c>
    </row>
    <row r="10" spans="1:3" ht="20.149999999999999" customHeight="1">
      <c r="A10" s="183">
        <v>6</v>
      </c>
      <c r="B10" s="185" t="s">
        <v>895</v>
      </c>
      <c r="C10" s="185">
        <f>data!C270</f>
        <v>1456316</v>
      </c>
    </row>
    <row r="11" spans="1:3" ht="20.149999999999999" customHeight="1">
      <c r="A11" s="183">
        <v>7</v>
      </c>
      <c r="B11" s="185" t="s">
        <v>896</v>
      </c>
      <c r="C11" s="185">
        <f>data!C271</f>
        <v>146192</v>
      </c>
    </row>
    <row r="12" spans="1:3" ht="20.149999999999999" customHeight="1">
      <c r="A12" s="183">
        <v>8</v>
      </c>
      <c r="B12" s="185" t="s">
        <v>417</v>
      </c>
      <c r="C12" s="185">
        <f>data!C272</f>
        <v>0</v>
      </c>
    </row>
    <row r="13" spans="1:3" ht="20.149999999999999" customHeight="1">
      <c r="A13" s="183">
        <v>9</v>
      </c>
      <c r="B13" s="185" t="s">
        <v>418</v>
      </c>
      <c r="C13" s="185">
        <f>data!C273</f>
        <v>725785</v>
      </c>
    </row>
    <row r="14" spans="1:3" ht="20.149999999999999" customHeight="1">
      <c r="A14" s="183">
        <v>10</v>
      </c>
      <c r="B14" s="185" t="s">
        <v>419</v>
      </c>
      <c r="C14" s="185">
        <f>data!C274</f>
        <v>138080</v>
      </c>
    </row>
    <row r="15" spans="1:3" ht="20.149999999999999" customHeight="1">
      <c r="A15" s="183">
        <v>11</v>
      </c>
      <c r="B15" s="185" t="s">
        <v>897</v>
      </c>
      <c r="C15" s="185">
        <f>data!C275</f>
        <v>0</v>
      </c>
    </row>
    <row r="16" spans="1:3" ht="20.149999999999999" customHeight="1">
      <c r="A16" s="183">
        <v>12</v>
      </c>
      <c r="B16" s="185" t="s">
        <v>898</v>
      </c>
      <c r="C16" s="185">
        <f>data!D276</f>
        <v>10119168</v>
      </c>
    </row>
    <row r="17" spans="1:3" ht="20.149999999999999" customHeight="1">
      <c r="A17" s="183">
        <v>13</v>
      </c>
      <c r="B17" s="185"/>
      <c r="C17" s="185"/>
    </row>
    <row r="18" spans="1:3" ht="20.149999999999999" customHeight="1">
      <c r="A18" s="183">
        <v>14</v>
      </c>
      <c r="B18" s="186" t="s">
        <v>899</v>
      </c>
      <c r="C18" s="184"/>
    </row>
    <row r="19" spans="1:3" ht="20.149999999999999" customHeight="1">
      <c r="A19" s="183">
        <v>15</v>
      </c>
      <c r="B19" s="185" t="s">
        <v>411</v>
      </c>
      <c r="C19" s="185">
        <f>data!C278</f>
        <v>12530605</v>
      </c>
    </row>
    <row r="20" spans="1:3" ht="20.149999999999999" customHeight="1">
      <c r="A20" s="183">
        <v>16</v>
      </c>
      <c r="B20" s="185" t="s">
        <v>412</v>
      </c>
      <c r="C20" s="185">
        <f>data!C279</f>
        <v>0</v>
      </c>
    </row>
    <row r="21" spans="1:3" ht="20.149999999999999" customHeight="1">
      <c r="A21" s="183">
        <v>17</v>
      </c>
      <c r="B21" s="185" t="s">
        <v>423</v>
      </c>
      <c r="C21" s="185">
        <f>data!C280</f>
        <v>0</v>
      </c>
    </row>
    <row r="22" spans="1:3" ht="20.149999999999999" customHeight="1">
      <c r="A22" s="183">
        <v>18</v>
      </c>
      <c r="B22" s="185" t="s">
        <v>900</v>
      </c>
      <c r="C22" s="185">
        <f>data!D281</f>
        <v>12530605</v>
      </c>
    </row>
    <row r="23" spans="1:3" ht="20.149999999999999" customHeight="1">
      <c r="A23" s="183">
        <v>19</v>
      </c>
      <c r="B23" s="187"/>
      <c r="C23" s="185"/>
    </row>
    <row r="24" spans="1:3" ht="20.149999999999999" customHeight="1">
      <c r="A24" s="183">
        <v>20</v>
      </c>
      <c r="B24" s="186" t="s">
        <v>901</v>
      </c>
      <c r="C24" s="184"/>
    </row>
    <row r="25" spans="1:3" ht="20.149999999999999" customHeight="1">
      <c r="A25" s="183">
        <v>21</v>
      </c>
      <c r="B25" s="185" t="s">
        <v>380</v>
      </c>
      <c r="C25" s="185">
        <f>data!C283</f>
        <v>792630</v>
      </c>
    </row>
    <row r="26" spans="1:3" ht="20.149999999999999" customHeight="1">
      <c r="A26" s="183">
        <v>22</v>
      </c>
      <c r="B26" s="185" t="s">
        <v>381</v>
      </c>
      <c r="C26" s="185">
        <f>data!C284</f>
        <v>324429</v>
      </c>
    </row>
    <row r="27" spans="1:3" ht="20.149999999999999" customHeight="1">
      <c r="A27" s="183">
        <v>23</v>
      </c>
      <c r="B27" s="185" t="s">
        <v>382</v>
      </c>
      <c r="C27" s="185">
        <f>data!C285</f>
        <v>12857807</v>
      </c>
    </row>
    <row r="28" spans="1:3" ht="20.149999999999999" customHeight="1">
      <c r="A28" s="183">
        <v>24</v>
      </c>
      <c r="B28" s="185" t="s">
        <v>902</v>
      </c>
      <c r="C28" s="185">
        <f>data!C286</f>
        <v>0</v>
      </c>
    </row>
    <row r="29" spans="1:3" ht="20.149999999999999" customHeight="1">
      <c r="A29" s="183">
        <v>25</v>
      </c>
      <c r="B29" s="185" t="s">
        <v>384</v>
      </c>
      <c r="C29" s="185">
        <f>data!C287</f>
        <v>5310503</v>
      </c>
    </row>
    <row r="30" spans="1:3" ht="20.149999999999999" customHeight="1">
      <c r="A30" s="183">
        <v>26</v>
      </c>
      <c r="B30" s="185" t="s">
        <v>428</v>
      </c>
      <c r="C30" s="185">
        <f>data!C288</f>
        <v>8211644</v>
      </c>
    </row>
    <row r="31" spans="1:3" ht="20.149999999999999" customHeight="1">
      <c r="A31" s="183">
        <v>27</v>
      </c>
      <c r="B31" s="185" t="s">
        <v>387</v>
      </c>
      <c r="C31" s="185">
        <f>data!C289</f>
        <v>0</v>
      </c>
    </row>
    <row r="32" spans="1:3" ht="20.149999999999999" customHeight="1">
      <c r="A32" s="183">
        <v>28</v>
      </c>
      <c r="B32" s="185" t="s">
        <v>388</v>
      </c>
      <c r="C32" s="185">
        <f>data!C290</f>
        <v>138047</v>
      </c>
    </row>
    <row r="33" spans="1:3" ht="20.149999999999999" customHeight="1">
      <c r="A33" s="183">
        <v>29</v>
      </c>
      <c r="B33" s="185" t="s">
        <v>601</v>
      </c>
      <c r="C33" s="185">
        <f>data!C291</f>
        <v>0</v>
      </c>
    </row>
    <row r="34" spans="1:3" ht="20.149999999999999" customHeight="1">
      <c r="A34" s="183">
        <v>30</v>
      </c>
      <c r="B34" s="185" t="s">
        <v>903</v>
      </c>
      <c r="C34" s="185">
        <f>data!C292</f>
        <v>16709956</v>
      </c>
    </row>
    <row r="35" spans="1:3" ht="20.149999999999999" customHeight="1">
      <c r="A35" s="183">
        <v>31</v>
      </c>
      <c r="B35" s="185" t="s">
        <v>904</v>
      </c>
      <c r="C35" s="185">
        <f>data!D293</f>
        <v>10925104</v>
      </c>
    </row>
    <row r="36" spans="1:3" ht="20.149999999999999" customHeight="1">
      <c r="A36" s="183">
        <v>32</v>
      </c>
      <c r="B36" s="187"/>
      <c r="C36" s="185"/>
    </row>
    <row r="37" spans="1:3" ht="20.149999999999999" customHeight="1">
      <c r="A37" s="183">
        <v>33</v>
      </c>
      <c r="B37" s="186" t="s">
        <v>905</v>
      </c>
      <c r="C37" s="184"/>
    </row>
    <row r="38" spans="1:3" ht="20.149999999999999" customHeight="1">
      <c r="A38" s="183">
        <v>34</v>
      </c>
      <c r="B38" s="185" t="s">
        <v>906</v>
      </c>
      <c r="C38" s="185">
        <f>data!C295</f>
        <v>0</v>
      </c>
    </row>
    <row r="39" spans="1:3" ht="20.149999999999999" customHeight="1">
      <c r="A39" s="183">
        <v>35</v>
      </c>
      <c r="B39" s="185" t="s">
        <v>907</v>
      </c>
      <c r="C39" s="185">
        <f>data!C296</f>
        <v>0</v>
      </c>
    </row>
    <row r="40" spans="1:3" ht="20.149999999999999" customHeight="1">
      <c r="A40" s="183">
        <v>36</v>
      </c>
      <c r="B40" s="185" t="s">
        <v>435</v>
      </c>
      <c r="C40" s="185">
        <f>data!C297</f>
        <v>0</v>
      </c>
    </row>
    <row r="41" spans="1:3" ht="20.149999999999999" customHeight="1">
      <c r="A41" s="183">
        <v>37</v>
      </c>
      <c r="B41" s="185" t="s">
        <v>423</v>
      </c>
      <c r="C41" s="185">
        <f>data!C298</f>
        <v>904555</v>
      </c>
    </row>
    <row r="42" spans="1:3" ht="20.149999999999999" customHeight="1">
      <c r="A42" s="183">
        <v>38</v>
      </c>
      <c r="B42" s="185" t="s">
        <v>908</v>
      </c>
      <c r="C42" s="185">
        <f>data!D299</f>
        <v>904555</v>
      </c>
    </row>
    <row r="43" spans="1:3" ht="20.149999999999999" customHeight="1">
      <c r="A43" s="183">
        <v>39</v>
      </c>
      <c r="B43" s="187"/>
      <c r="C43" s="185"/>
    </row>
    <row r="44" spans="1:3" ht="20.149999999999999" customHeight="1">
      <c r="A44" s="183">
        <v>40</v>
      </c>
      <c r="B44" s="186" t="s">
        <v>909</v>
      </c>
      <c r="C44" s="184"/>
    </row>
    <row r="45" spans="1:3" ht="20.149999999999999" customHeight="1">
      <c r="A45" s="183">
        <v>41</v>
      </c>
      <c r="B45" s="185" t="s">
        <v>438</v>
      </c>
      <c r="C45" s="185">
        <f>data!C302</f>
        <v>0</v>
      </c>
    </row>
    <row r="46" spans="1:3" ht="20.149999999999999" customHeight="1">
      <c r="A46" s="183">
        <v>42</v>
      </c>
      <c r="B46" s="185" t="s">
        <v>439</v>
      </c>
      <c r="C46" s="185">
        <f>data!C303</f>
        <v>0</v>
      </c>
    </row>
    <row r="47" spans="1:3" ht="20.149999999999999" customHeight="1">
      <c r="A47" s="183">
        <v>43</v>
      </c>
      <c r="B47" s="185" t="s">
        <v>910</v>
      </c>
      <c r="C47" s="185">
        <f>data!C304</f>
        <v>0</v>
      </c>
    </row>
    <row r="48" spans="1:3" ht="20.149999999999999" customHeight="1">
      <c r="A48" s="183">
        <v>44</v>
      </c>
      <c r="B48" s="185" t="s">
        <v>441</v>
      </c>
      <c r="C48" s="185">
        <f>data!C305</f>
        <v>0</v>
      </c>
    </row>
    <row r="49" spans="1:3" ht="20.149999999999999" customHeight="1">
      <c r="A49" s="183">
        <v>45</v>
      </c>
      <c r="B49" s="185" t="s">
        <v>911</v>
      </c>
      <c r="C49" s="185">
        <f>data!D306</f>
        <v>0</v>
      </c>
    </row>
    <row r="50" spans="1:3" ht="20.149999999999999" customHeight="1">
      <c r="A50" s="188">
        <v>46</v>
      </c>
      <c r="B50" s="189" t="s">
        <v>912</v>
      </c>
      <c r="C50" s="185">
        <f>data!D308</f>
        <v>34479432</v>
      </c>
    </row>
    <row r="51" spans="1:3" ht="20.149999999999999" customHeight="1"/>
    <row r="52" spans="1:3" ht="20.149999999999999" customHeight="1"/>
    <row r="53" spans="1:3" ht="20.149999999999999" customHeight="1">
      <c r="A53" s="177" t="s">
        <v>913</v>
      </c>
      <c r="B53" s="178"/>
      <c r="C53" s="178"/>
    </row>
    <row r="54" spans="1:3" ht="20.149999999999999" customHeight="1">
      <c r="A54" s="177"/>
      <c r="B54" s="178"/>
      <c r="C54" s="103" t="s">
        <v>914</v>
      </c>
    </row>
    <row r="55" spans="1:3" ht="20.149999999999999" customHeight="1">
      <c r="A55" s="129" t="str">
        <f>"Hospital: "&amp;data!C98</f>
        <v>Hospital: LINCOLN COUNTY HOSPITAL DISTRICT # 3</v>
      </c>
      <c r="B55" s="179"/>
      <c r="C55" s="151" t="str">
        <f>"FYE: "&amp;data!C96</f>
        <v>FYE: 12/31/2022</v>
      </c>
    </row>
    <row r="56" spans="1:3" ht="20.149999999999999" customHeight="1">
      <c r="A56" s="190"/>
      <c r="B56" s="191" t="s">
        <v>915</v>
      </c>
      <c r="C56" s="182"/>
    </row>
    <row r="57" spans="1:3" ht="20.149999999999999" customHeight="1">
      <c r="A57" s="192">
        <v>1</v>
      </c>
      <c r="B57" s="177" t="s">
        <v>445</v>
      </c>
      <c r="C57" s="193"/>
    </row>
    <row r="58" spans="1:3" ht="20.149999999999999" customHeight="1">
      <c r="A58" s="183">
        <v>2</v>
      </c>
      <c r="B58" s="185" t="s">
        <v>446</v>
      </c>
      <c r="C58" s="185">
        <f>data!C314</f>
        <v>352035</v>
      </c>
    </row>
    <row r="59" spans="1:3" ht="20.149999999999999" customHeight="1">
      <c r="A59" s="183">
        <v>3</v>
      </c>
      <c r="B59" s="185" t="s">
        <v>916</v>
      </c>
      <c r="C59" s="185">
        <f>data!C315</f>
        <v>761707</v>
      </c>
    </row>
    <row r="60" spans="1:3" ht="20.149999999999999" customHeight="1">
      <c r="A60" s="183">
        <v>4</v>
      </c>
      <c r="B60" s="185" t="s">
        <v>917</v>
      </c>
      <c r="C60" s="185">
        <f>data!C316</f>
        <v>1887252</v>
      </c>
    </row>
    <row r="61" spans="1:3" ht="20.149999999999999" customHeight="1">
      <c r="A61" s="183">
        <v>5</v>
      </c>
      <c r="B61" s="185" t="s">
        <v>449</v>
      </c>
      <c r="C61" s="185">
        <f>data!C317</f>
        <v>21313</v>
      </c>
    </row>
    <row r="62" spans="1:3" ht="20.149999999999999" customHeight="1">
      <c r="A62" s="183">
        <v>6</v>
      </c>
      <c r="B62" s="185" t="s">
        <v>918</v>
      </c>
      <c r="C62" s="185">
        <f>data!C318</f>
        <v>0</v>
      </c>
    </row>
    <row r="63" spans="1:3" ht="20.149999999999999" customHeight="1">
      <c r="A63" s="183">
        <v>7</v>
      </c>
      <c r="B63" s="185" t="s">
        <v>919</v>
      </c>
      <c r="C63" s="185">
        <f>data!C319</f>
        <v>0</v>
      </c>
    </row>
    <row r="64" spans="1:3" ht="20.149999999999999" customHeight="1">
      <c r="A64" s="183">
        <v>8</v>
      </c>
      <c r="B64" s="185" t="s">
        <v>452</v>
      </c>
      <c r="C64" s="185">
        <f>data!C320</f>
        <v>0</v>
      </c>
    </row>
    <row r="65" spans="1:3" ht="20.149999999999999" customHeight="1">
      <c r="A65" s="183">
        <v>9</v>
      </c>
      <c r="B65" s="185" t="s">
        <v>453</v>
      </c>
      <c r="C65" s="185">
        <f>data!C321</f>
        <v>0</v>
      </c>
    </row>
    <row r="66" spans="1:3" ht="20.149999999999999" customHeight="1">
      <c r="A66" s="183">
        <v>10</v>
      </c>
      <c r="B66" s="185" t="s">
        <v>454</v>
      </c>
      <c r="C66" s="185">
        <f>data!C322</f>
        <v>0</v>
      </c>
    </row>
    <row r="67" spans="1:3" ht="20.149999999999999" customHeight="1">
      <c r="A67" s="183">
        <v>11</v>
      </c>
      <c r="B67" s="185" t="s">
        <v>920</v>
      </c>
      <c r="C67" s="185">
        <f>data!C323</f>
        <v>0</v>
      </c>
    </row>
    <row r="68" spans="1:3" ht="20.149999999999999" customHeight="1">
      <c r="A68" s="183">
        <v>12</v>
      </c>
      <c r="B68" s="185" t="s">
        <v>921</v>
      </c>
      <c r="C68" s="185">
        <f>data!D324</f>
        <v>3022307</v>
      </c>
    </row>
    <row r="69" spans="1:3" ht="20.149999999999999" customHeight="1">
      <c r="A69" s="183">
        <v>13</v>
      </c>
      <c r="B69" s="187"/>
      <c r="C69" s="185"/>
    </row>
    <row r="70" spans="1:3" ht="20.149999999999999" customHeight="1">
      <c r="A70" s="183">
        <v>14</v>
      </c>
      <c r="B70" s="186" t="s">
        <v>922</v>
      </c>
      <c r="C70" s="184"/>
    </row>
    <row r="71" spans="1:3" ht="20.149999999999999" customHeight="1">
      <c r="A71" s="183">
        <v>15</v>
      </c>
      <c r="B71" s="185" t="s">
        <v>458</v>
      </c>
      <c r="C71" s="185">
        <f>data!C326</f>
        <v>0</v>
      </c>
    </row>
    <row r="72" spans="1:3" ht="20.149999999999999" customHeight="1">
      <c r="A72" s="183">
        <v>16</v>
      </c>
      <c r="B72" s="185" t="s">
        <v>923</v>
      </c>
      <c r="C72" s="185">
        <f>data!C327</f>
        <v>0</v>
      </c>
    </row>
    <row r="73" spans="1:3" ht="20.149999999999999" customHeight="1">
      <c r="A73" s="183">
        <v>17</v>
      </c>
      <c r="B73" s="185" t="s">
        <v>460</v>
      </c>
      <c r="C73" s="185">
        <f>data!C328</f>
        <v>0</v>
      </c>
    </row>
    <row r="74" spans="1:3" ht="20.149999999999999" customHeight="1">
      <c r="A74" s="183">
        <v>18</v>
      </c>
      <c r="B74" s="185" t="s">
        <v>924</v>
      </c>
      <c r="C74" s="185">
        <f>data!D329</f>
        <v>0</v>
      </c>
    </row>
    <row r="75" spans="1:3" ht="20.149999999999999" customHeight="1">
      <c r="A75" s="183">
        <v>19</v>
      </c>
      <c r="B75" s="187"/>
      <c r="C75" s="185"/>
    </row>
    <row r="76" spans="1:3" ht="20.149999999999999" customHeight="1">
      <c r="A76" s="183">
        <v>20</v>
      </c>
      <c r="B76" s="186" t="s">
        <v>462</v>
      </c>
      <c r="C76" s="184"/>
    </row>
    <row r="77" spans="1:3" ht="20.149999999999999" customHeight="1">
      <c r="A77" s="183">
        <v>21</v>
      </c>
      <c r="B77" s="185" t="s">
        <v>463</v>
      </c>
      <c r="C77" s="185">
        <f>data!C331</f>
        <v>0</v>
      </c>
    </row>
    <row r="78" spans="1:3" ht="20.149999999999999" customHeight="1">
      <c r="A78" s="183">
        <v>22</v>
      </c>
      <c r="B78" s="185" t="s">
        <v>925</v>
      </c>
      <c r="C78" s="185">
        <f>data!C332</f>
        <v>0</v>
      </c>
    </row>
    <row r="79" spans="1:3" ht="20.149999999999999" customHeight="1">
      <c r="A79" s="183">
        <v>23</v>
      </c>
      <c r="B79" s="185" t="s">
        <v>465</v>
      </c>
      <c r="C79" s="185">
        <f>data!C333</f>
        <v>6315678</v>
      </c>
    </row>
    <row r="80" spans="1:3" ht="20.149999999999999" customHeight="1">
      <c r="A80" s="183">
        <v>24</v>
      </c>
      <c r="B80" s="185" t="s">
        <v>926</v>
      </c>
      <c r="C80" s="185">
        <f>data!C334</f>
        <v>226830</v>
      </c>
    </row>
    <row r="81" spans="1:3" ht="20.149999999999999" customHeight="1">
      <c r="A81" s="183">
        <v>25</v>
      </c>
      <c r="B81" s="185" t="s">
        <v>467</v>
      </c>
      <c r="C81" s="185">
        <f>data!C335</f>
        <v>0</v>
      </c>
    </row>
    <row r="82" spans="1:3" ht="20.149999999999999" customHeight="1">
      <c r="A82" s="183">
        <v>26</v>
      </c>
      <c r="B82" s="185" t="s">
        <v>927</v>
      </c>
      <c r="C82" s="185">
        <f>data!C336</f>
        <v>0</v>
      </c>
    </row>
    <row r="83" spans="1:3" ht="20.149999999999999" customHeight="1">
      <c r="A83" s="183">
        <v>27</v>
      </c>
      <c r="B83" s="185" t="s">
        <v>469</v>
      </c>
      <c r="C83" s="185">
        <f>data!C337</f>
        <v>0</v>
      </c>
    </row>
    <row r="84" spans="1:3" ht="20.149999999999999" customHeight="1">
      <c r="A84" s="183">
        <v>28</v>
      </c>
      <c r="B84" s="185" t="s">
        <v>470</v>
      </c>
      <c r="C84" s="185">
        <f>data!C338</f>
        <v>4873315</v>
      </c>
    </row>
    <row r="85" spans="1:3" ht="20.149999999999999" customHeight="1">
      <c r="A85" s="183">
        <v>29</v>
      </c>
      <c r="B85" s="185" t="s">
        <v>601</v>
      </c>
      <c r="C85" s="185">
        <f>data!D339</f>
        <v>11415823</v>
      </c>
    </row>
    <row r="86" spans="1:3" ht="20.149999999999999" customHeight="1">
      <c r="A86" s="183">
        <v>30</v>
      </c>
      <c r="B86" s="185" t="s">
        <v>928</v>
      </c>
      <c r="C86" s="185">
        <f>data!D340</f>
        <v>0</v>
      </c>
    </row>
    <row r="87" spans="1:3" ht="20.149999999999999" customHeight="1">
      <c r="A87" s="183">
        <v>31</v>
      </c>
      <c r="B87" s="185" t="s">
        <v>929</v>
      </c>
      <c r="C87" s="185">
        <f>data!D341</f>
        <v>11415823</v>
      </c>
    </row>
    <row r="88" spans="1:3" ht="20.149999999999999" customHeight="1">
      <c r="A88" s="183">
        <v>32</v>
      </c>
      <c r="B88" s="187"/>
      <c r="C88" s="185"/>
    </row>
    <row r="89" spans="1:3" ht="20.149999999999999" customHeight="1">
      <c r="A89" s="183">
        <v>33</v>
      </c>
      <c r="B89" s="194" t="s">
        <v>930</v>
      </c>
      <c r="C89" s="185">
        <f>data!C343</f>
        <v>20041302</v>
      </c>
    </row>
    <row r="90" spans="1:3" ht="20.149999999999999" customHeight="1">
      <c r="A90" s="183">
        <v>34</v>
      </c>
      <c r="B90" s="185"/>
      <c r="C90" s="185"/>
    </row>
    <row r="91" spans="1:3" ht="20.149999999999999" customHeight="1">
      <c r="A91" s="183">
        <v>35</v>
      </c>
      <c r="B91" s="186" t="s">
        <v>931</v>
      </c>
      <c r="C91" s="184"/>
    </row>
    <row r="92" spans="1:3" ht="20.149999999999999" customHeight="1">
      <c r="A92" s="183">
        <v>36</v>
      </c>
      <c r="B92" s="185" t="s">
        <v>474</v>
      </c>
      <c r="C92" s="185">
        <f>data!C345</f>
        <v>0</v>
      </c>
    </row>
    <row r="93" spans="1:3" ht="20.149999999999999" customHeight="1">
      <c r="A93" s="183">
        <v>37</v>
      </c>
      <c r="B93" s="187"/>
      <c r="C93" s="185"/>
    </row>
    <row r="94" spans="1:3" ht="20.149999999999999" customHeight="1">
      <c r="A94" s="183">
        <v>38</v>
      </c>
      <c r="B94" s="185" t="s">
        <v>475</v>
      </c>
      <c r="C94" s="185">
        <f>data!C346</f>
        <v>0</v>
      </c>
    </row>
    <row r="95" spans="1:3" ht="20.149999999999999" customHeight="1">
      <c r="A95" s="183">
        <v>39</v>
      </c>
      <c r="B95" s="187"/>
      <c r="C95" s="185"/>
    </row>
    <row r="96" spans="1:3" ht="20.149999999999999" customHeight="1">
      <c r="A96" s="183">
        <v>40</v>
      </c>
      <c r="B96" s="185" t="s">
        <v>932</v>
      </c>
      <c r="C96" s="185">
        <f>data!C347</f>
        <v>0</v>
      </c>
    </row>
    <row r="97" spans="1:3" ht="20.149999999999999" customHeight="1">
      <c r="A97" s="183">
        <v>41</v>
      </c>
      <c r="B97" s="187"/>
      <c r="C97" s="185"/>
    </row>
    <row r="98" spans="1:3" ht="20.149999999999999" customHeight="1">
      <c r="A98" s="183">
        <v>42</v>
      </c>
      <c r="B98" s="185" t="s">
        <v>933</v>
      </c>
      <c r="C98" s="185">
        <f>data!C348</f>
        <v>0</v>
      </c>
    </row>
    <row r="99" spans="1:3" ht="20.149999999999999" customHeight="1">
      <c r="A99" s="183">
        <v>43</v>
      </c>
      <c r="B99" s="185" t="s">
        <v>934</v>
      </c>
      <c r="C99" s="185"/>
    </row>
    <row r="100" spans="1:3" ht="20.149999999999999" customHeight="1">
      <c r="A100" s="183">
        <v>44</v>
      </c>
      <c r="B100" s="187"/>
      <c r="C100" s="185"/>
    </row>
    <row r="101" spans="1:3" ht="20.149999999999999" customHeight="1">
      <c r="A101" s="183">
        <v>45</v>
      </c>
      <c r="B101" s="185" t="s">
        <v>935</v>
      </c>
      <c r="C101" s="185">
        <f>data!C349</f>
        <v>0</v>
      </c>
    </row>
    <row r="102" spans="1:3" ht="20.149999999999999" customHeight="1">
      <c r="A102" s="183">
        <v>46</v>
      </c>
      <c r="B102" s="185" t="s">
        <v>936</v>
      </c>
      <c r="C102" s="185">
        <f>data!C343+data!C345+data!C346+data!C347+data!C348-data!C349</f>
        <v>20041302</v>
      </c>
    </row>
    <row r="103" spans="1:3" ht="20.149999999999999" customHeight="1">
      <c r="A103" s="183">
        <v>47</v>
      </c>
      <c r="B103" s="185" t="s">
        <v>937</v>
      </c>
      <c r="C103" s="185">
        <f>data!D352</f>
        <v>34479432</v>
      </c>
    </row>
    <row r="104" spans="1:3" ht="20.149999999999999" customHeight="1"/>
    <row r="105" spans="1:3" ht="20.149999999999999" customHeight="1"/>
    <row r="106" spans="1:3" ht="20.149999999999999" customHeight="1">
      <c r="A106" s="177" t="s">
        <v>938</v>
      </c>
      <c r="B106" s="178"/>
      <c r="C106" s="178"/>
    </row>
    <row r="107" spans="1:3" ht="20.149999999999999" customHeight="1">
      <c r="A107" s="179"/>
      <c r="C107" s="103" t="s">
        <v>939</v>
      </c>
    </row>
    <row r="108" spans="1:3" ht="20.149999999999999" customHeight="1">
      <c r="A108" s="129" t="str">
        <f>"Hospital: "&amp;data!C98</f>
        <v>Hospital: LINCOLN COUNTY HOSPITAL DISTRICT # 3</v>
      </c>
      <c r="B108" s="179"/>
      <c r="C108" s="151" t="str">
        <f>"FYE: "&amp;data!C96</f>
        <v>FYE: 12/31/2022</v>
      </c>
    </row>
    <row r="109" spans="1:3" ht="20.149999999999999" customHeight="1">
      <c r="A109" s="180"/>
      <c r="B109" s="195"/>
      <c r="C109" s="196"/>
    </row>
    <row r="110" spans="1:3" ht="20.149999999999999" customHeight="1">
      <c r="A110" s="183">
        <v>1</v>
      </c>
      <c r="B110" s="186" t="s">
        <v>940</v>
      </c>
      <c r="C110" s="184"/>
    </row>
    <row r="111" spans="1:3" ht="20.149999999999999" customHeight="1">
      <c r="A111" s="183">
        <v>2</v>
      </c>
      <c r="B111" s="185" t="s">
        <v>483</v>
      </c>
      <c r="C111" s="185">
        <f>data!C358</f>
        <v>6116837</v>
      </c>
    </row>
    <row r="112" spans="1:3" ht="20.149999999999999" customHeight="1">
      <c r="A112" s="183">
        <v>3</v>
      </c>
      <c r="B112" s="185" t="s">
        <v>484</v>
      </c>
      <c r="C112" s="185">
        <f>data!C359</f>
        <v>28920854</v>
      </c>
    </row>
    <row r="113" spans="1:3" ht="20.149999999999999" customHeight="1">
      <c r="A113" s="183">
        <v>4</v>
      </c>
      <c r="B113" s="185" t="s">
        <v>941</v>
      </c>
      <c r="C113" s="185">
        <f>data!D360</f>
        <v>35037691</v>
      </c>
    </row>
    <row r="114" spans="1:3" ht="20.149999999999999" customHeight="1">
      <c r="A114" s="183">
        <v>5</v>
      </c>
      <c r="B114" s="187"/>
      <c r="C114" s="185"/>
    </row>
    <row r="115" spans="1:3" ht="20.149999999999999" customHeight="1">
      <c r="A115" s="183">
        <v>6</v>
      </c>
      <c r="B115" s="186" t="s">
        <v>942</v>
      </c>
      <c r="C115" s="184"/>
    </row>
    <row r="116" spans="1:3" ht="20.149999999999999" customHeight="1">
      <c r="A116" s="183">
        <v>7</v>
      </c>
      <c r="B116" s="197" t="s">
        <v>943</v>
      </c>
      <c r="C116" s="198">
        <f>data!C362</f>
        <v>334048.81</v>
      </c>
    </row>
    <row r="117" spans="1:3" ht="20.149999999999999" customHeight="1">
      <c r="A117" s="183">
        <v>8</v>
      </c>
      <c r="B117" s="185" t="s">
        <v>487</v>
      </c>
      <c r="C117" s="198">
        <f>data!C363</f>
        <v>5700304.2199999997</v>
      </c>
    </row>
    <row r="118" spans="1:3" ht="20.149999999999999" customHeight="1">
      <c r="A118" s="183">
        <v>9</v>
      </c>
      <c r="B118" s="185" t="s">
        <v>944</v>
      </c>
      <c r="C118" s="198">
        <f>data!C364</f>
        <v>256752.44</v>
      </c>
    </row>
    <row r="119" spans="1:3" ht="20.149999999999999" customHeight="1">
      <c r="A119" s="183">
        <v>10</v>
      </c>
      <c r="B119" s="185" t="s">
        <v>945</v>
      </c>
      <c r="C119" s="198">
        <f>data!C365</f>
        <v>102871.11</v>
      </c>
    </row>
    <row r="120" spans="1:3" ht="20.149999999999999" customHeight="1">
      <c r="A120" s="183">
        <v>11</v>
      </c>
      <c r="B120" s="185" t="s">
        <v>889</v>
      </c>
      <c r="C120" s="198">
        <f>data!D366</f>
        <v>6393976.5800000001</v>
      </c>
    </row>
    <row r="121" spans="1:3" ht="20.149999999999999" customHeight="1">
      <c r="A121" s="183">
        <v>12</v>
      </c>
      <c r="B121" s="185" t="s">
        <v>946</v>
      </c>
      <c r="C121" s="198">
        <f>data!D367</f>
        <v>28643714.420000002</v>
      </c>
    </row>
    <row r="122" spans="1:3" ht="20.149999999999999" customHeight="1">
      <c r="A122" s="183">
        <v>13</v>
      </c>
      <c r="B122" s="187"/>
      <c r="C122" s="185"/>
    </row>
    <row r="123" spans="1:3" ht="20.149999999999999" customHeight="1">
      <c r="A123" s="183">
        <v>14</v>
      </c>
      <c r="B123" s="186" t="s">
        <v>491</v>
      </c>
      <c r="C123" s="184"/>
    </row>
    <row r="124" spans="1:3" ht="20.149999999999999" customHeight="1">
      <c r="A124" s="183">
        <v>15</v>
      </c>
      <c r="B124" s="199" t="s">
        <v>492</v>
      </c>
      <c r="C124" s="200"/>
    </row>
    <row r="125" spans="1:3" ht="20.149999999999999" customHeight="1">
      <c r="A125" s="204" t="s">
        <v>947</v>
      </c>
      <c r="B125" s="201" t="s">
        <v>493</v>
      </c>
      <c r="C125" s="200">
        <f>data!C370</f>
        <v>0</v>
      </c>
    </row>
    <row r="126" spans="1:3" ht="20.149999999999999" customHeight="1">
      <c r="A126" s="204" t="s">
        <v>948</v>
      </c>
      <c r="B126" s="201" t="s">
        <v>494</v>
      </c>
      <c r="C126" s="200">
        <f>data!C371</f>
        <v>242220</v>
      </c>
    </row>
    <row r="127" spans="1:3" ht="20.149999999999999" customHeight="1">
      <c r="A127" s="204" t="s">
        <v>949</v>
      </c>
      <c r="B127" s="201" t="s">
        <v>495</v>
      </c>
      <c r="C127" s="200">
        <f>data!C372</f>
        <v>0</v>
      </c>
    </row>
    <row r="128" spans="1:3" ht="20.149999999999999" customHeight="1">
      <c r="A128" s="204" t="s">
        <v>950</v>
      </c>
      <c r="B128" s="201" t="s">
        <v>496</v>
      </c>
      <c r="C128" s="200">
        <f>data!C373</f>
        <v>0</v>
      </c>
    </row>
    <row r="129" spans="1:3" ht="20.149999999999999" customHeight="1">
      <c r="A129" s="204" t="s">
        <v>951</v>
      </c>
      <c r="B129" s="201" t="s">
        <v>497</v>
      </c>
      <c r="C129" s="200">
        <f>data!C374</f>
        <v>0</v>
      </c>
    </row>
    <row r="130" spans="1:3" ht="20.149999999999999" customHeight="1">
      <c r="A130" s="204" t="s">
        <v>952</v>
      </c>
      <c r="B130" s="201" t="s">
        <v>498</v>
      </c>
      <c r="C130" s="200">
        <f>data!C375</f>
        <v>0</v>
      </c>
    </row>
    <row r="131" spans="1:3" ht="20.149999999999999" customHeight="1">
      <c r="A131" s="204" t="s">
        <v>953</v>
      </c>
      <c r="B131" s="201" t="s">
        <v>499</v>
      </c>
      <c r="C131" s="200">
        <f>data!C376</f>
        <v>0</v>
      </c>
    </row>
    <row r="132" spans="1:3" ht="20.149999999999999" customHeight="1">
      <c r="A132" s="204" t="s">
        <v>954</v>
      </c>
      <c r="B132" s="201" t="s">
        <v>500</v>
      </c>
      <c r="C132" s="200">
        <f>data!C377</f>
        <v>0</v>
      </c>
    </row>
    <row r="133" spans="1:3" ht="20.149999999999999" customHeight="1">
      <c r="A133" s="204" t="s">
        <v>955</v>
      </c>
      <c r="B133" s="201" t="s">
        <v>501</v>
      </c>
      <c r="C133" s="200">
        <f>data!C378</f>
        <v>0</v>
      </c>
    </row>
    <row r="134" spans="1:3" ht="20.149999999999999" customHeight="1">
      <c r="A134" s="204" t="s">
        <v>956</v>
      </c>
      <c r="B134" s="201" t="s">
        <v>502</v>
      </c>
      <c r="C134" s="200">
        <f>data!C379</f>
        <v>0</v>
      </c>
    </row>
    <row r="135" spans="1:3" ht="20.149999999999999" customHeight="1">
      <c r="A135" s="204" t="s">
        <v>957</v>
      </c>
      <c r="B135" s="201" t="s">
        <v>503</v>
      </c>
      <c r="C135" s="200">
        <f>data!C380</f>
        <v>529940</v>
      </c>
    </row>
    <row r="136" spans="1:3" ht="20.149999999999999" customHeight="1">
      <c r="A136" s="183">
        <v>16</v>
      </c>
      <c r="B136" s="185" t="s">
        <v>505</v>
      </c>
      <c r="C136" s="200">
        <f>data!C381</f>
        <v>0</v>
      </c>
    </row>
    <row r="137" spans="1:3" ht="20.149999999999999" customHeight="1">
      <c r="A137" s="183">
        <v>17</v>
      </c>
      <c r="B137" s="185" t="s">
        <v>958</v>
      </c>
      <c r="C137" s="198">
        <f>data!D383</f>
        <v>772160</v>
      </c>
    </row>
    <row r="138" spans="1:3" ht="20.149999999999999" customHeight="1">
      <c r="A138" s="183">
        <v>18</v>
      </c>
      <c r="B138" s="185" t="s">
        <v>959</v>
      </c>
      <c r="C138" s="198">
        <f>data!D384</f>
        <v>29415874.420000002</v>
      </c>
    </row>
    <row r="139" spans="1:3" ht="20.149999999999999" customHeight="1">
      <c r="A139" s="183">
        <v>19</v>
      </c>
      <c r="B139" s="187"/>
      <c r="C139" s="185"/>
    </row>
    <row r="140" spans="1:3" ht="20.149999999999999" customHeight="1">
      <c r="A140" s="183">
        <v>20</v>
      </c>
      <c r="B140" s="186" t="s">
        <v>960</v>
      </c>
      <c r="C140" s="184"/>
    </row>
    <row r="141" spans="1:3" ht="20.149999999999999" customHeight="1">
      <c r="A141" s="183">
        <v>21</v>
      </c>
      <c r="B141" s="185" t="s">
        <v>509</v>
      </c>
      <c r="C141" s="198">
        <f>data!C389</f>
        <v>15737786</v>
      </c>
    </row>
    <row r="142" spans="1:3" ht="20.149999999999999" customHeight="1">
      <c r="A142" s="183">
        <v>22</v>
      </c>
      <c r="B142" s="185" t="s">
        <v>11</v>
      </c>
      <c r="C142" s="198">
        <f>data!C390</f>
        <v>3787764</v>
      </c>
    </row>
    <row r="143" spans="1:3" ht="20.149999999999999" customHeight="1">
      <c r="A143" s="183">
        <v>23</v>
      </c>
      <c r="B143" s="185" t="s">
        <v>264</v>
      </c>
      <c r="C143" s="198">
        <f>data!C391</f>
        <v>857578</v>
      </c>
    </row>
    <row r="144" spans="1:3" ht="20.149999999999999" customHeight="1">
      <c r="A144" s="183">
        <v>24</v>
      </c>
      <c r="B144" s="185" t="s">
        <v>265</v>
      </c>
      <c r="C144" s="198">
        <f>data!C392</f>
        <v>2894209</v>
      </c>
    </row>
    <row r="145" spans="1:3" ht="20.149999999999999" customHeight="1">
      <c r="A145" s="183">
        <v>25</v>
      </c>
      <c r="B145" s="185" t="s">
        <v>961</v>
      </c>
      <c r="C145" s="198">
        <f>data!C393</f>
        <v>503463</v>
      </c>
    </row>
    <row r="146" spans="1:3" ht="20.149999999999999" customHeight="1">
      <c r="A146" s="183">
        <v>26</v>
      </c>
      <c r="B146" s="185" t="s">
        <v>962</v>
      </c>
      <c r="C146" s="198">
        <f>data!C394</f>
        <v>4036288</v>
      </c>
    </row>
    <row r="147" spans="1:3" ht="20.149999999999999" customHeight="1">
      <c r="A147" s="183">
        <v>27</v>
      </c>
      <c r="B147" s="185" t="s">
        <v>16</v>
      </c>
      <c r="C147" s="198">
        <f>data!C395</f>
        <v>1030558</v>
      </c>
    </row>
    <row r="148" spans="1:3" ht="20.149999999999999" customHeight="1">
      <c r="A148" s="183">
        <v>28</v>
      </c>
      <c r="B148" s="185" t="s">
        <v>963</v>
      </c>
      <c r="C148" s="198">
        <f>data!C396</f>
        <v>41707</v>
      </c>
    </row>
    <row r="149" spans="1:3" ht="20.149999999999999" customHeight="1">
      <c r="A149" s="183">
        <v>29</v>
      </c>
      <c r="B149" s="185" t="s">
        <v>514</v>
      </c>
      <c r="C149" s="198">
        <f>data!C397</f>
        <v>239331</v>
      </c>
    </row>
    <row r="150" spans="1:3" ht="20.149999999999999" customHeight="1">
      <c r="A150" s="183">
        <v>30</v>
      </c>
      <c r="B150" s="185" t="s">
        <v>964</v>
      </c>
      <c r="C150" s="198">
        <f>data!C398</f>
        <v>182973.71</v>
      </c>
    </row>
    <row r="151" spans="1:3" ht="20.149999999999999" customHeight="1">
      <c r="A151" s="183">
        <v>31</v>
      </c>
      <c r="B151" s="185" t="s">
        <v>516</v>
      </c>
      <c r="C151" s="198">
        <f>data!C399</f>
        <v>301602.29000000004</v>
      </c>
    </row>
    <row r="152" spans="1:3" ht="20.149999999999999" customHeight="1">
      <c r="A152" s="183">
        <v>32</v>
      </c>
      <c r="B152" s="185" t="s">
        <v>269</v>
      </c>
      <c r="C152" s="198"/>
    </row>
    <row r="153" spans="1:3" ht="20.149999999999999" customHeight="1">
      <c r="A153" s="204" t="s">
        <v>965</v>
      </c>
      <c r="B153" s="202" t="s">
        <v>270</v>
      </c>
      <c r="C153" s="198">
        <f>data!C401</f>
        <v>0</v>
      </c>
    </row>
    <row r="154" spans="1:3" ht="20.149999999999999" customHeight="1">
      <c r="A154" s="204" t="s">
        <v>966</v>
      </c>
      <c r="B154" s="202" t="s">
        <v>271</v>
      </c>
      <c r="C154" s="198">
        <f>data!C402</f>
        <v>0</v>
      </c>
    </row>
    <row r="155" spans="1:3" ht="20.149999999999999" customHeight="1">
      <c r="A155" s="204" t="s">
        <v>967</v>
      </c>
      <c r="B155" s="202" t="s">
        <v>968</v>
      </c>
      <c r="C155" s="198">
        <f>data!C403</f>
        <v>0</v>
      </c>
    </row>
    <row r="156" spans="1:3" ht="20.149999999999999" customHeight="1">
      <c r="A156" s="204" t="s">
        <v>969</v>
      </c>
      <c r="B156" s="202" t="s">
        <v>273</v>
      </c>
      <c r="C156" s="198">
        <f>data!C404</f>
        <v>0</v>
      </c>
    </row>
    <row r="157" spans="1:3" ht="20.149999999999999" customHeight="1">
      <c r="A157" s="204" t="s">
        <v>970</v>
      </c>
      <c r="B157" s="202" t="s">
        <v>274</v>
      </c>
      <c r="C157" s="198">
        <f>data!C405</f>
        <v>0</v>
      </c>
    </row>
    <row r="158" spans="1:3" ht="20.149999999999999" customHeight="1">
      <c r="A158" s="204" t="s">
        <v>971</v>
      </c>
      <c r="B158" s="202" t="s">
        <v>275</v>
      </c>
      <c r="C158" s="198">
        <f>data!C406</f>
        <v>0</v>
      </c>
    </row>
    <row r="159" spans="1:3" ht="20.149999999999999" customHeight="1">
      <c r="A159" s="204" t="s">
        <v>972</v>
      </c>
      <c r="B159" s="202" t="s">
        <v>276</v>
      </c>
      <c r="C159" s="198">
        <f>data!C407</f>
        <v>0</v>
      </c>
    </row>
    <row r="160" spans="1:3" ht="20.149999999999999" customHeight="1">
      <c r="A160" s="204" t="s">
        <v>973</v>
      </c>
      <c r="B160" s="202" t="s">
        <v>277</v>
      </c>
      <c r="C160" s="198">
        <f>data!C408</f>
        <v>0</v>
      </c>
    </row>
    <row r="161" spans="1:3" ht="20.149999999999999" customHeight="1">
      <c r="A161" s="204" t="s">
        <v>974</v>
      </c>
      <c r="B161" s="202" t="s">
        <v>278</v>
      </c>
      <c r="C161" s="198">
        <f>data!C409</f>
        <v>0</v>
      </c>
    </row>
    <row r="162" spans="1:3" ht="20.149999999999999" customHeight="1">
      <c r="A162" s="204" t="s">
        <v>975</v>
      </c>
      <c r="B162" s="202" t="s">
        <v>279</v>
      </c>
      <c r="C162" s="198">
        <f>data!C410</f>
        <v>0</v>
      </c>
    </row>
    <row r="163" spans="1:3" ht="20.149999999999999" customHeight="1">
      <c r="A163" s="204" t="s">
        <v>976</v>
      </c>
      <c r="B163" s="202" t="s">
        <v>280</v>
      </c>
      <c r="C163" s="198">
        <f>data!C411</f>
        <v>0</v>
      </c>
    </row>
    <row r="164" spans="1:3" ht="20.149999999999999" customHeight="1">
      <c r="A164" s="204" t="s">
        <v>977</v>
      </c>
      <c r="B164" s="202" t="s">
        <v>281</v>
      </c>
      <c r="C164" s="198">
        <f>data!C412</f>
        <v>0</v>
      </c>
    </row>
    <row r="165" spans="1:3" ht="20.149999999999999" customHeight="1">
      <c r="A165" s="204" t="s">
        <v>978</v>
      </c>
      <c r="B165" s="202" t="s">
        <v>282</v>
      </c>
      <c r="C165" s="198">
        <f>data!C413</f>
        <v>0</v>
      </c>
    </row>
    <row r="166" spans="1:3" ht="20.149999999999999" customHeight="1">
      <c r="A166" s="204" t="s">
        <v>979</v>
      </c>
      <c r="B166" s="202" t="s">
        <v>980</v>
      </c>
      <c r="C166" s="198">
        <f>data!C414</f>
        <v>0</v>
      </c>
    </row>
    <row r="167" spans="1:3" ht="20.149999999999999" customHeight="1">
      <c r="A167" s="183">
        <v>34</v>
      </c>
      <c r="B167" s="185" t="s">
        <v>981</v>
      </c>
      <c r="C167" s="198">
        <f>data!D416</f>
        <v>29613260</v>
      </c>
    </row>
    <row r="168" spans="1:3" ht="20.149999999999999" customHeight="1">
      <c r="A168" s="183">
        <v>35</v>
      </c>
      <c r="B168" s="185" t="s">
        <v>982</v>
      </c>
      <c r="C168" s="198">
        <f>data!D417</f>
        <v>-197385.57999999821</v>
      </c>
    </row>
    <row r="169" spans="1:3" ht="20.149999999999999" customHeight="1">
      <c r="A169" s="183">
        <v>36</v>
      </c>
      <c r="B169" s="187"/>
      <c r="C169" s="185"/>
    </row>
    <row r="170" spans="1:3" ht="20.149999999999999" customHeight="1">
      <c r="A170" s="183">
        <v>37</v>
      </c>
      <c r="B170" s="185" t="s">
        <v>983</v>
      </c>
      <c r="C170" s="198">
        <f>data!D420</f>
        <v>3363266</v>
      </c>
    </row>
    <row r="171" spans="1:3" ht="20.149999999999999" customHeight="1">
      <c r="A171" s="183">
        <v>38</v>
      </c>
      <c r="B171" s="187"/>
      <c r="C171" s="185"/>
    </row>
    <row r="172" spans="1:3" ht="20.149999999999999" customHeight="1">
      <c r="A172" s="183">
        <v>39</v>
      </c>
      <c r="B172" s="185" t="s">
        <v>984</v>
      </c>
      <c r="C172" s="185">
        <f>data!D421</f>
        <v>3165880.4200000018</v>
      </c>
    </row>
    <row r="173" spans="1:3" ht="20.149999999999999" customHeight="1">
      <c r="A173" s="183">
        <v>40</v>
      </c>
      <c r="B173" s="187"/>
      <c r="C173" s="185"/>
    </row>
    <row r="174" spans="1:3" ht="20.149999999999999" customHeight="1">
      <c r="A174" s="183">
        <v>41</v>
      </c>
      <c r="B174" s="185" t="s">
        <v>985</v>
      </c>
      <c r="C174" s="198">
        <f>data!C422</f>
        <v>0</v>
      </c>
    </row>
    <row r="175" spans="1:3" ht="20.149999999999999" customHeight="1">
      <c r="A175" s="183">
        <v>42</v>
      </c>
      <c r="B175" s="185" t="s">
        <v>986</v>
      </c>
      <c r="C175" s="198">
        <f>data!C423</f>
        <v>0</v>
      </c>
    </row>
    <row r="176" spans="1:3" ht="20.149999999999999" customHeight="1">
      <c r="A176" s="183">
        <v>43</v>
      </c>
      <c r="B176" s="187"/>
      <c r="C176" s="185"/>
    </row>
    <row r="177" spans="1:3" ht="20.149999999999999" customHeight="1">
      <c r="A177" s="183">
        <v>44</v>
      </c>
      <c r="B177" s="185" t="s">
        <v>987</v>
      </c>
      <c r="C177" s="198">
        <f>data!D424</f>
        <v>3165880.4200000018</v>
      </c>
    </row>
    <row r="178" spans="1:3" ht="20.149999999999999" customHeight="1">
      <c r="A178" s="188">
        <v>45</v>
      </c>
      <c r="B178" s="187" t="s">
        <v>988</v>
      </c>
      <c r="C178" s="185"/>
    </row>
    <row r="179" spans="1:3" ht="20.149999999999999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1" width="8.9140625" style="248" customWidth="1"/>
    <col min="12" max="16384" width="8.9140625" style="248"/>
  </cols>
  <sheetData>
    <row r="1" spans="1:9" ht="20.149999999999999" customHeight="1">
      <c r="A1" s="246" t="s">
        <v>989</v>
      </c>
      <c r="B1" s="247"/>
      <c r="C1" s="247"/>
      <c r="D1" s="247"/>
      <c r="E1" s="247"/>
      <c r="F1" s="247"/>
      <c r="G1" s="247"/>
      <c r="H1" s="247"/>
    </row>
    <row r="2" spans="1:9" ht="20.149999999999999" customHeight="1">
      <c r="A2" s="249"/>
      <c r="I2" s="250" t="s">
        <v>990</v>
      </c>
    </row>
    <row r="3" spans="1:9" ht="20.149999999999999" customHeight="1">
      <c r="A3" s="249"/>
      <c r="I3" s="249"/>
    </row>
    <row r="4" spans="1:9" ht="20.149999999999999" customHeight="1">
      <c r="A4" s="251" t="str">
        <f>"Hospital: "&amp;data!C98</f>
        <v>Hospital: LINCOLN COUNTY HOSPITAL DISTRICT # 3</v>
      </c>
      <c r="G4" s="252"/>
      <c r="H4" s="251" t="str">
        <f>"FYE: "&amp;data!C96</f>
        <v>FYE: 12/31/2022</v>
      </c>
    </row>
    <row r="5" spans="1:9" ht="20.149999999999999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49999999999999" customHeight="1">
      <c r="A6" s="256">
        <v>2</v>
      </c>
      <c r="B6" s="257" t="s">
        <v>991</v>
      </c>
      <c r="C6" s="258" t="s">
        <v>118</v>
      </c>
      <c r="D6" s="259" t="s">
        <v>992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49999999999999" customHeight="1">
      <c r="A7" s="256"/>
      <c r="B7" s="257"/>
      <c r="C7" s="259" t="s">
        <v>190</v>
      </c>
      <c r="D7" s="259" t="s">
        <v>993</v>
      </c>
      <c r="E7" s="259" t="s">
        <v>190</v>
      </c>
      <c r="F7" s="259" t="s">
        <v>994</v>
      </c>
      <c r="G7" s="259" t="s">
        <v>192</v>
      </c>
      <c r="H7" s="259" t="s">
        <v>190</v>
      </c>
      <c r="I7" s="259" t="s">
        <v>193</v>
      </c>
    </row>
    <row r="8" spans="1:9" ht="20.149999999999999" customHeight="1">
      <c r="A8" s="245">
        <v>3</v>
      </c>
      <c r="B8" s="253" t="s">
        <v>995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49999999999999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925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0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1758332.27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448152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68156.77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>
      <c r="A15" s="245">
        <v>10</v>
      </c>
      <c r="B15" s="253" t="s">
        <v>511</v>
      </c>
      <c r="C15" s="253">
        <f>data!C65</f>
        <v>0</v>
      </c>
      <c r="D15" s="253">
        <f>data!D65</f>
        <v>0</v>
      </c>
      <c r="E15" s="253">
        <f>data!E65</f>
        <v>2665.25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>
      <c r="A16" s="245">
        <v>11</v>
      </c>
      <c r="B16" s="253" t="s">
        <v>512</v>
      </c>
      <c r="C16" s="253">
        <f>data!C66</f>
        <v>0</v>
      </c>
      <c r="D16" s="253">
        <f>data!D66</f>
        <v>0</v>
      </c>
      <c r="E16" s="253">
        <f>data!E66</f>
        <v>118267.82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145178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>
      <c r="A18" s="245">
        <v>13</v>
      </c>
      <c r="B18" s="253" t="s">
        <v>996</v>
      </c>
      <c r="C18" s="253">
        <f>data!C68</f>
        <v>0</v>
      </c>
      <c r="D18" s="253">
        <f>data!D68</f>
        <v>0</v>
      </c>
      <c r="E18" s="253">
        <f>data!E68</f>
        <v>23084.67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>
      <c r="A19" s="245">
        <v>14</v>
      </c>
      <c r="B19" s="253" t="s">
        <v>997</v>
      </c>
      <c r="C19" s="253">
        <f>data!C69</f>
        <v>0</v>
      </c>
      <c r="D19" s="253">
        <f>data!D69</f>
        <v>0</v>
      </c>
      <c r="E19" s="253">
        <f>data!E69</f>
        <v>1093568.7100000002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>
      <c r="A21" s="245">
        <v>16</v>
      </c>
      <c r="B21" s="261" t="s">
        <v>998</v>
      </c>
      <c r="C21" s="253">
        <f>data!C85</f>
        <v>0</v>
      </c>
      <c r="D21" s="253">
        <f>data!D85</f>
        <v>0</v>
      </c>
      <c r="E21" s="253">
        <f>data!E85</f>
        <v>3657405.49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>
      <c r="A23" s="245">
        <v>18</v>
      </c>
      <c r="B23" s="253" t="s">
        <v>999</v>
      </c>
      <c r="C23" s="261" t="e">
        <f>+data!M668</f>
        <v>#DIV/0!</v>
      </c>
      <c r="D23" s="261" t="e">
        <f>+data!M669</f>
        <v>#DIV/0!</v>
      </c>
      <c r="E23" s="261" t="e">
        <f>+data!M670</f>
        <v>#DIV/0!</v>
      </c>
      <c r="F23" s="261" t="e">
        <f>+data!M671</f>
        <v>#DIV/0!</v>
      </c>
      <c r="G23" s="261" t="e">
        <f>+data!M672</f>
        <v>#DIV/0!</v>
      </c>
      <c r="H23" s="261" t="e">
        <f>+data!M673</f>
        <v>#DIV/0!</v>
      </c>
      <c r="I23" s="261" t="e">
        <f>+data!M674</f>
        <v>#DIV/0!</v>
      </c>
    </row>
    <row r="24" spans="1:9" ht="20.149999999999999" customHeight="1">
      <c r="A24" s="245">
        <v>19</v>
      </c>
      <c r="B24" s="261" t="s">
        <v>1000</v>
      </c>
      <c r="C24" s="253">
        <f>data!C87</f>
        <v>0</v>
      </c>
      <c r="D24" s="253">
        <f>data!D87</f>
        <v>0</v>
      </c>
      <c r="E24" s="253">
        <f>data!E87</f>
        <v>1830812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>
      <c r="A25" s="245">
        <v>20</v>
      </c>
      <c r="B25" s="261" t="s">
        <v>1001</v>
      </c>
      <c r="C25" s="253">
        <f>data!C88</f>
        <v>0</v>
      </c>
      <c r="D25" s="253">
        <f>data!D88</f>
        <v>0</v>
      </c>
      <c r="E25" s="253">
        <f>data!E88</f>
        <v>7840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>
      <c r="A26" s="245">
        <v>21</v>
      </c>
      <c r="B26" s="261" t="s">
        <v>1002</v>
      </c>
      <c r="C26" s="253">
        <f>data!C89</f>
        <v>0</v>
      </c>
      <c r="D26" s="253">
        <f>data!D89</f>
        <v>0</v>
      </c>
      <c r="E26" s="253">
        <f>data!E89</f>
        <v>1838652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>
      <c r="A27" s="245" t="s">
        <v>1003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>
      <c r="A28" s="245">
        <v>22</v>
      </c>
      <c r="B28" s="253" t="s">
        <v>1004</v>
      </c>
      <c r="C28" s="253">
        <f>data!C90</f>
        <v>0</v>
      </c>
      <c r="D28" s="253">
        <f>data!D90</f>
        <v>0</v>
      </c>
      <c r="E28" s="253">
        <f>data!E90</f>
        <v>4802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>
      <c r="A29" s="245">
        <v>23</v>
      </c>
      <c r="B29" s="253" t="s">
        <v>1005</v>
      </c>
      <c r="C29" s="253">
        <f>data!C91</f>
        <v>0</v>
      </c>
      <c r="D29" s="253">
        <f>data!D91</f>
        <v>0</v>
      </c>
      <c r="E29" s="253">
        <f>data!E91</f>
        <v>3499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>
      <c r="A30" s="245">
        <v>24</v>
      </c>
      <c r="B30" s="253" t="s">
        <v>1006</v>
      </c>
      <c r="C30" s="253">
        <f>data!C92</f>
        <v>0</v>
      </c>
      <c r="D30" s="253">
        <f>data!D92</f>
        <v>0</v>
      </c>
      <c r="E30" s="253">
        <f>data!E92</f>
        <v>614.77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>
      <c r="A31" s="245">
        <v>25</v>
      </c>
      <c r="B31" s="253" t="s">
        <v>1007</v>
      </c>
      <c r="C31" s="253">
        <f>data!C93</f>
        <v>0</v>
      </c>
      <c r="D31" s="253">
        <f>data!D93</f>
        <v>0</v>
      </c>
      <c r="E31" s="253">
        <f>data!E93</f>
        <v>2983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9.5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>
      <c r="A33" s="246" t="s">
        <v>989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>
      <c r="A34" s="249"/>
      <c r="I34" s="250" t="s">
        <v>1008</v>
      </c>
    </row>
    <row r="35" spans="1:9" ht="20.149999999999999" customHeight="1">
      <c r="A35" s="249"/>
      <c r="I35" s="249"/>
    </row>
    <row r="36" spans="1:9" ht="20.149999999999999" customHeight="1">
      <c r="A36" s="251" t="str">
        <f>"Hospital: "&amp;data!C98</f>
        <v>Hospital: LINCOLN COUNTY HOSPITAL DISTRICT # 3</v>
      </c>
      <c r="G36" s="252"/>
      <c r="H36" s="251" t="str">
        <f>"FYE: "&amp;data!C96</f>
        <v>FYE: 12/31/2022</v>
      </c>
    </row>
    <row r="37" spans="1:9" ht="20.149999999999999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49999999999999" customHeight="1">
      <c r="A38" s="256">
        <v>2</v>
      </c>
      <c r="B38" s="257" t="s">
        <v>991</v>
      </c>
      <c r="C38" s="259"/>
      <c r="D38" s="259" t="s">
        <v>126</v>
      </c>
      <c r="E38" s="259" t="s">
        <v>127</v>
      </c>
      <c r="F38" s="259" t="s">
        <v>1009</v>
      </c>
      <c r="G38" s="259" t="s">
        <v>129</v>
      </c>
      <c r="H38" s="259" t="s">
        <v>1010</v>
      </c>
      <c r="I38" s="259" t="s">
        <v>131</v>
      </c>
    </row>
    <row r="39" spans="1:9" ht="20.149999999999999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49999999999999" customHeight="1">
      <c r="A40" s="245">
        <v>3</v>
      </c>
      <c r="B40" s="253" t="s">
        <v>995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49999999999999" customHeight="1">
      <c r="A41" s="245">
        <v>4</v>
      </c>
      <c r="B41" s="253" t="s">
        <v>261</v>
      </c>
      <c r="C41" s="253">
        <f>data!J59</f>
        <v>0</v>
      </c>
      <c r="D41" s="253">
        <f>data!K59</f>
        <v>0</v>
      </c>
      <c r="E41" s="253">
        <f>data!L59</f>
        <v>4388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17345</v>
      </c>
    </row>
    <row r="42" spans="1:9" ht="20.149999999999999" customHeight="1">
      <c r="A42" s="245">
        <v>5</v>
      </c>
      <c r="B42" s="253" t="s">
        <v>262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0</v>
      </c>
    </row>
    <row r="43" spans="1:9" ht="20.149999999999999" customHeight="1">
      <c r="A43" s="245">
        <v>6</v>
      </c>
      <c r="B43" s="253" t="s">
        <v>263</v>
      </c>
      <c r="C43" s="253">
        <f>data!J61</f>
        <v>0</v>
      </c>
      <c r="D43" s="253">
        <f>data!K61</f>
        <v>0</v>
      </c>
      <c r="E43" s="253">
        <f>data!L61</f>
        <v>1186152.57</v>
      </c>
      <c r="F43" s="253">
        <f>data!M61</f>
        <v>0</v>
      </c>
      <c r="G43" s="253">
        <f>data!N61</f>
        <v>116216.88</v>
      </c>
      <c r="H43" s="253">
        <f>data!O61</f>
        <v>0</v>
      </c>
      <c r="I43" s="253">
        <f>data!P61</f>
        <v>461692.38</v>
      </c>
    </row>
    <row r="44" spans="1:9" ht="20.149999999999999" customHeight="1">
      <c r="A44" s="245">
        <v>7</v>
      </c>
      <c r="B44" s="253" t="s">
        <v>11</v>
      </c>
      <c r="C44" s="253">
        <f>data!J62</f>
        <v>0</v>
      </c>
      <c r="D44" s="253">
        <f>data!K62</f>
        <v>0</v>
      </c>
      <c r="E44" s="253">
        <f>data!L62</f>
        <v>299309</v>
      </c>
      <c r="F44" s="253">
        <f>data!M62</f>
        <v>0</v>
      </c>
      <c r="G44" s="253">
        <f>data!N62</f>
        <v>24735</v>
      </c>
      <c r="H44" s="253">
        <f>data!O62</f>
        <v>0</v>
      </c>
      <c r="I44" s="253">
        <f>data!P62</f>
        <v>120947</v>
      </c>
    </row>
    <row r="45" spans="1:9" ht="20.149999999999999" customHeight="1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>
      <c r="A46" s="245">
        <v>9</v>
      </c>
      <c r="B46" s="253" t="s">
        <v>265</v>
      </c>
      <c r="C46" s="253">
        <f>data!J64</f>
        <v>0</v>
      </c>
      <c r="D46" s="253">
        <f>data!K64</f>
        <v>0</v>
      </c>
      <c r="E46" s="253">
        <f>data!L64</f>
        <v>64543.75</v>
      </c>
      <c r="F46" s="253">
        <f>data!M64</f>
        <v>0</v>
      </c>
      <c r="G46" s="253">
        <f>data!N64</f>
        <v>8108.8</v>
      </c>
      <c r="H46" s="253">
        <f>data!O64</f>
        <v>0</v>
      </c>
      <c r="I46" s="253">
        <f>data!P64</f>
        <v>280545.12</v>
      </c>
    </row>
    <row r="47" spans="1:9" ht="20.149999999999999" customHeight="1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563.05999999999995</v>
      </c>
      <c r="F47" s="253">
        <f>data!M65</f>
        <v>0</v>
      </c>
      <c r="G47" s="253">
        <f>data!N65</f>
        <v>3.7</v>
      </c>
      <c r="H47" s="253">
        <f>data!O65</f>
        <v>0</v>
      </c>
      <c r="I47" s="253">
        <f>data!P65</f>
        <v>2778.44</v>
      </c>
    </row>
    <row r="48" spans="1:9" ht="20.149999999999999" customHeight="1">
      <c r="A48" s="245">
        <v>11</v>
      </c>
      <c r="B48" s="253" t="s">
        <v>512</v>
      </c>
      <c r="C48" s="253">
        <f>data!J66</f>
        <v>0</v>
      </c>
      <c r="D48" s="253">
        <f>data!K66</f>
        <v>0</v>
      </c>
      <c r="E48" s="253">
        <f>data!L66</f>
        <v>3605.39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43312.61</v>
      </c>
    </row>
    <row r="49" spans="1:11" ht="20.149999999999999" customHeight="1">
      <c r="A49" s="245">
        <v>12</v>
      </c>
      <c r="B49" s="253" t="s">
        <v>16</v>
      </c>
      <c r="C49" s="253">
        <f>data!J67</f>
        <v>0</v>
      </c>
      <c r="D49" s="253">
        <f>data!K67</f>
        <v>0</v>
      </c>
      <c r="E49" s="253">
        <f>data!L67</f>
        <v>96015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76752</v>
      </c>
    </row>
    <row r="50" spans="1:11" ht="20.149999999999999" customHeight="1">
      <c r="A50" s="245">
        <v>13</v>
      </c>
      <c r="B50" s="253" t="s">
        <v>996</v>
      </c>
      <c r="C50" s="253">
        <f>data!J68</f>
        <v>0</v>
      </c>
      <c r="D50" s="253">
        <f>data!K68</f>
        <v>0</v>
      </c>
      <c r="E50" s="253">
        <f>data!L68</f>
        <v>12798.99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49999999999999" customHeight="1">
      <c r="A51" s="245">
        <v>14</v>
      </c>
      <c r="B51" s="253" t="s">
        <v>997</v>
      </c>
      <c r="C51" s="253">
        <f>data!J69</f>
        <v>0</v>
      </c>
      <c r="D51" s="253">
        <f>data!K69</f>
        <v>0</v>
      </c>
      <c r="E51" s="253">
        <f>data!L69</f>
        <v>232387.3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1076.3900000000003</v>
      </c>
    </row>
    <row r="52" spans="1:11" ht="20.149999999999999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>
      <c r="A53" s="245">
        <v>16</v>
      </c>
      <c r="B53" s="261" t="s">
        <v>998</v>
      </c>
      <c r="C53" s="253">
        <f>data!J85</f>
        <v>0</v>
      </c>
      <c r="D53" s="253">
        <f>data!K85</f>
        <v>0</v>
      </c>
      <c r="E53" s="253">
        <f>data!L85</f>
        <v>1895375.06</v>
      </c>
      <c r="F53" s="253">
        <f>data!M85</f>
        <v>0</v>
      </c>
      <c r="G53" s="253">
        <f>data!N85</f>
        <v>149064.38</v>
      </c>
      <c r="H53" s="253">
        <f>data!O85</f>
        <v>0</v>
      </c>
      <c r="I53" s="253">
        <f>data!P85</f>
        <v>987103.94</v>
      </c>
    </row>
    <row r="54" spans="1:11" ht="20.149999999999999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>
      <c r="A55" s="245">
        <v>18</v>
      </c>
      <c r="B55" s="253" t="s">
        <v>999</v>
      </c>
      <c r="C55" s="261" t="e">
        <f>+data!M675</f>
        <v>#DIV/0!</v>
      </c>
      <c r="D55" s="261" t="e">
        <f>+data!M676</f>
        <v>#DIV/0!</v>
      </c>
      <c r="E55" s="261" t="e">
        <f>+data!M677</f>
        <v>#DIV/0!</v>
      </c>
      <c r="F55" s="261" t="e">
        <f>+data!M678</f>
        <v>#DIV/0!</v>
      </c>
      <c r="G55" s="261" t="e">
        <f>+data!M679</f>
        <v>#DIV/0!</v>
      </c>
      <c r="H55" s="261" t="e">
        <f>+data!M680</f>
        <v>#DIV/0!</v>
      </c>
      <c r="I55" s="261" t="e">
        <f>+data!M681</f>
        <v>#DIV/0!</v>
      </c>
    </row>
    <row r="56" spans="1:11" ht="20.149999999999999" customHeight="1">
      <c r="A56" s="245">
        <v>19</v>
      </c>
      <c r="B56" s="261" t="s">
        <v>1000</v>
      </c>
      <c r="C56" s="253">
        <f>data!J87</f>
        <v>0</v>
      </c>
      <c r="D56" s="253">
        <f>data!K87</f>
        <v>0</v>
      </c>
      <c r="E56" s="253">
        <f>data!L87</f>
        <v>1381598</v>
      </c>
      <c r="F56" s="253">
        <f>data!M87</f>
        <v>0</v>
      </c>
      <c r="G56" s="253">
        <f>data!N87</f>
        <v>5580.9</v>
      </c>
      <c r="H56" s="253">
        <f>data!O87</f>
        <v>0</v>
      </c>
      <c r="I56" s="253">
        <f>data!P87</f>
        <v>44747.9</v>
      </c>
    </row>
    <row r="57" spans="1:11" ht="20.149999999999999" customHeight="1">
      <c r="A57" s="245">
        <v>20</v>
      </c>
      <c r="B57" s="261" t="s">
        <v>1001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458937.95</v>
      </c>
      <c r="H57" s="253">
        <f>data!O88</f>
        <v>0</v>
      </c>
      <c r="I57" s="253">
        <f>data!P88</f>
        <v>1610704.95</v>
      </c>
    </row>
    <row r="58" spans="1:11" ht="20.149999999999999" customHeight="1">
      <c r="A58" s="245">
        <v>21</v>
      </c>
      <c r="B58" s="261" t="s">
        <v>1002</v>
      </c>
      <c r="C58" s="253">
        <f>data!J89</f>
        <v>0</v>
      </c>
      <c r="D58" s="253">
        <f>data!K89</f>
        <v>0</v>
      </c>
      <c r="E58" s="253">
        <f>data!L89</f>
        <v>1381598</v>
      </c>
      <c r="F58" s="253">
        <f>data!M89</f>
        <v>0</v>
      </c>
      <c r="G58" s="253">
        <f>data!N89</f>
        <v>464518.85000000003</v>
      </c>
      <c r="H58" s="253">
        <f>data!O89</f>
        <v>0</v>
      </c>
      <c r="I58" s="253">
        <f>data!P89</f>
        <v>1655452.8499999999</v>
      </c>
    </row>
    <row r="59" spans="1:11" ht="20.149999999999999" customHeight="1">
      <c r="A59" s="245" t="s">
        <v>1003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>
      <c r="A60" s="245">
        <v>22</v>
      </c>
      <c r="B60" s="253" t="s">
        <v>1004</v>
      </c>
      <c r="C60" s="253">
        <f>data!J90</f>
        <v>0</v>
      </c>
      <c r="D60" s="253">
        <f>data!K90</f>
        <v>0</v>
      </c>
      <c r="E60" s="253">
        <f>data!L90</f>
        <v>6141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1403</v>
      </c>
      <c r="K60" s="264"/>
    </row>
    <row r="61" spans="1:11" ht="20.149999999999999" customHeight="1">
      <c r="A61" s="245">
        <v>23</v>
      </c>
      <c r="B61" s="253" t="s">
        <v>1005</v>
      </c>
      <c r="C61" s="253">
        <f>data!J91</f>
        <v>0</v>
      </c>
      <c r="D61" s="253">
        <f>data!K91</f>
        <v>0</v>
      </c>
      <c r="E61" s="253">
        <f>data!L91</f>
        <v>12175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>
      <c r="A62" s="245">
        <v>24</v>
      </c>
      <c r="B62" s="253" t="s">
        <v>1006</v>
      </c>
      <c r="C62" s="253">
        <f>data!J92</f>
        <v>0</v>
      </c>
      <c r="D62" s="253">
        <f>data!K92</f>
        <v>0</v>
      </c>
      <c r="E62" s="253">
        <f>data!L92</f>
        <v>505.68</v>
      </c>
      <c r="F62" s="253">
        <f>data!M92</f>
        <v>0</v>
      </c>
      <c r="G62" s="253">
        <f>data!N92</f>
        <v>12.28</v>
      </c>
      <c r="H62" s="253">
        <f>data!O92</f>
        <v>0</v>
      </c>
      <c r="I62" s="253">
        <f>data!P92</f>
        <v>141.61000000000001</v>
      </c>
    </row>
    <row r="63" spans="1:11" ht="20.149999999999999" customHeight="1">
      <c r="A63" s="245">
        <v>25</v>
      </c>
      <c r="B63" s="253" t="s">
        <v>1007</v>
      </c>
      <c r="C63" s="253">
        <f>data!J93</f>
        <v>0</v>
      </c>
      <c r="D63" s="253">
        <f>data!K93</f>
        <v>0</v>
      </c>
      <c r="E63" s="253">
        <f>data!L93</f>
        <v>3816</v>
      </c>
      <c r="F63" s="253">
        <f>data!M93</f>
        <v>0</v>
      </c>
      <c r="G63" s="253">
        <f>data!N93</f>
        <v>83</v>
      </c>
      <c r="H63" s="253">
        <f>data!O93</f>
        <v>0</v>
      </c>
      <c r="I63" s="253">
        <f>data!P93</f>
        <v>1182</v>
      </c>
    </row>
    <row r="64" spans="1:11" ht="20.149999999999999" customHeight="1">
      <c r="A64" s="245">
        <v>26</v>
      </c>
      <c r="B64" s="253" t="s">
        <v>294</v>
      </c>
      <c r="C64" s="260">
        <f>data!J94</f>
        <v>0</v>
      </c>
      <c r="D64" s="260">
        <f>data!K94</f>
        <v>0</v>
      </c>
      <c r="E64" s="260">
        <f>data!L94</f>
        <v>5.9</v>
      </c>
      <c r="F64" s="260">
        <f>data!M94</f>
        <v>0</v>
      </c>
      <c r="G64" s="260">
        <f>data!N94</f>
        <v>1.2</v>
      </c>
      <c r="H64" s="260">
        <f>data!O94</f>
        <v>0</v>
      </c>
      <c r="I64" s="260">
        <f>data!P94</f>
        <v>3.2</v>
      </c>
    </row>
    <row r="65" spans="1:9" ht="20.149999999999999" customHeight="1">
      <c r="A65" s="246" t="s">
        <v>989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>
      <c r="D66" s="249"/>
      <c r="I66" s="250" t="s">
        <v>1011</v>
      </c>
    </row>
    <row r="67" spans="1:9" ht="20.149999999999999" customHeight="1">
      <c r="A67" s="249"/>
    </row>
    <row r="68" spans="1:9" ht="20.149999999999999" customHeight="1">
      <c r="A68" s="251" t="str">
        <f>"Hospital: "&amp;data!C98</f>
        <v>Hospital: LINCOLN COUNTY HOSPITAL DISTRICT # 3</v>
      </c>
      <c r="G68" s="252"/>
      <c r="H68" s="251" t="str">
        <f>"FYE: "&amp;data!C96</f>
        <v>FYE: 12/31/2022</v>
      </c>
    </row>
    <row r="69" spans="1:9" ht="20.149999999999999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spans="1:9" ht="20.149999999999999" customHeight="1">
      <c r="A70" s="256">
        <v>2</v>
      </c>
      <c r="B70" s="257" t="s">
        <v>991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49999999999999" customHeight="1">
      <c r="A71" s="256"/>
      <c r="B71" s="257"/>
      <c r="C71" s="259" t="s">
        <v>198</v>
      </c>
      <c r="D71" s="259" t="s">
        <v>1012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49999999999999" customHeight="1">
      <c r="A72" s="245">
        <v>3</v>
      </c>
      <c r="B72" s="253" t="s">
        <v>995</v>
      </c>
      <c r="C72" s="255" t="s">
        <v>1013</v>
      </c>
      <c r="D72" s="254" t="s">
        <v>1014</v>
      </c>
      <c r="E72" s="265"/>
      <c r="F72" s="265"/>
      <c r="G72" s="254" t="s">
        <v>1015</v>
      </c>
      <c r="H72" s="254" t="s">
        <v>1015</v>
      </c>
      <c r="I72" s="255" t="s">
        <v>250</v>
      </c>
    </row>
    <row r="73" spans="1:9" ht="20.149999999999999" customHeight="1">
      <c r="A73" s="245">
        <v>4</v>
      </c>
      <c r="B73" s="253" t="s">
        <v>261</v>
      </c>
      <c r="C73" s="253">
        <f>data!Q59</f>
        <v>23670</v>
      </c>
      <c r="D73" s="261">
        <f>data!R59</f>
        <v>0</v>
      </c>
      <c r="E73" s="265"/>
      <c r="F73" s="265"/>
      <c r="G73" s="253">
        <f>data!U59</f>
        <v>57611</v>
      </c>
      <c r="H73" s="253">
        <f>data!V59</f>
        <v>350</v>
      </c>
      <c r="I73" s="253">
        <f>data!W59</f>
        <v>0</v>
      </c>
    </row>
    <row r="74" spans="1:9" ht="20.149999999999999" customHeight="1">
      <c r="A74" s="245">
        <v>5</v>
      </c>
      <c r="B74" s="253" t="s">
        <v>262</v>
      </c>
      <c r="C74" s="260">
        <f>data!Q60</f>
        <v>0</v>
      </c>
      <c r="D74" s="260">
        <f>data!R60</f>
        <v>0</v>
      </c>
      <c r="E74" s="260">
        <f>data!S60</f>
        <v>0</v>
      </c>
      <c r="F74" s="260">
        <f>data!T60</f>
        <v>0</v>
      </c>
      <c r="G74" s="260">
        <f>data!U60</f>
        <v>0</v>
      </c>
      <c r="H74" s="260">
        <f>data!V60</f>
        <v>0</v>
      </c>
      <c r="I74" s="260">
        <f>data!W60</f>
        <v>0</v>
      </c>
    </row>
    <row r="75" spans="1:9" ht="20.149999999999999" customHeight="1">
      <c r="A75" s="245">
        <v>6</v>
      </c>
      <c r="B75" s="253" t="s">
        <v>263</v>
      </c>
      <c r="C75" s="253">
        <f>data!Q61</f>
        <v>0</v>
      </c>
      <c r="D75" s="253">
        <f>data!R61</f>
        <v>819673.19</v>
      </c>
      <c r="E75" s="253">
        <f>data!S61</f>
        <v>0</v>
      </c>
      <c r="F75" s="253">
        <f>data!T61</f>
        <v>0</v>
      </c>
      <c r="G75" s="253">
        <f>data!U61</f>
        <v>629511.81000000006</v>
      </c>
      <c r="H75" s="253">
        <f>data!V61</f>
        <v>0</v>
      </c>
      <c r="I75" s="253">
        <f>data!W61</f>
        <v>0</v>
      </c>
    </row>
    <row r="76" spans="1:9" ht="20.149999999999999" customHeight="1">
      <c r="A76" s="245">
        <v>7</v>
      </c>
      <c r="B76" s="253" t="s">
        <v>11</v>
      </c>
      <c r="C76" s="253">
        <f>data!Q62</f>
        <v>0</v>
      </c>
      <c r="D76" s="253">
        <f>data!R62</f>
        <v>125873</v>
      </c>
      <c r="E76" s="253">
        <f>data!S62</f>
        <v>0</v>
      </c>
      <c r="F76" s="253">
        <f>data!T62</f>
        <v>0</v>
      </c>
      <c r="G76" s="253">
        <f>data!U62</f>
        <v>137544</v>
      </c>
      <c r="H76" s="253">
        <f>data!V62</f>
        <v>0</v>
      </c>
      <c r="I76" s="253">
        <f>data!W62</f>
        <v>0</v>
      </c>
    </row>
    <row r="77" spans="1:9" ht="20.149999999999999" customHeight="1">
      <c r="A77" s="245">
        <v>8</v>
      </c>
      <c r="B77" s="253" t="s">
        <v>264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49999999999999" customHeight="1">
      <c r="A78" s="245">
        <v>9</v>
      </c>
      <c r="B78" s="253" t="s">
        <v>265</v>
      </c>
      <c r="C78" s="253">
        <f>data!Q64</f>
        <v>0</v>
      </c>
      <c r="D78" s="253">
        <f>data!R64</f>
        <v>127677.02</v>
      </c>
      <c r="E78" s="253">
        <f>data!S64</f>
        <v>0</v>
      </c>
      <c r="F78" s="253">
        <f>data!T64</f>
        <v>0</v>
      </c>
      <c r="G78" s="253">
        <f>data!U64</f>
        <v>537659.1</v>
      </c>
      <c r="H78" s="253">
        <f>data!V64</f>
        <v>0</v>
      </c>
      <c r="I78" s="253">
        <f>data!W64</f>
        <v>0</v>
      </c>
    </row>
    <row r="79" spans="1:9" ht="20.149999999999999" customHeight="1">
      <c r="A79" s="245">
        <v>10</v>
      </c>
      <c r="B79" s="253" t="s">
        <v>511</v>
      </c>
      <c r="C79" s="253">
        <f>data!Q65</f>
        <v>0</v>
      </c>
      <c r="D79" s="253">
        <f>data!R65</f>
        <v>1107.82</v>
      </c>
      <c r="E79" s="253">
        <f>data!S65</f>
        <v>0</v>
      </c>
      <c r="F79" s="253">
        <f>data!T65</f>
        <v>0</v>
      </c>
      <c r="G79" s="253">
        <f>data!U65</f>
        <v>1657.32</v>
      </c>
      <c r="H79" s="253">
        <f>data!V65</f>
        <v>0</v>
      </c>
      <c r="I79" s="253">
        <f>data!W65</f>
        <v>0</v>
      </c>
    </row>
    <row r="80" spans="1:9" ht="20.149999999999999" customHeight="1">
      <c r="A80" s="245">
        <v>11</v>
      </c>
      <c r="B80" s="253" t="s">
        <v>512</v>
      </c>
      <c r="C80" s="253">
        <f>data!Q66</f>
        <v>0</v>
      </c>
      <c r="D80" s="253">
        <f>data!R66</f>
        <v>12803.6</v>
      </c>
      <c r="E80" s="253">
        <f>data!S66</f>
        <v>0</v>
      </c>
      <c r="F80" s="253">
        <f>data!T66</f>
        <v>0</v>
      </c>
      <c r="G80" s="253">
        <f>data!U66</f>
        <v>177821.47</v>
      </c>
      <c r="H80" s="253">
        <f>data!V66</f>
        <v>0</v>
      </c>
      <c r="I80" s="253">
        <f>data!W66</f>
        <v>270160.36</v>
      </c>
    </row>
    <row r="81" spans="1:9" ht="20.149999999999999" customHeight="1">
      <c r="A81" s="245">
        <v>12</v>
      </c>
      <c r="B81" s="253" t="s">
        <v>16</v>
      </c>
      <c r="C81" s="253">
        <f>data!Q67</f>
        <v>0</v>
      </c>
      <c r="D81" s="253">
        <f>data!R67</f>
        <v>5178</v>
      </c>
      <c r="E81" s="253">
        <f>data!S67</f>
        <v>0</v>
      </c>
      <c r="F81" s="253">
        <f>data!T67</f>
        <v>0</v>
      </c>
      <c r="G81" s="253">
        <f>data!U67</f>
        <v>36095</v>
      </c>
      <c r="H81" s="253">
        <f>data!V67</f>
        <v>0</v>
      </c>
      <c r="I81" s="253">
        <f>data!W67</f>
        <v>0</v>
      </c>
    </row>
    <row r="82" spans="1:9" ht="20.149999999999999" customHeight="1">
      <c r="A82" s="245">
        <v>13</v>
      </c>
      <c r="B82" s="253" t="s">
        <v>996</v>
      </c>
      <c r="C82" s="253">
        <f>data!Q68</f>
        <v>0</v>
      </c>
      <c r="D82" s="253">
        <f>data!R68</f>
        <v>12454.56</v>
      </c>
      <c r="E82" s="253">
        <f>data!S68</f>
        <v>0</v>
      </c>
      <c r="F82" s="253">
        <f>data!T68</f>
        <v>0</v>
      </c>
      <c r="G82" s="253">
        <f>data!U68</f>
        <v>3200</v>
      </c>
      <c r="H82" s="253">
        <f>data!V68</f>
        <v>0</v>
      </c>
      <c r="I82" s="253">
        <f>data!W68</f>
        <v>0</v>
      </c>
    </row>
    <row r="83" spans="1:9" ht="20.149999999999999" customHeight="1">
      <c r="A83" s="245">
        <v>14</v>
      </c>
      <c r="B83" s="253" t="s">
        <v>997</v>
      </c>
      <c r="C83" s="253">
        <f>data!Q69</f>
        <v>0</v>
      </c>
      <c r="D83" s="253">
        <f>data!R69</f>
        <v>80888.350000000006</v>
      </c>
      <c r="E83" s="253">
        <f>data!S69</f>
        <v>0</v>
      </c>
      <c r="F83" s="253">
        <f>data!T69</f>
        <v>0</v>
      </c>
      <c r="G83" s="253">
        <f>data!U69</f>
        <v>161560.45000000001</v>
      </c>
      <c r="H83" s="253">
        <f>data!V69</f>
        <v>0</v>
      </c>
      <c r="I83" s="253">
        <f>data!W69</f>
        <v>0</v>
      </c>
    </row>
    <row r="84" spans="1:9" ht="20.149999999999999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spans="1:9" ht="20.149999999999999" customHeight="1">
      <c r="A85" s="245">
        <v>16</v>
      </c>
      <c r="B85" s="261" t="s">
        <v>998</v>
      </c>
      <c r="C85" s="253">
        <f>data!Q85</f>
        <v>0</v>
      </c>
      <c r="D85" s="253">
        <f>data!R85</f>
        <v>1185655.5400000003</v>
      </c>
      <c r="E85" s="253">
        <f>data!S85</f>
        <v>0</v>
      </c>
      <c r="F85" s="253">
        <f>data!T85</f>
        <v>0</v>
      </c>
      <c r="G85" s="253">
        <f>data!U85</f>
        <v>1685049.1500000001</v>
      </c>
      <c r="H85" s="253">
        <f>data!V85</f>
        <v>0</v>
      </c>
      <c r="I85" s="253">
        <f>data!W85</f>
        <v>270160.36</v>
      </c>
    </row>
    <row r="86" spans="1:9" ht="20.149999999999999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>
      <c r="A87" s="245">
        <v>18</v>
      </c>
      <c r="B87" s="253" t="s">
        <v>999</v>
      </c>
      <c r="C87" s="261" t="e">
        <f>+data!M682</f>
        <v>#DIV/0!</v>
      </c>
      <c r="D87" s="261" t="e">
        <f>+data!M683</f>
        <v>#DIV/0!</v>
      </c>
      <c r="E87" s="261" t="e">
        <f>+data!M684</f>
        <v>#DIV/0!</v>
      </c>
      <c r="F87" s="261" t="e">
        <f>+data!M685</f>
        <v>#DIV/0!</v>
      </c>
      <c r="G87" s="261" t="e">
        <f>+data!M686</f>
        <v>#DIV/0!</v>
      </c>
      <c r="H87" s="261" t="e">
        <f>+data!M687</f>
        <v>#DIV/0!</v>
      </c>
      <c r="I87" s="261" t="e">
        <f>+data!M688</f>
        <v>#DIV/0!</v>
      </c>
    </row>
    <row r="88" spans="1:9" ht="20.149999999999999" customHeight="1">
      <c r="A88" s="245">
        <v>19</v>
      </c>
      <c r="B88" s="261" t="s">
        <v>1000</v>
      </c>
      <c r="C88" s="253">
        <f>data!Q87</f>
        <v>0</v>
      </c>
      <c r="D88" s="253">
        <f>data!R87</f>
        <v>51211.1</v>
      </c>
      <c r="E88" s="253">
        <f>data!S87</f>
        <v>57837.83</v>
      </c>
      <c r="F88" s="253">
        <f>data!T87</f>
        <v>64967.91</v>
      </c>
      <c r="G88" s="253">
        <f>data!U87</f>
        <v>608421.25</v>
      </c>
      <c r="H88" s="253">
        <f>data!V87</f>
        <v>7840.8</v>
      </c>
      <c r="I88" s="253">
        <f>data!W87</f>
        <v>37052.5</v>
      </c>
    </row>
    <row r="89" spans="1:9" ht="20.149999999999999" customHeight="1">
      <c r="A89" s="245">
        <v>20</v>
      </c>
      <c r="B89" s="261" t="s">
        <v>1001</v>
      </c>
      <c r="C89" s="253">
        <f>data!Q88</f>
        <v>0</v>
      </c>
      <c r="D89" s="253">
        <f>data!R88</f>
        <v>2527051.21</v>
      </c>
      <c r="E89" s="253">
        <f>data!S88</f>
        <v>542015.16</v>
      </c>
      <c r="F89" s="253">
        <f>data!T88</f>
        <v>68507.86</v>
      </c>
      <c r="G89" s="253">
        <f>data!U88</f>
        <v>4977504.25</v>
      </c>
      <c r="H89" s="253">
        <f>data!V88</f>
        <v>91749</v>
      </c>
      <c r="I89" s="253">
        <f>data!W88</f>
        <v>1217784.8999999999</v>
      </c>
    </row>
    <row r="90" spans="1:9" ht="20.149999999999999" customHeight="1">
      <c r="A90" s="245">
        <v>21</v>
      </c>
      <c r="B90" s="261" t="s">
        <v>1002</v>
      </c>
      <c r="C90" s="253">
        <f>data!Q89</f>
        <v>0</v>
      </c>
      <c r="D90" s="253">
        <f>data!R89</f>
        <v>2578262.31</v>
      </c>
      <c r="E90" s="253">
        <f>data!S89</f>
        <v>599852.99</v>
      </c>
      <c r="F90" s="253">
        <f>data!T89</f>
        <v>133475.77000000002</v>
      </c>
      <c r="G90" s="253">
        <f>data!U89</f>
        <v>5585925.5</v>
      </c>
      <c r="H90" s="253">
        <f>data!V89</f>
        <v>99589.8</v>
      </c>
      <c r="I90" s="253">
        <f>data!W89</f>
        <v>1254837.3999999999</v>
      </c>
    </row>
    <row r="91" spans="1:9" ht="20.149999999999999" customHeight="1">
      <c r="A91" s="245" t="s">
        <v>1003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>
      <c r="A92" s="245">
        <v>22</v>
      </c>
      <c r="B92" s="253" t="s">
        <v>1004</v>
      </c>
      <c r="C92" s="253">
        <f>data!Q90</f>
        <v>0</v>
      </c>
      <c r="D92" s="253">
        <f>data!R90</f>
        <v>225</v>
      </c>
      <c r="E92" s="253">
        <f>data!S90</f>
        <v>0</v>
      </c>
      <c r="F92" s="253">
        <f>data!T90</f>
        <v>0</v>
      </c>
      <c r="G92" s="253">
        <f>data!U90</f>
        <v>527</v>
      </c>
      <c r="H92" s="253">
        <f>data!V90</f>
        <v>0</v>
      </c>
      <c r="I92" s="253">
        <f>data!W90</f>
        <v>0</v>
      </c>
    </row>
    <row r="93" spans="1:9" ht="20.149999999999999" customHeight="1">
      <c r="A93" s="245">
        <v>23</v>
      </c>
      <c r="B93" s="253" t="s">
        <v>1005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>
      <c r="A94" s="245">
        <v>24</v>
      </c>
      <c r="B94" s="253" t="s">
        <v>1006</v>
      </c>
      <c r="C94" s="253">
        <f>data!Q92</f>
        <v>0</v>
      </c>
      <c r="D94" s="253">
        <f>data!R92</f>
        <v>13.17</v>
      </c>
      <c r="E94" s="253">
        <f>data!S92</f>
        <v>0</v>
      </c>
      <c r="F94" s="253">
        <f>data!T92</f>
        <v>0</v>
      </c>
      <c r="G94" s="253">
        <f>data!U92</f>
        <v>53.15</v>
      </c>
      <c r="H94" s="253">
        <f>data!V92</f>
        <v>0</v>
      </c>
      <c r="I94" s="253">
        <f>data!W92</f>
        <v>0</v>
      </c>
    </row>
    <row r="95" spans="1:9" ht="20.149999999999999" customHeight="1">
      <c r="A95" s="245">
        <v>25</v>
      </c>
      <c r="B95" s="253" t="s">
        <v>1007</v>
      </c>
      <c r="C95" s="253">
        <f>data!Q93</f>
        <v>0</v>
      </c>
      <c r="D95" s="253">
        <f>data!R93</f>
        <v>299</v>
      </c>
      <c r="E95" s="253">
        <f>data!S93</f>
        <v>0</v>
      </c>
      <c r="F95" s="253">
        <f>data!T93</f>
        <v>0</v>
      </c>
      <c r="G95" s="253">
        <f>data!U93</f>
        <v>21</v>
      </c>
      <c r="H95" s="253">
        <f>data!V93</f>
        <v>0</v>
      </c>
      <c r="I95" s="253">
        <f>data!W93</f>
        <v>0</v>
      </c>
    </row>
    <row r="96" spans="1:9" ht="20.149999999999999" customHeight="1">
      <c r="A96" s="245">
        <v>26</v>
      </c>
      <c r="B96" s="253" t="s">
        <v>294</v>
      </c>
      <c r="C96" s="260">
        <f>data!Q94</f>
        <v>0</v>
      </c>
      <c r="D96" s="260">
        <f>data!R94</f>
        <v>1.62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>
      <c r="A97" s="246" t="s">
        <v>989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>
      <c r="D98" s="249"/>
      <c r="I98" s="250" t="s">
        <v>1016</v>
      </c>
    </row>
    <row r="99" spans="1:9" ht="20.149999999999999" customHeight="1">
      <c r="A99" s="249"/>
    </row>
    <row r="100" spans="1:9" ht="20.149999999999999" customHeight="1">
      <c r="A100" s="251" t="str">
        <f>"Hospital: "&amp;data!C98</f>
        <v>Hospital: LINCOLN COUNTY HOSPITAL DISTRICT # 3</v>
      </c>
      <c r="G100" s="252"/>
      <c r="H100" s="251" t="str">
        <f>"FYE: "&amp;data!C96</f>
        <v>FYE: 12/31/2022</v>
      </c>
    </row>
    <row r="101" spans="1:9" ht="20.149999999999999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49999999999999" customHeight="1">
      <c r="A102" s="256">
        <v>2</v>
      </c>
      <c r="B102" s="257" t="s">
        <v>991</v>
      </c>
      <c r="C102" s="259" t="s">
        <v>1017</v>
      </c>
      <c r="D102" s="259" t="s">
        <v>1018</v>
      </c>
      <c r="E102" s="259" t="s">
        <v>1018</v>
      </c>
      <c r="F102" s="259" t="s">
        <v>141</v>
      </c>
      <c r="G102" s="259"/>
      <c r="H102" s="259" t="s">
        <v>143</v>
      </c>
      <c r="I102" s="259"/>
    </row>
    <row r="103" spans="1:9" ht="20.149999999999999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49999999999999" customHeight="1">
      <c r="A104" s="245">
        <v>3</v>
      </c>
      <c r="B104" s="253" t="s">
        <v>995</v>
      </c>
      <c r="C104" s="254" t="s">
        <v>251</v>
      </c>
      <c r="D104" s="255" t="s">
        <v>1019</v>
      </c>
      <c r="E104" s="255" t="s">
        <v>1019</v>
      </c>
      <c r="F104" s="255" t="s">
        <v>1019</v>
      </c>
      <c r="G104" s="265"/>
      <c r="H104" s="255" t="s">
        <v>253</v>
      </c>
      <c r="I104" s="255" t="s">
        <v>254</v>
      </c>
    </row>
    <row r="105" spans="1:9" ht="20.149999999999999" customHeight="1">
      <c r="A105" s="245">
        <v>4</v>
      </c>
      <c r="B105" s="253" t="s">
        <v>261</v>
      </c>
      <c r="C105" s="253">
        <f>data!X59</f>
        <v>2007</v>
      </c>
      <c r="D105" s="253">
        <f>data!Y59</f>
        <v>8813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49999999999999" customHeight="1">
      <c r="A106" s="245">
        <v>5</v>
      </c>
      <c r="B106" s="253" t="s">
        <v>262</v>
      </c>
      <c r="C106" s="260">
        <f>data!X60</f>
        <v>0</v>
      </c>
      <c r="D106" s="260">
        <f>data!Y60</f>
        <v>0</v>
      </c>
      <c r="E106" s="260">
        <f>data!Z60</f>
        <v>0</v>
      </c>
      <c r="F106" s="260">
        <f>data!AA60</f>
        <v>0</v>
      </c>
      <c r="G106" s="260">
        <f>data!AB60</f>
        <v>0</v>
      </c>
      <c r="H106" s="260">
        <f>data!AC60</f>
        <v>0</v>
      </c>
      <c r="I106" s="260">
        <f>data!AD60</f>
        <v>0</v>
      </c>
    </row>
    <row r="107" spans="1:9" ht="20.149999999999999" customHeight="1">
      <c r="A107" s="245">
        <v>6</v>
      </c>
      <c r="B107" s="253" t="s">
        <v>263</v>
      </c>
      <c r="C107" s="253">
        <f>data!X61</f>
        <v>0</v>
      </c>
      <c r="D107" s="253">
        <f>data!Y61</f>
        <v>596949</v>
      </c>
      <c r="E107" s="253">
        <f>data!Z61</f>
        <v>0</v>
      </c>
      <c r="F107" s="253">
        <f>data!AA61</f>
        <v>0</v>
      </c>
      <c r="G107" s="253">
        <f>data!AB61</f>
        <v>313595.99</v>
      </c>
      <c r="H107" s="253">
        <f>data!AC61</f>
        <v>173337.9</v>
      </c>
      <c r="I107" s="253">
        <f>data!AD61</f>
        <v>0</v>
      </c>
    </row>
    <row r="108" spans="1:9" ht="20.149999999999999" customHeight="1">
      <c r="A108" s="245">
        <v>7</v>
      </c>
      <c r="B108" s="253" t="s">
        <v>11</v>
      </c>
      <c r="C108" s="253">
        <f>data!X62</f>
        <v>0</v>
      </c>
      <c r="D108" s="253">
        <f>data!Y62</f>
        <v>125722</v>
      </c>
      <c r="E108" s="253">
        <f>data!Z62</f>
        <v>0</v>
      </c>
      <c r="F108" s="253">
        <f>data!AA62</f>
        <v>0</v>
      </c>
      <c r="G108" s="253">
        <f>data!AB62</f>
        <v>67856</v>
      </c>
      <c r="H108" s="253">
        <f>data!AC62</f>
        <v>36270</v>
      </c>
      <c r="I108" s="253">
        <f>data!AD62</f>
        <v>0</v>
      </c>
    </row>
    <row r="109" spans="1:9" ht="20.149999999999999" customHeight="1">
      <c r="A109" s="245">
        <v>8</v>
      </c>
      <c r="B109" s="253" t="s">
        <v>264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>
      <c r="A110" s="245">
        <v>9</v>
      </c>
      <c r="B110" s="253" t="s">
        <v>265</v>
      </c>
      <c r="C110" s="253">
        <f>data!X64</f>
        <v>0</v>
      </c>
      <c r="D110" s="253">
        <f>data!Y64</f>
        <v>80945</v>
      </c>
      <c r="E110" s="253">
        <f>data!Z64</f>
        <v>0</v>
      </c>
      <c r="F110" s="253">
        <f>data!AA64</f>
        <v>0</v>
      </c>
      <c r="G110" s="253">
        <f>data!AB64</f>
        <v>988775.61</v>
      </c>
      <c r="H110" s="253">
        <f>data!AC64</f>
        <v>34527.11</v>
      </c>
      <c r="I110" s="253">
        <f>data!AD64</f>
        <v>0</v>
      </c>
    </row>
    <row r="111" spans="1:9" ht="20.149999999999999" customHeight="1">
      <c r="A111" s="245">
        <v>10</v>
      </c>
      <c r="B111" s="253" t="s">
        <v>511</v>
      </c>
      <c r="C111" s="253">
        <f>data!X65</f>
        <v>0</v>
      </c>
      <c r="D111" s="253">
        <f>data!Y65</f>
        <v>478</v>
      </c>
      <c r="E111" s="253">
        <f>data!Z65</f>
        <v>0</v>
      </c>
      <c r="F111" s="253">
        <f>data!AA65</f>
        <v>0</v>
      </c>
      <c r="G111" s="253">
        <f>data!AB65</f>
        <v>5.76</v>
      </c>
      <c r="H111" s="253">
        <f>data!AC65</f>
        <v>6.34</v>
      </c>
      <c r="I111" s="253">
        <f>data!AD65</f>
        <v>0</v>
      </c>
    </row>
    <row r="112" spans="1:9" ht="20.149999999999999" customHeight="1">
      <c r="A112" s="245">
        <v>11</v>
      </c>
      <c r="B112" s="253" t="s">
        <v>512</v>
      </c>
      <c r="C112" s="253">
        <f>data!X66</f>
        <v>116371.33</v>
      </c>
      <c r="D112" s="253">
        <f>data!Y66</f>
        <v>207320.1</v>
      </c>
      <c r="E112" s="253">
        <f>data!Z66</f>
        <v>0</v>
      </c>
      <c r="F112" s="253">
        <f>data!AA66</f>
        <v>0</v>
      </c>
      <c r="G112" s="253">
        <f>data!AB66</f>
        <v>62868.480000000003</v>
      </c>
      <c r="H112" s="253">
        <f>data!AC66</f>
        <v>89.1</v>
      </c>
      <c r="I112" s="253">
        <f>data!AD66</f>
        <v>0</v>
      </c>
    </row>
    <row r="113" spans="1:9" ht="20.149999999999999" customHeight="1">
      <c r="A113" s="245">
        <v>12</v>
      </c>
      <c r="B113" s="253" t="s">
        <v>16</v>
      </c>
      <c r="C113" s="253">
        <f>data!X67</f>
        <v>710</v>
      </c>
      <c r="D113" s="253">
        <f>data!Y67</f>
        <v>172618</v>
      </c>
      <c r="E113" s="253">
        <f>data!Z67</f>
        <v>0</v>
      </c>
      <c r="F113" s="253">
        <f>data!AA67</f>
        <v>0</v>
      </c>
      <c r="G113" s="253">
        <f>data!AB67</f>
        <v>4852</v>
      </c>
      <c r="H113" s="253">
        <f>data!AC67</f>
        <v>511</v>
      </c>
      <c r="I113" s="253">
        <f>data!AD67</f>
        <v>0</v>
      </c>
    </row>
    <row r="114" spans="1:9" ht="20.149999999999999" customHeight="1">
      <c r="A114" s="245">
        <v>13</v>
      </c>
      <c r="B114" s="253" t="s">
        <v>996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3175.2</v>
      </c>
      <c r="H114" s="253">
        <f>data!AC68</f>
        <v>8444.16</v>
      </c>
      <c r="I114" s="253">
        <f>data!AD68</f>
        <v>0</v>
      </c>
    </row>
    <row r="115" spans="1:9" ht="20.149999999999999" customHeight="1">
      <c r="A115" s="245">
        <v>14</v>
      </c>
      <c r="B115" s="253" t="s">
        <v>997</v>
      </c>
      <c r="C115" s="253">
        <f>data!X69</f>
        <v>36064.43</v>
      </c>
      <c r="D115" s="253">
        <f>data!Y69</f>
        <v>78866</v>
      </c>
      <c r="E115" s="253">
        <f>data!Z69</f>
        <v>0</v>
      </c>
      <c r="F115" s="253">
        <f>data!AA69</f>
        <v>0</v>
      </c>
      <c r="G115" s="253">
        <f>data!AB69</f>
        <v>3464.12</v>
      </c>
      <c r="H115" s="253">
        <f>data!AC69</f>
        <v>1787.91</v>
      </c>
      <c r="I115" s="253">
        <f>data!AD69</f>
        <v>0</v>
      </c>
    </row>
    <row r="116" spans="1:9" ht="20.149999999999999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>
      <c r="A117" s="245">
        <v>16</v>
      </c>
      <c r="B117" s="261" t="s">
        <v>998</v>
      </c>
      <c r="C117" s="253">
        <f>data!X85</f>
        <v>153145.76</v>
      </c>
      <c r="D117" s="253">
        <f>data!Y85</f>
        <v>1262898.1000000001</v>
      </c>
      <c r="E117" s="253">
        <f>data!Z85</f>
        <v>0</v>
      </c>
      <c r="F117" s="253">
        <f>data!AA85</f>
        <v>0</v>
      </c>
      <c r="G117" s="253">
        <f>data!AB85</f>
        <v>1444593.1600000001</v>
      </c>
      <c r="H117" s="253">
        <f>data!AC85</f>
        <v>254973.52000000002</v>
      </c>
      <c r="I117" s="253">
        <f>data!AD85</f>
        <v>0</v>
      </c>
    </row>
    <row r="118" spans="1:9" ht="20.149999999999999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>
      <c r="A119" s="245">
        <v>18</v>
      </c>
      <c r="B119" s="253" t="s">
        <v>999</v>
      </c>
      <c r="C119" s="261" t="e">
        <f>+data!M689</f>
        <v>#DIV/0!</v>
      </c>
      <c r="D119" s="261" t="e">
        <f>+data!M690</f>
        <v>#DIV/0!</v>
      </c>
      <c r="E119" s="261" t="e">
        <f>+data!M691</f>
        <v>#DIV/0!</v>
      </c>
      <c r="F119" s="261" t="e">
        <f>+data!M692</f>
        <v>#DIV/0!</v>
      </c>
      <c r="G119" s="261" t="e">
        <f>+data!M693</f>
        <v>#DIV/0!</v>
      </c>
      <c r="H119" s="261" t="e">
        <f>+data!M694</f>
        <v>#DIV/0!</v>
      </c>
      <c r="I119" s="261" t="e">
        <f>+data!M695</f>
        <v>#DIV/0!</v>
      </c>
    </row>
    <row r="120" spans="1:9" ht="20.149999999999999" customHeight="1">
      <c r="A120" s="245">
        <v>19</v>
      </c>
      <c r="B120" s="261" t="s">
        <v>1000</v>
      </c>
      <c r="C120" s="253">
        <f>data!X87</f>
        <v>180925.35</v>
      </c>
      <c r="D120" s="253">
        <f>data!Y87</f>
        <v>85007</v>
      </c>
      <c r="E120" s="253">
        <f>data!Z87</f>
        <v>0</v>
      </c>
      <c r="F120" s="253">
        <f>data!AA87</f>
        <v>0</v>
      </c>
      <c r="G120" s="253">
        <f>data!AB87</f>
        <v>489639.84</v>
      </c>
      <c r="H120" s="253">
        <f>data!AC87</f>
        <v>373144.9</v>
      </c>
      <c r="I120" s="253">
        <f>data!AD87</f>
        <v>0</v>
      </c>
    </row>
    <row r="121" spans="1:9" ht="20.149999999999999" customHeight="1">
      <c r="A121" s="245">
        <v>20</v>
      </c>
      <c r="B121" s="261" t="s">
        <v>1001</v>
      </c>
      <c r="C121" s="253">
        <f>data!X88</f>
        <v>3333168.05</v>
      </c>
      <c r="D121" s="253">
        <f>data!Y88</f>
        <v>2123006</v>
      </c>
      <c r="E121" s="253">
        <f>data!Z88</f>
        <v>0</v>
      </c>
      <c r="F121" s="253">
        <f>data!AA88</f>
        <v>0</v>
      </c>
      <c r="G121" s="253">
        <f>data!AB88</f>
        <v>1680946.32</v>
      </c>
      <c r="H121" s="253">
        <f>data!AC88</f>
        <v>215291.3</v>
      </c>
      <c r="I121" s="253">
        <f>data!AD88</f>
        <v>0</v>
      </c>
    </row>
    <row r="122" spans="1:9" ht="20.149999999999999" customHeight="1">
      <c r="A122" s="245">
        <v>21</v>
      </c>
      <c r="B122" s="261" t="s">
        <v>1002</v>
      </c>
      <c r="C122" s="253">
        <f>data!X89</f>
        <v>3514093.4</v>
      </c>
      <c r="D122" s="253">
        <f>data!Y89</f>
        <v>2208013</v>
      </c>
      <c r="E122" s="253">
        <f>data!Z89</f>
        <v>0</v>
      </c>
      <c r="F122" s="253">
        <f>data!AA89</f>
        <v>0</v>
      </c>
      <c r="G122" s="253">
        <f>data!AB89</f>
        <v>2170586.16</v>
      </c>
      <c r="H122" s="253">
        <f>data!AC89</f>
        <v>588436.19999999995</v>
      </c>
      <c r="I122" s="253">
        <f>data!AD89</f>
        <v>0</v>
      </c>
    </row>
    <row r="123" spans="1:9" ht="20.149999999999999" customHeight="1">
      <c r="A123" s="245" t="s">
        <v>1003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>
      <c r="A124" s="245">
        <v>22</v>
      </c>
      <c r="B124" s="253" t="s">
        <v>1004</v>
      </c>
      <c r="C124" s="253">
        <f>data!X90</f>
        <v>0</v>
      </c>
      <c r="D124" s="253">
        <f>data!Y90</f>
        <v>1569</v>
      </c>
      <c r="E124" s="253">
        <f>data!Z90</f>
        <v>0</v>
      </c>
      <c r="F124" s="253">
        <f>data!AA90</f>
        <v>0</v>
      </c>
      <c r="G124" s="253">
        <f>data!AB90</f>
        <v>380</v>
      </c>
      <c r="H124" s="253">
        <f>data!AC90</f>
        <v>40</v>
      </c>
      <c r="I124" s="253">
        <f>data!AD90</f>
        <v>0</v>
      </c>
    </row>
    <row r="125" spans="1:9" ht="20.149999999999999" customHeight="1">
      <c r="A125" s="245">
        <v>23</v>
      </c>
      <c r="B125" s="253" t="s">
        <v>1005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>
      <c r="A126" s="245">
        <v>24</v>
      </c>
      <c r="B126" s="253" t="s">
        <v>1006</v>
      </c>
      <c r="C126" s="253">
        <f>data!X92</f>
        <v>0</v>
      </c>
      <c r="D126" s="253">
        <f>data!Y92</f>
        <v>47.38</v>
      </c>
      <c r="E126" s="253">
        <f>data!Z92</f>
        <v>0</v>
      </c>
      <c r="F126" s="253">
        <f>data!AA92</f>
        <v>0</v>
      </c>
      <c r="G126" s="253">
        <f>data!AB92</f>
        <v>4.33</v>
      </c>
      <c r="H126" s="253">
        <f>data!AC92</f>
        <v>5.89</v>
      </c>
      <c r="I126" s="253">
        <f>data!AD92</f>
        <v>0</v>
      </c>
    </row>
    <row r="127" spans="1:9" ht="20.149999999999999" customHeight="1">
      <c r="A127" s="245">
        <v>25</v>
      </c>
      <c r="B127" s="253" t="s">
        <v>1007</v>
      </c>
      <c r="C127" s="253">
        <f>data!X93</f>
        <v>0</v>
      </c>
      <c r="D127" s="253">
        <f>data!Y93</f>
        <v>1096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49999999999999" customHeight="1">
      <c r="A129" s="246" t="s">
        <v>989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>
      <c r="D130" s="249"/>
      <c r="I130" s="250" t="s">
        <v>1020</v>
      </c>
    </row>
    <row r="131" spans="1:14" ht="20.149999999999999" customHeight="1">
      <c r="A131" s="249"/>
    </row>
    <row r="132" spans="1:14" ht="20.149999999999999" customHeight="1">
      <c r="A132" s="251" t="str">
        <f>"Hospital: "&amp;data!C98</f>
        <v>Hospital: LINCOLN COUNTY HOSPITAL DISTRICT # 3</v>
      </c>
      <c r="G132" s="252"/>
      <c r="H132" s="251" t="str">
        <f>"FYE: "&amp;data!C96</f>
        <v>FYE: 12/31/2022</v>
      </c>
    </row>
    <row r="133" spans="1:14" ht="20.149999999999999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49999999999999" customHeight="1">
      <c r="A134" s="256">
        <v>2</v>
      </c>
      <c r="B134" s="257" t="s">
        <v>991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1021</v>
      </c>
      <c r="H134" s="259"/>
      <c r="I134" s="259" t="s">
        <v>149</v>
      </c>
    </row>
    <row r="135" spans="1:14" ht="20.149999999999999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49999999999999" customHeight="1">
      <c r="A136" s="245">
        <v>3</v>
      </c>
      <c r="B136" s="253" t="s">
        <v>995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1022</v>
      </c>
      <c r="H136" s="255" t="s">
        <v>255</v>
      </c>
      <c r="I136" s="255" t="s">
        <v>253</v>
      </c>
    </row>
    <row r="137" spans="1:14" ht="20.149999999999999" customHeight="1">
      <c r="A137" s="245">
        <v>4</v>
      </c>
      <c r="B137" s="253" t="s">
        <v>261</v>
      </c>
      <c r="C137" s="253">
        <f>data!AE59</f>
        <v>8079</v>
      </c>
      <c r="D137" s="253">
        <f>data!AF59</f>
        <v>0</v>
      </c>
      <c r="E137" s="253">
        <f>data!AG59</f>
        <v>3726</v>
      </c>
      <c r="F137" s="253">
        <f>data!AH59</f>
        <v>418</v>
      </c>
      <c r="G137" s="253">
        <f>data!AI59</f>
        <v>0</v>
      </c>
      <c r="H137" s="253">
        <f>data!AJ59</f>
        <v>22390</v>
      </c>
      <c r="I137" s="253">
        <f>data!AK59</f>
        <v>1347</v>
      </c>
      <c r="K137" s="264"/>
      <c r="L137" s="266"/>
      <c r="M137" s="266"/>
      <c r="N137" s="266"/>
    </row>
    <row r="138" spans="1:14" ht="20.149999999999999" customHeight="1">
      <c r="A138" s="245">
        <v>5</v>
      </c>
      <c r="B138" s="253" t="s">
        <v>262</v>
      </c>
      <c r="C138" s="260">
        <f>data!AE60</f>
        <v>0</v>
      </c>
      <c r="D138" s="260">
        <f>data!AF60</f>
        <v>0</v>
      </c>
      <c r="E138" s="260">
        <f>data!AG60</f>
        <v>0</v>
      </c>
      <c r="F138" s="260">
        <f>data!AH60</f>
        <v>0</v>
      </c>
      <c r="G138" s="260">
        <f>data!AI60</f>
        <v>0</v>
      </c>
      <c r="H138" s="260">
        <f>data!AJ60</f>
        <v>0</v>
      </c>
      <c r="I138" s="260">
        <f>data!AK60</f>
        <v>0</v>
      </c>
    </row>
    <row r="139" spans="1:14" ht="20.149999999999999" customHeight="1">
      <c r="A139" s="245">
        <v>6</v>
      </c>
      <c r="B139" s="253" t="s">
        <v>263</v>
      </c>
      <c r="C139" s="253">
        <f>data!AE61</f>
        <v>519992.66</v>
      </c>
      <c r="D139" s="253">
        <f>data!AF61</f>
        <v>0</v>
      </c>
      <c r="E139" s="253">
        <f>data!AG61</f>
        <v>612501.43999999994</v>
      </c>
      <c r="F139" s="253">
        <f>data!AH61</f>
        <v>143832.15</v>
      </c>
      <c r="G139" s="253">
        <f>data!AI61</f>
        <v>0</v>
      </c>
      <c r="H139" s="253">
        <f>data!AJ61</f>
        <v>4289222.6100000003</v>
      </c>
      <c r="I139" s="253">
        <f>data!AK61</f>
        <v>88538.71</v>
      </c>
    </row>
    <row r="140" spans="1:14" ht="20.149999999999999" customHeight="1">
      <c r="A140" s="245">
        <v>7</v>
      </c>
      <c r="B140" s="253" t="s">
        <v>11</v>
      </c>
      <c r="C140" s="253">
        <f>data!AE62</f>
        <v>123535</v>
      </c>
      <c r="D140" s="253">
        <f>data!AF62</f>
        <v>0</v>
      </c>
      <c r="E140" s="253">
        <f>data!AG62</f>
        <v>108330</v>
      </c>
      <c r="F140" s="253">
        <f>data!AH62</f>
        <v>27163</v>
      </c>
      <c r="G140" s="253">
        <f>data!AI62</f>
        <v>0</v>
      </c>
      <c r="H140" s="253">
        <f>data!AJ62</f>
        <v>771948</v>
      </c>
      <c r="I140" s="253">
        <f>data!AK62</f>
        <v>19076</v>
      </c>
    </row>
    <row r="141" spans="1:14" ht="20.149999999999999" customHeight="1">
      <c r="A141" s="245">
        <v>8</v>
      </c>
      <c r="B141" s="253" t="s">
        <v>264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49999999999999" customHeight="1">
      <c r="A142" s="245">
        <v>9</v>
      </c>
      <c r="B142" s="253" t="s">
        <v>265</v>
      </c>
      <c r="C142" s="253">
        <f>data!AE64</f>
        <v>9133.86</v>
      </c>
      <c r="D142" s="253">
        <f>data!AF64</f>
        <v>0</v>
      </c>
      <c r="E142" s="253">
        <f>data!AG64</f>
        <v>51721.1</v>
      </c>
      <c r="F142" s="253">
        <f>data!AH64</f>
        <v>12371.22</v>
      </c>
      <c r="G142" s="253">
        <f>data!AI64</f>
        <v>0</v>
      </c>
      <c r="H142" s="253">
        <f>data!AJ64</f>
        <v>198405.91</v>
      </c>
      <c r="I142" s="253">
        <f>data!AK64</f>
        <v>0</v>
      </c>
    </row>
    <row r="143" spans="1:14" ht="20.149999999999999" customHeight="1">
      <c r="A143" s="245">
        <v>10</v>
      </c>
      <c r="B143" s="253" t="s">
        <v>511</v>
      </c>
      <c r="C143" s="253">
        <f>data!AE65</f>
        <v>9532.9599999999991</v>
      </c>
      <c r="D143" s="253">
        <f>data!AF65</f>
        <v>0</v>
      </c>
      <c r="E143" s="253">
        <f>data!AG65</f>
        <v>299.64</v>
      </c>
      <c r="F143" s="253">
        <f>data!AH65</f>
        <v>14341.06</v>
      </c>
      <c r="G143" s="253">
        <f>data!AI65</f>
        <v>0</v>
      </c>
      <c r="H143" s="253">
        <f>data!AJ65</f>
        <v>74515.100000000006</v>
      </c>
      <c r="I143" s="253">
        <f>data!AK65</f>
        <v>1.74</v>
      </c>
    </row>
    <row r="144" spans="1:14" ht="20.149999999999999" customHeight="1">
      <c r="A144" s="245">
        <v>11</v>
      </c>
      <c r="B144" s="253" t="s">
        <v>512</v>
      </c>
      <c r="C144" s="253">
        <f>data!AE66</f>
        <v>12916.24</v>
      </c>
      <c r="D144" s="253">
        <f>data!AF66</f>
        <v>0</v>
      </c>
      <c r="E144" s="253">
        <f>data!AG66</f>
        <v>3061.05</v>
      </c>
      <c r="F144" s="253">
        <f>data!AH66</f>
        <v>2912.63</v>
      </c>
      <c r="G144" s="253">
        <f>data!AI66</f>
        <v>0</v>
      </c>
      <c r="H144" s="253">
        <f>data!AJ66</f>
        <v>139097.82</v>
      </c>
      <c r="I144" s="253">
        <f>data!AK66</f>
        <v>0</v>
      </c>
    </row>
    <row r="145" spans="1:9" ht="20.149999999999999" customHeight="1">
      <c r="A145" s="245">
        <v>12</v>
      </c>
      <c r="B145" s="253" t="s">
        <v>16</v>
      </c>
      <c r="C145" s="253">
        <f>data!AE67</f>
        <v>19874</v>
      </c>
      <c r="D145" s="253">
        <f>data!AF67</f>
        <v>0</v>
      </c>
      <c r="E145" s="253">
        <f>data!AG67</f>
        <v>10674</v>
      </c>
      <c r="F145" s="253">
        <f>data!AH67</f>
        <v>14038</v>
      </c>
      <c r="G145" s="253">
        <f>data!AI67</f>
        <v>0</v>
      </c>
      <c r="H145" s="253">
        <f>data!AJ67</f>
        <v>99663</v>
      </c>
      <c r="I145" s="253">
        <f>data!AK67</f>
        <v>5452</v>
      </c>
    </row>
    <row r="146" spans="1:9" ht="20.149999999999999" customHeight="1">
      <c r="A146" s="245">
        <v>13</v>
      </c>
      <c r="B146" s="253" t="s">
        <v>996</v>
      </c>
      <c r="C146" s="253">
        <f>data!AE68</f>
        <v>25200</v>
      </c>
      <c r="D146" s="253">
        <f>data!AF68</f>
        <v>0</v>
      </c>
      <c r="E146" s="253">
        <f>data!AG68</f>
        <v>6531.84</v>
      </c>
      <c r="F146" s="253">
        <f>data!AH68</f>
        <v>0</v>
      </c>
      <c r="G146" s="253">
        <f>data!AI68</f>
        <v>0</v>
      </c>
      <c r="H146" s="253">
        <f>data!AJ68</f>
        <v>6175.77</v>
      </c>
      <c r="I146" s="253">
        <f>data!AK68</f>
        <v>0</v>
      </c>
    </row>
    <row r="147" spans="1:9" ht="20.149999999999999" customHeight="1">
      <c r="A147" s="245">
        <v>14</v>
      </c>
      <c r="B147" s="253" t="s">
        <v>997</v>
      </c>
      <c r="C147" s="253">
        <f>data!AE69</f>
        <v>10357.040000000001</v>
      </c>
      <c r="D147" s="253">
        <f>data!AF69</f>
        <v>0</v>
      </c>
      <c r="E147" s="253">
        <f>data!AG69</f>
        <v>903134.03</v>
      </c>
      <c r="F147" s="253">
        <f>data!AH69</f>
        <v>21534.590000000004</v>
      </c>
      <c r="G147" s="253">
        <f>data!AI69</f>
        <v>0</v>
      </c>
      <c r="H147" s="253">
        <f>data!AJ69</f>
        <v>80821.84</v>
      </c>
      <c r="I147" s="253">
        <f>data!AK69</f>
        <v>237.74</v>
      </c>
    </row>
    <row r="148" spans="1:9" ht="20.149999999999999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>
      <c r="A149" s="245">
        <v>16</v>
      </c>
      <c r="B149" s="261" t="s">
        <v>998</v>
      </c>
      <c r="C149" s="253">
        <f>data!AE85</f>
        <v>730541.75999999989</v>
      </c>
      <c r="D149" s="253">
        <f>data!AF85</f>
        <v>0</v>
      </c>
      <c r="E149" s="253">
        <f>data!AG85</f>
        <v>1696253.1</v>
      </c>
      <c r="F149" s="253">
        <f>data!AH85</f>
        <v>236192.65</v>
      </c>
      <c r="G149" s="253">
        <f>data!AI85</f>
        <v>0</v>
      </c>
      <c r="H149" s="253">
        <f>data!AJ85</f>
        <v>5659850.0499999998</v>
      </c>
      <c r="I149" s="253">
        <f>data!AK85</f>
        <v>113306.19000000002</v>
      </c>
    </row>
    <row r="150" spans="1:9" ht="20.149999999999999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>
      <c r="A151" s="245">
        <v>18</v>
      </c>
      <c r="B151" s="253" t="s">
        <v>999</v>
      </c>
      <c r="C151" s="261" t="e">
        <f>+data!M696</f>
        <v>#DIV/0!</v>
      </c>
      <c r="D151" s="261" t="e">
        <f>+data!M697</f>
        <v>#DIV/0!</v>
      </c>
      <c r="E151" s="261" t="e">
        <f>+data!M698</f>
        <v>#DIV/0!</v>
      </c>
      <c r="F151" s="261" t="e">
        <f>+data!M699</f>
        <v>#DIV/0!</v>
      </c>
      <c r="G151" s="261" t="e">
        <f>+data!M700</f>
        <v>#DIV/0!</v>
      </c>
      <c r="H151" s="261" t="e">
        <f>+data!M701</f>
        <v>#DIV/0!</v>
      </c>
      <c r="I151" s="261" t="e">
        <f>+data!M702</f>
        <v>#DIV/0!</v>
      </c>
    </row>
    <row r="152" spans="1:9" ht="20.149999999999999" customHeight="1">
      <c r="A152" s="245">
        <v>19</v>
      </c>
      <c r="B152" s="261" t="s">
        <v>1000</v>
      </c>
      <c r="C152" s="253">
        <f>data!AE87</f>
        <v>279705.65000000002</v>
      </c>
      <c r="D152" s="253">
        <f>data!AF87</f>
        <v>0</v>
      </c>
      <c r="E152" s="253">
        <f>data!AG87</f>
        <v>50659.5</v>
      </c>
      <c r="F152" s="253">
        <f>data!AH87</f>
        <v>21029.599999999999</v>
      </c>
      <c r="G152" s="253">
        <f>data!AI87</f>
        <v>0</v>
      </c>
      <c r="H152" s="253">
        <f>data!AJ87</f>
        <v>262988.84999999998</v>
      </c>
      <c r="I152" s="253">
        <f>data!AK87</f>
        <v>234795.3</v>
      </c>
    </row>
    <row r="153" spans="1:9" ht="20.149999999999999" customHeight="1">
      <c r="A153" s="245">
        <v>20</v>
      </c>
      <c r="B153" s="261" t="s">
        <v>1001</v>
      </c>
      <c r="C153" s="253">
        <f>data!AE88</f>
        <v>1434823.74</v>
      </c>
      <c r="D153" s="253">
        <f>data!AF88</f>
        <v>0</v>
      </c>
      <c r="E153" s="253">
        <f>data!AG88</f>
        <v>2133106.4500000002</v>
      </c>
      <c r="F153" s="253">
        <f>data!AH88</f>
        <v>486145.15</v>
      </c>
      <c r="G153" s="253">
        <f>data!AI88</f>
        <v>0</v>
      </c>
      <c r="H153" s="253">
        <f>data!AJ88</f>
        <v>5512694.1299999999</v>
      </c>
      <c r="I153" s="253">
        <f>data!AK88</f>
        <v>59101.1</v>
      </c>
    </row>
    <row r="154" spans="1:9" ht="20.149999999999999" customHeight="1">
      <c r="A154" s="245">
        <v>21</v>
      </c>
      <c r="B154" s="261" t="s">
        <v>1002</v>
      </c>
      <c r="C154" s="253">
        <f>data!AE89</f>
        <v>1714529.3900000001</v>
      </c>
      <c r="D154" s="253">
        <f>data!AF89</f>
        <v>0</v>
      </c>
      <c r="E154" s="253">
        <f>data!AG89</f>
        <v>2183765.9500000002</v>
      </c>
      <c r="F154" s="253">
        <f>data!AH89</f>
        <v>507174.75</v>
      </c>
      <c r="G154" s="253">
        <f>data!AI89</f>
        <v>0</v>
      </c>
      <c r="H154" s="253">
        <f>data!AJ89</f>
        <v>5775682.9799999995</v>
      </c>
      <c r="I154" s="253">
        <f>data!AK89</f>
        <v>293896.39999999997</v>
      </c>
    </row>
    <row r="155" spans="1:9" ht="20.149999999999999" customHeight="1">
      <c r="A155" s="245" t="s">
        <v>1003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>
      <c r="A156" s="245">
        <v>22</v>
      </c>
      <c r="B156" s="253" t="s">
        <v>1004</v>
      </c>
      <c r="C156" s="253">
        <f>data!AE90</f>
        <v>1465</v>
      </c>
      <c r="D156" s="253">
        <f>data!AF90</f>
        <v>0</v>
      </c>
      <c r="E156" s="253">
        <f>data!AG90</f>
        <v>581</v>
      </c>
      <c r="F156" s="253">
        <f>data!AH90</f>
        <v>0</v>
      </c>
      <c r="G156" s="253">
        <f>data!AI90</f>
        <v>0</v>
      </c>
      <c r="H156" s="253">
        <f>data!AJ90</f>
        <v>6493</v>
      </c>
      <c r="I156" s="253">
        <f>data!AK90</f>
        <v>427</v>
      </c>
    </row>
    <row r="157" spans="1:9" ht="20.149999999999999" customHeight="1">
      <c r="A157" s="245">
        <v>23</v>
      </c>
      <c r="B157" s="253" t="s">
        <v>1005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>
      <c r="A158" s="245">
        <v>24</v>
      </c>
      <c r="B158" s="253" t="s">
        <v>1006</v>
      </c>
      <c r="C158" s="253">
        <f>data!AE92</f>
        <v>102.55</v>
      </c>
      <c r="D158" s="253">
        <f>data!AF92</f>
        <v>0</v>
      </c>
      <c r="E158" s="253">
        <f>data!AG92</f>
        <v>77.5</v>
      </c>
      <c r="F158" s="253">
        <f>data!AH92</f>
        <v>0</v>
      </c>
      <c r="G158" s="253">
        <f>data!AI92</f>
        <v>0</v>
      </c>
      <c r="H158" s="253">
        <f>data!AJ92</f>
        <v>373.52000000000004</v>
      </c>
      <c r="I158" s="253">
        <f>data!AK92</f>
        <v>6.52</v>
      </c>
    </row>
    <row r="159" spans="1:9" ht="20.149999999999999" customHeight="1">
      <c r="A159" s="245">
        <v>25</v>
      </c>
      <c r="B159" s="253" t="s">
        <v>1007</v>
      </c>
      <c r="C159" s="253">
        <f>data!AE93</f>
        <v>1663</v>
      </c>
      <c r="D159" s="253">
        <f>data!AF93</f>
        <v>0</v>
      </c>
      <c r="E159" s="253">
        <f>data!AG93</f>
        <v>1698</v>
      </c>
      <c r="F159" s="253">
        <f>data!AH93</f>
        <v>423</v>
      </c>
      <c r="G159" s="253">
        <f>data!AI93</f>
        <v>0</v>
      </c>
      <c r="H159" s="253">
        <f>data!AJ93</f>
        <v>52</v>
      </c>
      <c r="I159" s="253">
        <f>data!AK93</f>
        <v>0</v>
      </c>
    </row>
    <row r="160" spans="1:9" ht="20.149999999999999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4</v>
      </c>
      <c r="F160" s="260">
        <f>data!AH94</f>
        <v>0</v>
      </c>
      <c r="G160" s="260">
        <f>data!AI94</f>
        <v>0</v>
      </c>
      <c r="H160" s="260">
        <f>data!AJ94</f>
        <v>2.2000000000000002</v>
      </c>
      <c r="I160" s="260">
        <f>data!AK94</f>
        <v>0</v>
      </c>
    </row>
    <row r="161" spans="1:9" ht="20.149999999999999" customHeight="1">
      <c r="A161" s="246" t="s">
        <v>989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>
      <c r="D162" s="249"/>
      <c r="I162" s="250" t="s">
        <v>1023</v>
      </c>
    </row>
    <row r="163" spans="1:9" ht="20.149999999999999" customHeight="1">
      <c r="A163" s="249"/>
    </row>
    <row r="164" spans="1:9" ht="20.149999999999999" customHeight="1">
      <c r="A164" s="251" t="str">
        <f>"Hospital: "&amp;data!C98</f>
        <v>Hospital: LINCOLN COUNTY HOSPITAL DISTRICT # 3</v>
      </c>
      <c r="G164" s="252"/>
      <c r="H164" s="251" t="str">
        <f>"FYE: "&amp;data!C96</f>
        <v>FYE: 12/31/2022</v>
      </c>
    </row>
    <row r="165" spans="1:9" ht="20.149999999999999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49999999999999" customHeight="1">
      <c r="A166" s="256">
        <v>2</v>
      </c>
      <c r="B166" s="257" t="s">
        <v>991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1024</v>
      </c>
      <c r="H166" s="259" t="s">
        <v>154</v>
      </c>
      <c r="I166" s="259" t="s">
        <v>155</v>
      </c>
    </row>
    <row r="167" spans="1:9" ht="20.149999999999999" customHeight="1">
      <c r="A167" s="256"/>
      <c r="B167" s="257"/>
      <c r="C167" s="259" t="s">
        <v>199</v>
      </c>
      <c r="D167" s="259" t="s">
        <v>199</v>
      </c>
      <c r="E167" s="259" t="s">
        <v>1025</v>
      </c>
      <c r="F167" s="259" t="s">
        <v>209</v>
      </c>
      <c r="G167" s="259" t="s">
        <v>148</v>
      </c>
      <c r="H167" s="258" t="s">
        <v>1026</v>
      </c>
      <c r="I167" s="259" t="s">
        <v>196</v>
      </c>
    </row>
    <row r="168" spans="1:9" ht="20.149999999999999" customHeight="1">
      <c r="A168" s="245">
        <v>3</v>
      </c>
      <c r="B168" s="253" t="s">
        <v>995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49999999999999" customHeight="1">
      <c r="A169" s="245">
        <v>4</v>
      </c>
      <c r="B169" s="253" t="s">
        <v>261</v>
      </c>
      <c r="C169" s="253">
        <f>data!AL59</f>
        <v>542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>
      <c r="A171" s="245">
        <v>6</v>
      </c>
      <c r="B171" s="253" t="s">
        <v>263</v>
      </c>
      <c r="C171" s="253">
        <f>data!AL61</f>
        <v>65207.01</v>
      </c>
      <c r="D171" s="253">
        <f>data!AM61</f>
        <v>47403.24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>
      <c r="A172" s="245">
        <v>7</v>
      </c>
      <c r="B172" s="253" t="s">
        <v>11</v>
      </c>
      <c r="C172" s="253">
        <f>data!AL62</f>
        <v>14279</v>
      </c>
      <c r="D172" s="253">
        <f>data!AM62</f>
        <v>13270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>
      <c r="A174" s="245">
        <v>9</v>
      </c>
      <c r="B174" s="253" t="s">
        <v>265</v>
      </c>
      <c r="C174" s="253">
        <f>data!AL64</f>
        <v>115.23</v>
      </c>
      <c r="D174" s="253">
        <f>data!AM64</f>
        <v>783.03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>
      <c r="A175" s="245">
        <v>10</v>
      </c>
      <c r="B175" s="253" t="s">
        <v>511</v>
      </c>
      <c r="C175" s="253">
        <f>data!AL65</f>
        <v>537.36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>
      <c r="A178" s="245">
        <v>13</v>
      </c>
      <c r="B178" s="253" t="s">
        <v>996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>
      <c r="A179" s="245">
        <v>14</v>
      </c>
      <c r="B179" s="253" t="s">
        <v>997</v>
      </c>
      <c r="C179" s="253">
        <f>data!AL69</f>
        <v>0</v>
      </c>
      <c r="D179" s="253">
        <f>data!AM69</f>
        <v>10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spans="1:9" ht="20.149999999999999" customHeight="1">
      <c r="A181" s="245">
        <v>16</v>
      </c>
      <c r="B181" s="261" t="s">
        <v>998</v>
      </c>
      <c r="C181" s="253">
        <f>data!AL85</f>
        <v>80138.600000000006</v>
      </c>
      <c r="D181" s="253">
        <f>data!AM85</f>
        <v>61466.27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>
      <c r="A183" s="245">
        <v>18</v>
      </c>
      <c r="B183" s="253" t="s">
        <v>999</v>
      </c>
      <c r="C183" s="261" t="e">
        <f>+data!M703</f>
        <v>#DIV/0!</v>
      </c>
      <c r="D183" s="261" t="e">
        <f>+data!M704</f>
        <v>#DIV/0!</v>
      </c>
      <c r="E183" s="261" t="e">
        <f>+data!M705</f>
        <v>#DIV/0!</v>
      </c>
      <c r="F183" s="261" t="e">
        <f>+data!M706</f>
        <v>#DIV/0!</v>
      </c>
      <c r="G183" s="261" t="e">
        <f>+data!M707</f>
        <v>#DIV/0!</v>
      </c>
      <c r="H183" s="261" t="e">
        <f>+data!M708</f>
        <v>#DIV/0!</v>
      </c>
      <c r="I183" s="261" t="e">
        <f>+data!M709</f>
        <v>#DIV/0!</v>
      </c>
    </row>
    <row r="184" spans="1:9" ht="20.149999999999999" customHeight="1">
      <c r="A184" s="245">
        <v>19</v>
      </c>
      <c r="B184" s="261" t="s">
        <v>1000</v>
      </c>
      <c r="C184" s="253">
        <f>data!AL87</f>
        <v>48870.6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>
      <c r="A185" s="245">
        <v>20</v>
      </c>
      <c r="B185" s="261" t="s">
        <v>1001</v>
      </c>
      <c r="C185" s="253">
        <f>data!AL88</f>
        <v>19127.7</v>
      </c>
      <c r="D185" s="253">
        <f>data!AM88</f>
        <v>0</v>
      </c>
      <c r="E185" s="253">
        <f>data!AN88</f>
        <v>0</v>
      </c>
      <c r="F185" s="253">
        <f>data!AO88</f>
        <v>421348.75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>
      <c r="A186" s="245">
        <v>21</v>
      </c>
      <c r="B186" s="261" t="s">
        <v>1002</v>
      </c>
      <c r="C186" s="253">
        <f>data!AL89</f>
        <v>67998.3</v>
      </c>
      <c r="D186" s="253">
        <f>data!AM89</f>
        <v>0</v>
      </c>
      <c r="E186" s="253">
        <f>data!AN89</f>
        <v>0</v>
      </c>
      <c r="F186" s="253">
        <f>data!AO89</f>
        <v>421348.75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>
      <c r="A187" s="245" t="s">
        <v>1003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>
      <c r="A188" s="245">
        <v>22</v>
      </c>
      <c r="B188" s="253" t="s">
        <v>1004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>
      <c r="A189" s="245">
        <v>23</v>
      </c>
      <c r="B189" s="253" t="s">
        <v>1005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>
      <c r="A190" s="245">
        <v>24</v>
      </c>
      <c r="B190" s="253" t="s">
        <v>1006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>
      <c r="A191" s="245">
        <v>25</v>
      </c>
      <c r="B191" s="253" t="s">
        <v>1007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>
      <c r="A193" s="246" t="s">
        <v>989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>
      <c r="D194" s="249"/>
      <c r="I194" s="250" t="s">
        <v>1027</v>
      </c>
    </row>
    <row r="195" spans="1:9" ht="20.149999999999999" customHeight="1">
      <c r="A195" s="249"/>
    </row>
    <row r="196" spans="1:9" ht="20.149999999999999" customHeight="1">
      <c r="A196" s="251" t="str">
        <f>"Hospital: "&amp;data!C98</f>
        <v>Hospital: LINCOLN COUNTY HOSPITAL DISTRICT # 3</v>
      </c>
      <c r="G196" s="252"/>
      <c r="H196" s="251" t="str">
        <f>"FYE: "&amp;data!C96</f>
        <v>FYE: 12/31/2022</v>
      </c>
    </row>
    <row r="197" spans="1:9" ht="20.149999999999999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49999999999999" customHeight="1">
      <c r="A198" s="256">
        <v>2</v>
      </c>
      <c r="B198" s="257" t="s">
        <v>991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1028</v>
      </c>
      <c r="H198" s="259" t="s">
        <v>161</v>
      </c>
      <c r="I198" s="259"/>
    </row>
    <row r="199" spans="1:9" ht="20.149999999999999" customHeight="1">
      <c r="A199" s="256"/>
      <c r="B199" s="257"/>
      <c r="C199" s="259" t="s">
        <v>156</v>
      </c>
      <c r="D199" s="259" t="s">
        <v>258</v>
      </c>
      <c r="E199" s="259" t="s">
        <v>1029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49999999999999" customHeight="1">
      <c r="A200" s="245">
        <v>3</v>
      </c>
      <c r="B200" s="253" t="s">
        <v>995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49999999999999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15674</v>
      </c>
    </row>
    <row r="202" spans="1:9" ht="20.149999999999999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0</v>
      </c>
    </row>
    <row r="203" spans="1:9" ht="20.149999999999999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387555.1</v>
      </c>
    </row>
    <row r="204" spans="1:9" ht="20.149999999999999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114846</v>
      </c>
    </row>
    <row r="205" spans="1:9" ht="20.149999999999999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0</v>
      </c>
      <c r="H206" s="253">
        <f>data!AX64</f>
        <v>0</v>
      </c>
      <c r="I206" s="253">
        <f>data!AY64</f>
        <v>235221.16</v>
      </c>
    </row>
    <row r="207" spans="1:9" ht="20.149999999999999" customHeight="1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1.64</v>
      </c>
    </row>
    <row r="208" spans="1:9" ht="20.149999999999999" customHeight="1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0</v>
      </c>
      <c r="H208" s="253">
        <f>data!AX66</f>
        <v>0</v>
      </c>
      <c r="I208" s="253">
        <f>data!AY66</f>
        <v>1922.98</v>
      </c>
    </row>
    <row r="209" spans="1:9" ht="20.149999999999999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0</v>
      </c>
      <c r="H209" s="253">
        <f>data!AX67</f>
        <v>0</v>
      </c>
      <c r="I209" s="253">
        <f>data!AY67</f>
        <v>47838</v>
      </c>
    </row>
    <row r="210" spans="1:9" ht="20.149999999999999" customHeight="1">
      <c r="A210" s="245">
        <v>13</v>
      </c>
      <c r="B210" s="253" t="s">
        <v>996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>
      <c r="A211" s="245">
        <v>14</v>
      </c>
      <c r="B211" s="253" t="s">
        <v>997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1426.8</v>
      </c>
    </row>
    <row r="212" spans="1:9" ht="20.149999999999999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>
      <c r="A213" s="245">
        <v>16</v>
      </c>
      <c r="B213" s="261" t="s">
        <v>998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0</v>
      </c>
      <c r="G213" s="253">
        <f>data!AW85</f>
        <v>0</v>
      </c>
      <c r="H213" s="253">
        <f>data!AX85</f>
        <v>0</v>
      </c>
      <c r="I213" s="253">
        <f>data!AY85</f>
        <v>788811.68</v>
      </c>
    </row>
    <row r="214" spans="1:9" ht="20.149999999999999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>
      <c r="A215" s="245">
        <v>18</v>
      </c>
      <c r="B215" s="253" t="s">
        <v>999</v>
      </c>
      <c r="C215" s="261" t="e">
        <f>+data!M710</f>
        <v>#DIV/0!</v>
      </c>
      <c r="D215" s="261" t="e">
        <f>+data!M711</f>
        <v>#DIV/0!</v>
      </c>
      <c r="E215" s="261" t="e">
        <f>+data!M712</f>
        <v>#DIV/0!</v>
      </c>
      <c r="F215" s="261" t="e">
        <f>+data!M713</f>
        <v>#DIV/0!</v>
      </c>
      <c r="G215" s="267"/>
      <c r="H215" s="253"/>
      <c r="I215" s="253"/>
    </row>
    <row r="216" spans="1:9" ht="20.149999999999999" customHeight="1">
      <c r="A216" s="245">
        <v>19</v>
      </c>
      <c r="B216" s="261" t="s">
        <v>1000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IF(data!AW73&gt;0,data!AW73,"")</f>
        <v/>
      </c>
      <c r="H216" s="268" t="str">
        <f>IF(data!AX73&gt;0,data!AX73,"")</f>
        <v/>
      </c>
      <c r="I216" s="268" t="str">
        <f>IF(data!AY73&gt;0,data!AY73,"")</f>
        <v/>
      </c>
    </row>
    <row r="217" spans="1:9" ht="20.149999999999999" customHeight="1">
      <c r="A217" s="245">
        <v>20</v>
      </c>
      <c r="B217" s="261" t="s">
        <v>1001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IF(data!AW74&gt;0,data!AW74,"")</f>
        <v/>
      </c>
      <c r="H217" s="268" t="str">
        <f>IF(data!AX74&gt;0,data!AX74,"")</f>
        <v/>
      </c>
      <c r="I217" s="268" t="str">
        <f>IF(data!AY74&gt;0,data!AY74,"")</f>
        <v/>
      </c>
    </row>
    <row r="218" spans="1:9" ht="20.149999999999999" customHeight="1">
      <c r="A218" s="245">
        <v>21</v>
      </c>
      <c r="B218" s="261" t="s">
        <v>1002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IF(data!AW75&gt;0,data!AW75,"")</f>
        <v/>
      </c>
      <c r="H218" s="268" t="str">
        <f>IF(data!AX75&gt;0,data!AX75,"")</f>
        <v/>
      </c>
      <c r="I218" s="268" t="str">
        <f>IF(data!AY75&gt;0,data!AY75,"")</f>
        <v/>
      </c>
    </row>
    <row r="219" spans="1:9" ht="20.149999999999999" customHeight="1">
      <c r="A219" s="245" t="s">
        <v>1003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>
      <c r="A220" s="245">
        <v>22</v>
      </c>
      <c r="B220" s="253" t="s">
        <v>1004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0</v>
      </c>
      <c r="H220" s="253">
        <f>data!AX90</f>
        <v>0</v>
      </c>
      <c r="I220" s="253">
        <f>data!AY90</f>
        <v>3690</v>
      </c>
    </row>
    <row r="221" spans="1:9" ht="20.149999999999999" customHeight="1">
      <c r="A221" s="245">
        <v>23</v>
      </c>
      <c r="B221" s="253" t="s">
        <v>1005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IF(data!AX77&gt;0,data!AX77,"")</f>
        <v/>
      </c>
      <c r="I221" s="268">
        <f>IF(data!AY77&gt;0,data!AY77,"")</f>
        <v>1009.8</v>
      </c>
    </row>
    <row r="222" spans="1:9" ht="20.149999999999999" customHeight="1">
      <c r="A222" s="245">
        <v>24</v>
      </c>
      <c r="B222" s="253" t="s">
        <v>1006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 t="str">
        <f>IF(data!AX78&gt;0,data!AX78,"")</f>
        <v/>
      </c>
      <c r="I222" s="268" t="str">
        <f>IF(data!AY78&gt;0,data!AY78,"")</f>
        <v/>
      </c>
    </row>
    <row r="223" spans="1:9" ht="20.149999999999999" customHeight="1">
      <c r="A223" s="245">
        <v>25</v>
      </c>
      <c r="B223" s="253" t="s">
        <v>1007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IF(data!AX79&gt;0,data!AX79,"")</f>
        <v/>
      </c>
      <c r="I223" s="268" t="str">
        <f>IF(data!AY79&gt;0,data!AY79,"")</f>
        <v/>
      </c>
    </row>
    <row r="224" spans="1:9" ht="20.149999999999999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IF(data!AW80&gt;0,data!AW80,"")</f>
        <v/>
      </c>
      <c r="H224" s="268" t="str">
        <f>IF(data!AX80&gt;0,data!AX80,"")</f>
        <v/>
      </c>
      <c r="I224" s="268" t="str">
        <f>IF(data!AY80&gt;0,data!AY80,"")</f>
        <v/>
      </c>
    </row>
    <row r="225" spans="1:9" ht="20.149999999999999" customHeight="1">
      <c r="A225" s="246" t="s">
        <v>989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>
      <c r="D226" s="249"/>
      <c r="I226" s="250" t="s">
        <v>1030</v>
      </c>
    </row>
    <row r="227" spans="1:9" ht="20.149999999999999" customHeight="1">
      <c r="A227" s="249"/>
    </row>
    <row r="228" spans="1:9" ht="20.149999999999999" customHeight="1">
      <c r="A228" s="251" t="str">
        <f>"Hospital: "&amp;data!C98</f>
        <v>Hospital: LINCOLN COUNTY HOSPITAL DISTRICT # 3</v>
      </c>
      <c r="G228" s="252"/>
      <c r="H228" s="251" t="str">
        <f>"FYE: "&amp;data!C96</f>
        <v>FYE: 12/31/2022</v>
      </c>
    </row>
    <row r="229" spans="1:9" ht="20.149999999999999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49999999999999" customHeight="1">
      <c r="A230" s="256">
        <v>2</v>
      </c>
      <c r="B230" s="257" t="s">
        <v>991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49999999999999" customHeight="1">
      <c r="A231" s="256"/>
      <c r="B231" s="257"/>
      <c r="C231" s="259" t="s">
        <v>163</v>
      </c>
      <c r="D231" s="259" t="s">
        <v>216</v>
      </c>
      <c r="E231" s="259" t="s">
        <v>1031</v>
      </c>
      <c r="F231" s="259" t="s">
        <v>1032</v>
      </c>
      <c r="G231" s="259" t="s">
        <v>166</v>
      </c>
      <c r="H231" s="259" t="s">
        <v>167</v>
      </c>
      <c r="I231" s="259" t="s">
        <v>168</v>
      </c>
    </row>
    <row r="232" spans="1:9" ht="20.149999999999999" customHeight="1">
      <c r="A232" s="245">
        <v>3</v>
      </c>
      <c r="B232" s="253" t="s">
        <v>995</v>
      </c>
      <c r="C232" s="255" t="s">
        <v>1033</v>
      </c>
      <c r="D232" s="255" t="s">
        <v>1034</v>
      </c>
      <c r="E232" s="265"/>
      <c r="F232" s="265"/>
      <c r="G232" s="265"/>
      <c r="H232" s="255" t="s">
        <v>260</v>
      </c>
      <c r="I232" s="265"/>
    </row>
    <row r="233" spans="1:9" ht="20.149999999999999" customHeight="1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41043</v>
      </c>
      <c r="I233" s="265"/>
    </row>
    <row r="234" spans="1:9" ht="20.149999999999999" customHeight="1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0</v>
      </c>
      <c r="I234" s="260">
        <f>data!BF60</f>
        <v>0</v>
      </c>
    </row>
    <row r="235" spans="1:9" ht="20.149999999999999" customHeight="1">
      <c r="A235" s="245">
        <v>6</v>
      </c>
      <c r="B235" s="253" t="s">
        <v>263</v>
      </c>
      <c r="C235" s="253">
        <f>data!AZ61</f>
        <v>0</v>
      </c>
      <c r="D235" s="253">
        <f>data!BA61</f>
        <v>138751.60999999999</v>
      </c>
      <c r="E235" s="253">
        <f>data!BB61</f>
        <v>86293.3</v>
      </c>
      <c r="F235" s="253">
        <f>data!BC61</f>
        <v>0</v>
      </c>
      <c r="G235" s="253">
        <f>data!BD61</f>
        <v>138747.41</v>
      </c>
      <c r="H235" s="253">
        <f>data!BE61</f>
        <v>257388.13</v>
      </c>
      <c r="I235" s="253">
        <f>data!BF61</f>
        <v>255567.09</v>
      </c>
    </row>
    <row r="236" spans="1:9" ht="20.149999999999999" customHeight="1">
      <c r="A236" s="245">
        <v>7</v>
      </c>
      <c r="B236" s="253" t="s">
        <v>11</v>
      </c>
      <c r="C236" s="253">
        <f>data!AZ62</f>
        <v>0</v>
      </c>
      <c r="D236" s="253">
        <f>data!BA62</f>
        <v>42720</v>
      </c>
      <c r="E236" s="253">
        <f>data!BB62</f>
        <v>19012</v>
      </c>
      <c r="F236" s="253">
        <f>data!BC62</f>
        <v>0</v>
      </c>
      <c r="G236" s="253">
        <f>data!BD62</f>
        <v>40732</v>
      </c>
      <c r="H236" s="253">
        <f>data!BE62</f>
        <v>71057</v>
      </c>
      <c r="I236" s="253">
        <f>data!BF62</f>
        <v>66834</v>
      </c>
    </row>
    <row r="237" spans="1:9" ht="20.149999999999999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>
      <c r="A238" s="245">
        <v>9</v>
      </c>
      <c r="B238" s="253" t="s">
        <v>265</v>
      </c>
      <c r="C238" s="253">
        <f>data!AZ64</f>
        <v>0</v>
      </c>
      <c r="D238" s="253">
        <f>data!BA64</f>
        <v>4221.9799999999996</v>
      </c>
      <c r="E238" s="253">
        <f>data!BB64</f>
        <v>0</v>
      </c>
      <c r="F238" s="253">
        <f>data!BC64</f>
        <v>0</v>
      </c>
      <c r="G238" s="253">
        <f>data!BD64</f>
        <v>205843.41</v>
      </c>
      <c r="H238" s="253">
        <f>data!BE64</f>
        <v>61276.01</v>
      </c>
      <c r="I238" s="253">
        <f>data!BF64</f>
        <v>25411.24</v>
      </c>
    </row>
    <row r="239" spans="1:9" ht="20.149999999999999" customHeight="1">
      <c r="A239" s="245">
        <v>10</v>
      </c>
      <c r="B239" s="253" t="s">
        <v>511</v>
      </c>
      <c r="C239" s="253">
        <f>data!AZ65</f>
        <v>0</v>
      </c>
      <c r="D239" s="253">
        <f>data!BA65</f>
        <v>4.6100000000000003</v>
      </c>
      <c r="E239" s="253">
        <f>data!BB65</f>
        <v>56.3</v>
      </c>
      <c r="F239" s="253">
        <f>data!BC65</f>
        <v>0</v>
      </c>
      <c r="G239" s="253">
        <f>data!BD65</f>
        <v>742.02</v>
      </c>
      <c r="H239" s="253">
        <f>data!BE65</f>
        <v>295662.5</v>
      </c>
      <c r="I239" s="253">
        <f>data!BF65</f>
        <v>113.77</v>
      </c>
    </row>
    <row r="240" spans="1:9" ht="20.149999999999999" customHeight="1">
      <c r="A240" s="245">
        <v>11</v>
      </c>
      <c r="B240" s="253" t="s">
        <v>512</v>
      </c>
      <c r="C240" s="253">
        <f>data!AZ66</f>
        <v>0</v>
      </c>
      <c r="D240" s="253">
        <f>data!BA66</f>
        <v>754.92</v>
      </c>
      <c r="E240" s="253">
        <f>data!BB66</f>
        <v>0</v>
      </c>
      <c r="F240" s="253">
        <f>data!BC66</f>
        <v>0</v>
      </c>
      <c r="G240" s="253">
        <f>data!BD66</f>
        <v>38.409999999999997</v>
      </c>
      <c r="H240" s="253">
        <f>data!BE66</f>
        <v>32816.21</v>
      </c>
      <c r="I240" s="253">
        <f>data!BF66</f>
        <v>808.24</v>
      </c>
    </row>
    <row r="241" spans="1:9" ht="20.149999999999999" customHeight="1">
      <c r="A241" s="245">
        <v>12</v>
      </c>
      <c r="B241" s="253" t="s">
        <v>16</v>
      </c>
      <c r="C241" s="253">
        <f>data!AZ67</f>
        <v>0</v>
      </c>
      <c r="D241" s="253">
        <f>data!BA67</f>
        <v>11774</v>
      </c>
      <c r="E241" s="253">
        <f>data!BB67</f>
        <v>1634</v>
      </c>
      <c r="F241" s="253">
        <f>data!BC67</f>
        <v>0</v>
      </c>
      <c r="G241" s="253">
        <f>data!BD67</f>
        <v>8555</v>
      </c>
      <c r="H241" s="253">
        <f>data!BE67</f>
        <v>55002</v>
      </c>
      <c r="I241" s="253">
        <f>data!BF67</f>
        <v>15033</v>
      </c>
    </row>
    <row r="242" spans="1:9" ht="20.149999999999999" customHeight="1">
      <c r="A242" s="245">
        <v>13</v>
      </c>
      <c r="B242" s="253" t="s">
        <v>996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1162.49</v>
      </c>
      <c r="I242" s="253">
        <f>data!BF68</f>
        <v>0</v>
      </c>
    </row>
    <row r="243" spans="1:9" ht="20.149999999999999" customHeight="1">
      <c r="A243" s="245">
        <v>14</v>
      </c>
      <c r="B243" s="253" t="s">
        <v>997</v>
      </c>
      <c r="C243" s="253">
        <f>data!AZ69</f>
        <v>0</v>
      </c>
      <c r="D243" s="253">
        <f>data!BA69</f>
        <v>754.92</v>
      </c>
      <c r="E243" s="253">
        <f>data!BB69</f>
        <v>0</v>
      </c>
      <c r="F243" s="253">
        <f>data!BC69</f>
        <v>0</v>
      </c>
      <c r="G243" s="253">
        <f>data!BD69</f>
        <v>4258.8599999999997</v>
      </c>
      <c r="H243" s="253">
        <f>data!BE69</f>
        <v>62783.740000000005</v>
      </c>
      <c r="I243" s="253">
        <f>data!BF69</f>
        <v>35.1</v>
      </c>
    </row>
    <row r="244" spans="1:9" ht="20.149999999999999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>
      <c r="A245" s="245">
        <v>16</v>
      </c>
      <c r="B245" s="261" t="s">
        <v>998</v>
      </c>
      <c r="C245" s="253">
        <f>data!AZ85</f>
        <v>0</v>
      </c>
      <c r="D245" s="253">
        <f>data!BA85</f>
        <v>198982.04</v>
      </c>
      <c r="E245" s="253">
        <f>data!BB85</f>
        <v>106995.6</v>
      </c>
      <c r="F245" s="253">
        <f>data!BC85</f>
        <v>0</v>
      </c>
      <c r="G245" s="253">
        <f>data!BD85</f>
        <v>398917.11</v>
      </c>
      <c r="H245" s="253">
        <f>data!BE85</f>
        <v>837148.08</v>
      </c>
      <c r="I245" s="253">
        <f>data!BF85</f>
        <v>363802.43999999994</v>
      </c>
    </row>
    <row r="246" spans="1:9" ht="20.149999999999999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>
      <c r="A247" s="245">
        <v>18</v>
      </c>
      <c r="B247" s="253" t="s">
        <v>999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>
      <c r="A248" s="245">
        <v>19</v>
      </c>
      <c r="B248" s="261" t="s">
        <v>1000</v>
      </c>
      <c r="C248" s="268" t="str">
        <f>IF(data!AZ73&gt;0,data!AZ73,"")</f>
        <v/>
      </c>
      <c r="D248" s="268" t="str">
        <f>IF(data!BA73&gt;0,data!BA73,"")</f>
        <v/>
      </c>
      <c r="E248" s="268" t="str">
        <f>IF(data!BB73&gt;0,data!BB73,"")</f>
        <v/>
      </c>
      <c r="F248" s="268" t="str">
        <f>IF(data!BC73&gt;0,data!BC73,"")</f>
        <v/>
      </c>
      <c r="G248" s="268" t="str">
        <f>IF(data!BD73&gt;0,data!BD73,"")</f>
        <v/>
      </c>
      <c r="H248" s="268" t="str">
        <f>IF(data!BE73&gt;0,data!BE73,"")</f>
        <v/>
      </c>
      <c r="I248" s="268" t="str">
        <f>IF(data!BF73&gt;0,data!BF73,"")</f>
        <v/>
      </c>
    </row>
    <row r="249" spans="1:9" ht="20.149999999999999" customHeight="1">
      <c r="A249" s="245">
        <v>20</v>
      </c>
      <c r="B249" s="261" t="s">
        <v>1001</v>
      </c>
      <c r="C249" s="268" t="str">
        <f>IF(data!AZ74&gt;0,data!AZ74,"")</f>
        <v/>
      </c>
      <c r="D249" s="268" t="str">
        <f>IF(data!BA74&gt;0,data!BA74,"")</f>
        <v/>
      </c>
      <c r="E249" s="268" t="str">
        <f>IF(data!BB74&gt;0,data!BB74,"")</f>
        <v/>
      </c>
      <c r="F249" s="268" t="str">
        <f>IF(data!BC74&gt;0,data!BC74,"")</f>
        <v/>
      </c>
      <c r="G249" s="268" t="str">
        <f>IF(data!BD74&gt;0,data!BD74,"")</f>
        <v/>
      </c>
      <c r="H249" s="268" t="str">
        <f>IF(data!BE74&gt;0,data!BE74,"")</f>
        <v/>
      </c>
      <c r="I249" s="268" t="str">
        <f>IF(data!BF74&gt;0,data!BF74,"")</f>
        <v/>
      </c>
    </row>
    <row r="250" spans="1:9" ht="20.149999999999999" customHeight="1">
      <c r="A250" s="245">
        <v>21</v>
      </c>
      <c r="B250" s="261" t="s">
        <v>1002</v>
      </c>
      <c r="C250" s="268" t="str">
        <f>IF(data!AZ75&gt;0,data!AZ75,"")</f>
        <v/>
      </c>
      <c r="D250" s="268" t="str">
        <f>IF(data!BA75&gt;0,data!BA75,"")</f>
        <v/>
      </c>
      <c r="E250" s="268" t="str">
        <f>IF(data!BB75&gt;0,data!BB75,"")</f>
        <v/>
      </c>
      <c r="F250" s="268" t="str">
        <f>IF(data!BC75&gt;0,data!BC75,"")</f>
        <v/>
      </c>
      <c r="G250" s="268" t="str">
        <f>IF(data!BD75&gt;0,data!BD75,"")</f>
        <v/>
      </c>
      <c r="H250" s="268" t="str">
        <f>IF(data!BE75&gt;0,data!BE75,"")</f>
        <v/>
      </c>
      <c r="I250" s="268" t="str">
        <f>IF(data!BF75&gt;0,data!BF75,"")</f>
        <v/>
      </c>
    </row>
    <row r="251" spans="1:9" ht="20.149999999999999" customHeight="1">
      <c r="A251" s="245" t="s">
        <v>1003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>
      <c r="A252" s="245">
        <v>22</v>
      </c>
      <c r="B252" s="253" t="s">
        <v>1004</v>
      </c>
      <c r="C252" s="269">
        <f>data!AZ90</f>
        <v>0</v>
      </c>
      <c r="D252" s="269">
        <f>data!BA90</f>
        <v>858</v>
      </c>
      <c r="E252" s="269">
        <f>data!BB90</f>
        <v>128</v>
      </c>
      <c r="F252" s="269">
        <f>data!BC90</f>
        <v>0</v>
      </c>
      <c r="G252" s="269">
        <f>data!BD90</f>
        <v>670</v>
      </c>
      <c r="H252" s="269">
        <f>data!BE90</f>
        <v>2961</v>
      </c>
      <c r="I252" s="269">
        <f>data!BF90</f>
        <v>1051</v>
      </c>
    </row>
    <row r="253" spans="1:9" ht="20.149999999999999" customHeight="1">
      <c r="A253" s="245">
        <v>23</v>
      </c>
      <c r="B253" s="253" t="s">
        <v>1005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IF(data!BD77&gt;0,data!BD77,"")</f>
        <v/>
      </c>
      <c r="H253" s="268">
        <f>IF(data!BE77&gt;0,data!BE77,"")</f>
        <v>59236.4</v>
      </c>
      <c r="I253" s="269">
        <f>data!BF91</f>
        <v>0</v>
      </c>
    </row>
    <row r="254" spans="1:9" ht="20.149999999999999" customHeight="1">
      <c r="A254" s="245">
        <v>24</v>
      </c>
      <c r="B254" s="253" t="s">
        <v>1006</v>
      </c>
      <c r="C254" s="268" t="str">
        <f>IF(data!AZ78&gt;0,data!AZ78,"")</f>
        <v/>
      </c>
      <c r="D254" s="269">
        <f>data!BA92</f>
        <v>918.73</v>
      </c>
      <c r="E254" s="269">
        <f>data!BB92</f>
        <v>4.08</v>
      </c>
      <c r="F254" s="269">
        <f>data!BC92</f>
        <v>0</v>
      </c>
      <c r="G254" s="268" t="str">
        <f>IF(data!BD78&gt;0,data!BD78,"")</f>
        <v/>
      </c>
      <c r="H254" s="268" t="str">
        <f>IF(data!BE78&gt;0,data!BE78,"")</f>
        <v/>
      </c>
      <c r="I254" s="268" t="str">
        <f>IF(data!BF78&gt;0,data!BF78,"")</f>
        <v/>
      </c>
    </row>
    <row r="255" spans="1:9" ht="20.149999999999999" customHeight="1">
      <c r="A255" s="245">
        <v>25</v>
      </c>
      <c r="B255" s="253" t="s">
        <v>1007</v>
      </c>
      <c r="C255" s="268" t="str">
        <f>IF(data!AZ79&gt;0,data!AZ79,"")</f>
        <v/>
      </c>
      <c r="D255" s="268" t="str">
        <f>IF(data!BA79&gt;0,data!BA79,"")</f>
        <v/>
      </c>
      <c r="E255" s="269">
        <f>data!BB93</f>
        <v>0</v>
      </c>
      <c r="F255" s="269">
        <f>data!BC93</f>
        <v>0</v>
      </c>
      <c r="G255" s="268" t="str">
        <f>IF(data!BD79&gt;0,data!BD79,"")</f>
        <v/>
      </c>
      <c r="H255" s="268" t="str">
        <f>IF(data!BE79&gt;0,data!BE79,"")</f>
        <v/>
      </c>
      <c r="I255" s="268" t="str">
        <f>IF(data!BF79&gt;0,data!BF79,"")</f>
        <v/>
      </c>
    </row>
    <row r="256" spans="1:9" ht="20.149999999999999" customHeight="1">
      <c r="A256" s="245">
        <v>26</v>
      </c>
      <c r="B256" s="253" t="s">
        <v>294</v>
      </c>
      <c r="C256" s="268" t="str">
        <f>IF(data!AZ80&gt;0,data!AZ80,"")</f>
        <v/>
      </c>
      <c r="D256" s="268" t="str">
        <f>IF(data!BA80&gt;0,data!BA80,"")</f>
        <v/>
      </c>
      <c r="E256" s="268" t="str">
        <f>IF(data!BB80&gt;0,data!BB80,"")</f>
        <v/>
      </c>
      <c r="F256" s="268" t="str">
        <f>IF(data!BC80&gt;0,data!BC80,"")</f>
        <v/>
      </c>
      <c r="G256" s="268" t="str">
        <f>IF(data!BD80&gt;0,data!BD80,"")</f>
        <v/>
      </c>
      <c r="H256" s="268">
        <f>IF(data!BE80&gt;0,data!BE80,"")</f>
        <v>2474.62</v>
      </c>
      <c r="I256" s="268">
        <f>IF(data!BF80&gt;0,data!BF80,"")</f>
        <v>35.1</v>
      </c>
    </row>
    <row r="257" spans="1:9" ht="20.149999999999999" customHeight="1">
      <c r="A257" s="246" t="s">
        <v>989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>
      <c r="D258" s="249"/>
      <c r="I258" s="250" t="s">
        <v>1035</v>
      </c>
    </row>
    <row r="259" spans="1:9" ht="20.149999999999999" customHeight="1">
      <c r="A259" s="249"/>
    </row>
    <row r="260" spans="1:9" ht="20.149999999999999" customHeight="1">
      <c r="A260" s="251" t="str">
        <f>"Hospital: "&amp;data!C98</f>
        <v>Hospital: LINCOLN COUNTY HOSPITAL DISTRICT # 3</v>
      </c>
      <c r="G260" s="252"/>
      <c r="H260" s="251" t="str">
        <f>"FYE: "&amp;data!C96</f>
        <v>FYE: 12/31/2022</v>
      </c>
    </row>
    <row r="261" spans="1:9" ht="20.149999999999999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49999999999999" customHeight="1">
      <c r="A262" s="256">
        <v>2</v>
      </c>
      <c r="B262" s="257" t="s">
        <v>991</v>
      </c>
      <c r="C262" s="259" t="s">
        <v>1036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49999999999999" customHeight="1">
      <c r="A263" s="256"/>
      <c r="B263" s="257"/>
      <c r="C263" s="259" t="s">
        <v>1037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1038</v>
      </c>
    </row>
    <row r="264" spans="1:9" ht="20.149999999999999" customHeight="1">
      <c r="A264" s="245">
        <v>3</v>
      </c>
      <c r="B264" s="253" t="s">
        <v>995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0</v>
      </c>
      <c r="H266" s="260">
        <f>data!BL60</f>
        <v>0</v>
      </c>
      <c r="I266" s="260">
        <f>data!BM60</f>
        <v>0</v>
      </c>
    </row>
    <row r="267" spans="1:9" ht="20.149999999999999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208126.17</v>
      </c>
      <c r="E267" s="253">
        <f>data!BI61</f>
        <v>57144.5</v>
      </c>
      <c r="F267" s="253">
        <f>data!BJ61</f>
        <v>297630.93</v>
      </c>
      <c r="G267" s="253">
        <f>data!BK61</f>
        <v>503118.47</v>
      </c>
      <c r="H267" s="253">
        <f>data!BL61</f>
        <v>553805.98</v>
      </c>
      <c r="I267" s="253">
        <f>data!BM61</f>
        <v>0</v>
      </c>
    </row>
    <row r="268" spans="1:9" ht="20.149999999999999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51272</v>
      </c>
      <c r="E268" s="253">
        <f>data!BI62</f>
        <v>17265</v>
      </c>
      <c r="F268" s="253">
        <f>data!BJ62</f>
        <v>73977</v>
      </c>
      <c r="G268" s="253">
        <f>data!BK62</f>
        <v>146227</v>
      </c>
      <c r="H268" s="253">
        <f>data!BL62</f>
        <v>140295</v>
      </c>
      <c r="I268" s="253">
        <f>data!BM62</f>
        <v>0</v>
      </c>
    </row>
    <row r="269" spans="1:9" ht="20.149999999999999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49999999999999" customHeight="1">
      <c r="A270" s="245">
        <v>9</v>
      </c>
      <c r="B270" s="253" t="s">
        <v>265</v>
      </c>
      <c r="C270" s="253">
        <f>data!BG64</f>
        <v>0</v>
      </c>
      <c r="D270" s="253">
        <f>data!BH64</f>
        <v>31041.87</v>
      </c>
      <c r="E270" s="253">
        <f>data!BI64</f>
        <v>0</v>
      </c>
      <c r="F270" s="253">
        <f>data!BJ64</f>
        <v>332.86</v>
      </c>
      <c r="G270" s="253">
        <f>data!BK64</f>
        <v>2876.6</v>
      </c>
      <c r="H270" s="253">
        <f>data!BL64</f>
        <v>7421.07</v>
      </c>
      <c r="I270" s="253">
        <f>data!BM64</f>
        <v>0</v>
      </c>
    </row>
    <row r="271" spans="1:9" ht="20.149999999999999" customHeight="1">
      <c r="A271" s="245">
        <v>10</v>
      </c>
      <c r="B271" s="253" t="s">
        <v>511</v>
      </c>
      <c r="C271" s="253">
        <f>data!BG65</f>
        <v>0</v>
      </c>
      <c r="D271" s="253">
        <f>data!BH65</f>
        <v>90158.78</v>
      </c>
      <c r="E271" s="253">
        <f>data!BI65</f>
        <v>6.29</v>
      </c>
      <c r="F271" s="253">
        <f>data!BJ65</f>
        <v>35.36</v>
      </c>
      <c r="G271" s="253">
        <f>data!BK65</f>
        <v>8896.49</v>
      </c>
      <c r="H271" s="253">
        <f>data!BL65</f>
        <v>188.76</v>
      </c>
      <c r="I271" s="253">
        <f>data!BM65</f>
        <v>0</v>
      </c>
    </row>
    <row r="272" spans="1:9" ht="20.149999999999999" customHeight="1">
      <c r="A272" s="245">
        <v>11</v>
      </c>
      <c r="B272" s="253" t="s">
        <v>512</v>
      </c>
      <c r="C272" s="253">
        <f>data!BG66</f>
        <v>0</v>
      </c>
      <c r="D272" s="253">
        <f>data!BH66</f>
        <v>542854.85</v>
      </c>
      <c r="E272" s="253">
        <f>data!BI66</f>
        <v>0</v>
      </c>
      <c r="F272" s="253">
        <f>data!BJ66</f>
        <v>23189.67</v>
      </c>
      <c r="G272" s="253">
        <f>data!BK66</f>
        <v>300962.23</v>
      </c>
      <c r="H272" s="253">
        <f>data!BL66</f>
        <v>135</v>
      </c>
      <c r="I272" s="253">
        <f>data!BM66</f>
        <v>0</v>
      </c>
    </row>
    <row r="273" spans="1:9" ht="20.149999999999999" customHeight="1">
      <c r="A273" s="245">
        <v>12</v>
      </c>
      <c r="B273" s="253" t="s">
        <v>16</v>
      </c>
      <c r="C273" s="253">
        <f>data!BG67</f>
        <v>0</v>
      </c>
      <c r="D273" s="253">
        <f>data!BH67</f>
        <v>25307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>
      <c r="A274" s="245">
        <v>13</v>
      </c>
      <c r="B274" s="253" t="s">
        <v>996</v>
      </c>
      <c r="C274" s="253">
        <f>data!BG68</f>
        <v>0</v>
      </c>
      <c r="D274" s="253">
        <f>data!BH68</f>
        <v>4325.8900000000003</v>
      </c>
      <c r="E274" s="253">
        <f>data!BI68</f>
        <v>0</v>
      </c>
      <c r="F274" s="253">
        <f>data!BJ68</f>
        <v>0</v>
      </c>
      <c r="G274" s="253">
        <f>data!BK68</f>
        <v>14569.89</v>
      </c>
      <c r="H274" s="253">
        <f>data!BL68</f>
        <v>0</v>
      </c>
      <c r="I274" s="253">
        <f>data!BM68</f>
        <v>0</v>
      </c>
    </row>
    <row r="275" spans="1:9" ht="20.149999999999999" customHeight="1">
      <c r="A275" s="245">
        <v>14</v>
      </c>
      <c r="B275" s="253" t="s">
        <v>997</v>
      </c>
      <c r="C275" s="253">
        <f>data!BG69</f>
        <v>0</v>
      </c>
      <c r="D275" s="253">
        <f>data!BH69</f>
        <v>4044.76</v>
      </c>
      <c r="E275" s="253">
        <f>data!BI69</f>
        <v>6985.28</v>
      </c>
      <c r="F275" s="253">
        <f>data!BJ69</f>
        <v>100618.76</v>
      </c>
      <c r="G275" s="253">
        <f>data!BK69</f>
        <v>9034.34</v>
      </c>
      <c r="H275" s="253">
        <f>data!BL69</f>
        <v>97.37</v>
      </c>
      <c r="I275" s="253">
        <f>data!BM69</f>
        <v>0</v>
      </c>
    </row>
    <row r="276" spans="1:9" ht="20.149999999999999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>
      <c r="A277" s="245">
        <v>16</v>
      </c>
      <c r="B277" s="261" t="s">
        <v>998</v>
      </c>
      <c r="C277" s="253">
        <f>data!BG85</f>
        <v>0</v>
      </c>
      <c r="D277" s="253">
        <f>data!BH85</f>
        <v>957131.32000000007</v>
      </c>
      <c r="E277" s="253">
        <f>data!BI85</f>
        <v>81401.069999999992</v>
      </c>
      <c r="F277" s="253">
        <f>data!BJ85</f>
        <v>495784.57999999996</v>
      </c>
      <c r="G277" s="253">
        <f>data!BK85</f>
        <v>985685.0199999999</v>
      </c>
      <c r="H277" s="253">
        <f>data!BL85</f>
        <v>701943.17999999993</v>
      </c>
      <c r="I277" s="253">
        <f>data!BM85</f>
        <v>0</v>
      </c>
    </row>
    <row r="278" spans="1:9" ht="20.149999999999999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>
      <c r="A279" s="245">
        <v>18</v>
      </c>
      <c r="B279" s="253" t="s">
        <v>999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>
      <c r="A280" s="245">
        <v>19</v>
      </c>
      <c r="B280" s="261" t="s">
        <v>1000</v>
      </c>
      <c r="C280" s="268" t="str">
        <f>IF(data!BG73&gt;0,data!BG73,"")</f>
        <v/>
      </c>
      <c r="D280" s="268" t="str">
        <f>IF(data!BH73&gt;0,data!BH73,"")</f>
        <v/>
      </c>
      <c r="E280" s="268" t="str">
        <f>IF(data!BI73&gt;0,data!BI73,"")</f>
        <v/>
      </c>
      <c r="F280" s="268" t="str">
        <f>IF(data!BJ73&gt;0,data!BJ73,"")</f>
        <v/>
      </c>
      <c r="G280" s="268" t="str">
        <f>IF(data!BK73&gt;0,data!BK73,"")</f>
        <v/>
      </c>
      <c r="H280" s="268" t="str">
        <f>IF(data!BL73&gt;0,data!BL73,"")</f>
        <v/>
      </c>
      <c r="I280" s="268" t="str">
        <f>IF(data!BM73&gt;0,data!BM73,"")</f>
        <v/>
      </c>
    </row>
    <row r="281" spans="1:9" ht="20.149999999999999" customHeight="1">
      <c r="A281" s="245">
        <v>20</v>
      </c>
      <c r="B281" s="261" t="s">
        <v>1001</v>
      </c>
      <c r="C281" s="268" t="str">
        <f>IF(data!BG74&gt;0,data!BG74,"")</f>
        <v/>
      </c>
      <c r="D281" s="268" t="str">
        <f>IF(data!BH74&gt;0,data!BH74,"")</f>
        <v/>
      </c>
      <c r="E281" s="268" t="str">
        <f>IF(data!BI74&gt;0,data!BI74,"")</f>
        <v/>
      </c>
      <c r="F281" s="268" t="str">
        <f>IF(data!BJ74&gt;0,data!BJ74,"")</f>
        <v/>
      </c>
      <c r="G281" s="268" t="str">
        <f>IF(data!BK74&gt;0,data!BK74,"")</f>
        <v/>
      </c>
      <c r="H281" s="268" t="str">
        <f>IF(data!BL74&gt;0,data!BL74,"")</f>
        <v/>
      </c>
      <c r="I281" s="268" t="str">
        <f>IF(data!BM74&gt;0,data!BM74,"")</f>
        <v/>
      </c>
    </row>
    <row r="282" spans="1:9" ht="20.149999999999999" customHeight="1">
      <c r="A282" s="245">
        <v>21</v>
      </c>
      <c r="B282" s="261" t="s">
        <v>1002</v>
      </c>
      <c r="C282" s="268" t="str">
        <f>IF(data!BG75&gt;0,data!BG75,"")</f>
        <v/>
      </c>
      <c r="D282" s="268" t="str">
        <f>IF(data!BH75&gt;0,data!BH75,"")</f>
        <v/>
      </c>
      <c r="E282" s="268" t="str">
        <f>IF(data!BI75&gt;0,data!BI75,"")</f>
        <v/>
      </c>
      <c r="F282" s="268">
        <f>IF(data!BJ75&gt;0,data!BJ75,"")</f>
        <v>91724.479999999996</v>
      </c>
      <c r="G282" s="268" t="str">
        <f>IF(data!BK75&gt;0,data!BK75,"")</f>
        <v/>
      </c>
      <c r="H282" s="268" t="str">
        <f>IF(data!BL75&gt;0,data!BL75,"")</f>
        <v/>
      </c>
      <c r="I282" s="268" t="str">
        <f>IF(data!BM75&gt;0,data!BM75,"")</f>
        <v/>
      </c>
    </row>
    <row r="283" spans="1:9" ht="20.149999999999999" customHeight="1">
      <c r="A283" s="245" t="s">
        <v>1003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>
      <c r="A284" s="245">
        <v>22</v>
      </c>
      <c r="B284" s="253" t="s">
        <v>1004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>
      <c r="A285" s="245">
        <v>23</v>
      </c>
      <c r="B285" s="253" t="s">
        <v>1005</v>
      </c>
      <c r="C285" s="268" t="str">
        <f>IF(data!BG77&gt;0,data!BG77,"")</f>
        <v/>
      </c>
      <c r="D285" s="269">
        <f>data!BH91</f>
        <v>0</v>
      </c>
      <c r="E285" s="269">
        <f>data!BI91</f>
        <v>0</v>
      </c>
      <c r="F285" s="268" t="str">
        <f>IF(data!BJ77&gt;0,data!BJ77,"")</f>
        <v/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>
      <c r="A286" s="245">
        <v>24</v>
      </c>
      <c r="B286" s="253" t="s">
        <v>1006</v>
      </c>
      <c r="C286" s="268" t="str">
        <f>IF(data!BG78&gt;0,data!BG78,"")</f>
        <v/>
      </c>
      <c r="D286" s="269">
        <f>data!BH92</f>
        <v>0</v>
      </c>
      <c r="E286" s="269">
        <f>data!BI92</f>
        <v>0</v>
      </c>
      <c r="F286" s="268" t="str">
        <f>IF(data!BJ78&gt;0,data!BJ78,"")</f>
        <v/>
      </c>
      <c r="G286" s="269">
        <f>data!BK92</f>
        <v>33.71</v>
      </c>
      <c r="H286" s="269">
        <f>data!BL92</f>
        <v>0</v>
      </c>
      <c r="I286" s="269">
        <f>data!BM92</f>
        <v>0</v>
      </c>
    </row>
    <row r="287" spans="1:9" ht="20.149999999999999" customHeight="1">
      <c r="A287" s="245">
        <v>25</v>
      </c>
      <c r="B287" s="253" t="s">
        <v>1007</v>
      </c>
      <c r="C287" s="268" t="str">
        <f>IF(data!BG79&gt;0,data!BG79,"")</f>
        <v/>
      </c>
      <c r="D287" s="269">
        <f>data!BH93</f>
        <v>0</v>
      </c>
      <c r="E287" s="269">
        <f>data!BI93</f>
        <v>0</v>
      </c>
      <c r="F287" s="268" t="str">
        <f>IF(data!BJ79&gt;0,data!BJ79,"")</f>
        <v/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>
      <c r="A288" s="245">
        <v>26</v>
      </c>
      <c r="B288" s="253" t="s">
        <v>294</v>
      </c>
      <c r="C288" s="268" t="str">
        <f>IF(data!BG80&gt;0,data!BG80,"")</f>
        <v/>
      </c>
      <c r="D288" s="268">
        <f>IF(data!BH80&gt;0,data!BH80,"")</f>
        <v>866.32</v>
      </c>
      <c r="E288" s="268">
        <f>IF(data!BI80&gt;0,data!BI80,"")</f>
        <v>684</v>
      </c>
      <c r="F288" s="268">
        <f>IF(data!BJ80&gt;0,data!BJ80,"")</f>
        <v>8877.07</v>
      </c>
      <c r="G288" s="268">
        <f>IF(data!BK80&gt;0,data!BK80,"")</f>
        <v>8545.43</v>
      </c>
      <c r="H288" s="268" t="str">
        <f>IF(data!BL80&gt;0,data!BL80,"")</f>
        <v/>
      </c>
      <c r="I288" s="268" t="str">
        <f>IF(data!BM80&gt;0,data!BM80,"")</f>
        <v/>
      </c>
    </row>
    <row r="289" spans="1:9" ht="20.149999999999999" customHeight="1">
      <c r="A289" s="246" t="s">
        <v>989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>
      <c r="D290" s="249"/>
      <c r="I290" s="250" t="s">
        <v>1039</v>
      </c>
    </row>
    <row r="291" spans="1:9" ht="20.149999999999999" customHeight="1">
      <c r="A291" s="249"/>
    </row>
    <row r="292" spans="1:9" ht="20.149999999999999" customHeight="1">
      <c r="A292" s="251" t="str">
        <f>"Hospital: "&amp;data!C98</f>
        <v>Hospital: LINCOLN COUNTY HOSPITAL DISTRICT # 3</v>
      </c>
      <c r="G292" s="252"/>
      <c r="H292" s="251" t="str">
        <f>"FYE: "&amp;data!C96</f>
        <v>FYE: 12/31/2022</v>
      </c>
    </row>
    <row r="293" spans="1:9" ht="20.149999999999999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49999999999999" customHeight="1">
      <c r="A294" s="256">
        <v>2</v>
      </c>
      <c r="B294" s="257" t="s">
        <v>991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49999999999999" customHeight="1">
      <c r="A295" s="256"/>
      <c r="B295" s="257"/>
      <c r="C295" s="259" t="s">
        <v>1040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49999999999999" customHeight="1">
      <c r="A296" s="245">
        <v>3</v>
      </c>
      <c r="B296" s="253" t="s">
        <v>995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>
      <c r="A298" s="245">
        <v>5</v>
      </c>
      <c r="B298" s="253" t="s">
        <v>262</v>
      </c>
      <c r="C298" s="260">
        <f>data!BN60</f>
        <v>0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0</v>
      </c>
      <c r="I298" s="260">
        <f>data!BT60</f>
        <v>0</v>
      </c>
    </row>
    <row r="299" spans="1:9" ht="20.149999999999999" customHeight="1">
      <c r="A299" s="245">
        <v>6</v>
      </c>
      <c r="B299" s="253" t="s">
        <v>263</v>
      </c>
      <c r="C299" s="253">
        <f>data!BN61</f>
        <v>707209.86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154100.95000000001</v>
      </c>
      <c r="H299" s="253">
        <f>data!BS61</f>
        <v>0</v>
      </c>
      <c r="I299" s="253">
        <f>data!BT61</f>
        <v>0</v>
      </c>
    </row>
    <row r="300" spans="1:9" ht="20.149999999999999" customHeight="1">
      <c r="A300" s="245">
        <v>7</v>
      </c>
      <c r="B300" s="253" t="s">
        <v>11</v>
      </c>
      <c r="C300" s="253">
        <f>data!BN62</f>
        <v>447394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41120</v>
      </c>
      <c r="H300" s="253">
        <f>data!BS62</f>
        <v>0</v>
      </c>
      <c r="I300" s="253">
        <f>data!BT62</f>
        <v>0</v>
      </c>
    </row>
    <row r="301" spans="1:9" ht="20.149999999999999" customHeight="1">
      <c r="A301" s="245">
        <v>8</v>
      </c>
      <c r="B301" s="253" t="s">
        <v>264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>
      <c r="A302" s="245">
        <v>9</v>
      </c>
      <c r="B302" s="253" t="s">
        <v>265</v>
      </c>
      <c r="C302" s="253">
        <f>data!BN64</f>
        <v>13467.94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3283.6</v>
      </c>
      <c r="H302" s="253">
        <f>data!BS64</f>
        <v>0</v>
      </c>
      <c r="I302" s="253">
        <f>data!BT64</f>
        <v>0</v>
      </c>
    </row>
    <row r="303" spans="1:9" ht="20.149999999999999" customHeight="1">
      <c r="A303" s="245">
        <v>10</v>
      </c>
      <c r="B303" s="253" t="s">
        <v>511</v>
      </c>
      <c r="C303" s="253">
        <f>data!BN65</f>
        <v>323.05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319.70999999999998</v>
      </c>
      <c r="H303" s="253">
        <f>data!BS65</f>
        <v>0</v>
      </c>
      <c r="I303" s="253">
        <f>data!BT65</f>
        <v>0</v>
      </c>
    </row>
    <row r="304" spans="1:9" ht="20.149999999999999" customHeight="1">
      <c r="A304" s="245">
        <v>11</v>
      </c>
      <c r="B304" s="253" t="s">
        <v>512</v>
      </c>
      <c r="C304" s="253">
        <f>data!BN66</f>
        <v>35492.61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63342.42</v>
      </c>
      <c r="H304" s="253">
        <f>data!BS66</f>
        <v>0</v>
      </c>
      <c r="I304" s="253">
        <f>data!BT66</f>
        <v>0</v>
      </c>
    </row>
    <row r="305" spans="1:9" ht="20.149999999999999" customHeight="1">
      <c r="A305" s="245">
        <v>12</v>
      </c>
      <c r="B305" s="253" t="s">
        <v>16</v>
      </c>
      <c r="C305" s="253">
        <f>data!BN67</f>
        <v>172213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>
      <c r="A306" s="245">
        <v>13</v>
      </c>
      <c r="B306" s="253" t="s">
        <v>996</v>
      </c>
      <c r="C306" s="253">
        <f>data!BN68</f>
        <v>-84194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>
      <c r="A307" s="245">
        <v>14</v>
      </c>
      <c r="B307" s="253" t="s">
        <v>997</v>
      </c>
      <c r="C307" s="253">
        <f>data!BN69</f>
        <v>689906.23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71997.48</v>
      </c>
      <c r="H307" s="253">
        <f>data!BS69</f>
        <v>0</v>
      </c>
      <c r="I307" s="253">
        <f>data!BT69</f>
        <v>0</v>
      </c>
    </row>
    <row r="308" spans="1:9" ht="20.149999999999999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>
      <c r="A309" s="245">
        <v>16</v>
      </c>
      <c r="B309" s="261" t="s">
        <v>998</v>
      </c>
      <c r="C309" s="253">
        <f>data!BN85</f>
        <v>1981812.69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334164.15999999997</v>
      </c>
      <c r="H309" s="253">
        <f>data!BS85</f>
        <v>0</v>
      </c>
      <c r="I309" s="253">
        <f>data!BT85</f>
        <v>0</v>
      </c>
    </row>
    <row r="310" spans="1:9" ht="20.149999999999999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>
      <c r="A311" s="245">
        <v>18</v>
      </c>
      <c r="B311" s="253" t="s">
        <v>999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>
      <c r="A312" s="245">
        <v>19</v>
      </c>
      <c r="B312" s="261" t="s">
        <v>1000</v>
      </c>
      <c r="C312" s="268">
        <f>IF(data!BN73&gt;0,data!BN73,"")</f>
        <v>230486.52</v>
      </c>
      <c r="D312" s="268" t="str">
        <f>IF(data!BO73&gt;0,data!BO73,"")</f>
        <v/>
      </c>
      <c r="E312" s="268" t="str">
        <f>IF(data!BP73&gt;0,data!BP73,"")</f>
        <v/>
      </c>
      <c r="F312" s="268" t="str">
        <f>IF(data!BQ73&gt;0,data!BQ73,"")</f>
        <v/>
      </c>
      <c r="G312" s="268" t="str">
        <f>IF(data!BR73&gt;0,data!BR73,"")</f>
        <v/>
      </c>
      <c r="H312" s="268" t="str">
        <f>IF(data!BS73&gt;0,data!BS73,"")</f>
        <v/>
      </c>
      <c r="I312" s="268" t="str">
        <f>IF(data!BT73&gt;0,data!BT73,"")</f>
        <v/>
      </c>
    </row>
    <row r="313" spans="1:9" ht="20.149999999999999" customHeight="1">
      <c r="A313" s="245">
        <v>20</v>
      </c>
      <c r="B313" s="261" t="s">
        <v>1001</v>
      </c>
      <c r="C313" s="268" t="str">
        <f>IF(data!BN74&gt;0,data!BN74,"")</f>
        <v/>
      </c>
      <c r="D313" s="268" t="str">
        <f>IF(data!BO74&gt;0,data!BO74,"")</f>
        <v/>
      </c>
      <c r="E313" s="268" t="str">
        <f>IF(data!BP74&gt;0,data!BP74,"")</f>
        <v/>
      </c>
      <c r="F313" s="268" t="str">
        <f>IF(data!BQ74&gt;0,data!BQ74,"")</f>
        <v/>
      </c>
      <c r="G313" s="268" t="str">
        <f>IF(data!BR74&gt;0,data!BR74,"")</f>
        <v/>
      </c>
      <c r="H313" s="268" t="str">
        <f>IF(data!BS74&gt;0,data!BS74,"")</f>
        <v/>
      </c>
      <c r="I313" s="268" t="str">
        <f>IF(data!BT74&gt;0,data!BT74,"")</f>
        <v/>
      </c>
    </row>
    <row r="314" spans="1:9" ht="20.149999999999999" customHeight="1">
      <c r="A314" s="245">
        <v>21</v>
      </c>
      <c r="B314" s="261" t="s">
        <v>1002</v>
      </c>
      <c r="C314" s="268">
        <f>IF(data!BN75&gt;0,data!BN75,"")</f>
        <v>22897.08</v>
      </c>
      <c r="D314" s="268" t="str">
        <f>IF(data!BO75&gt;0,data!BO75,"")</f>
        <v/>
      </c>
      <c r="E314" s="268" t="str">
        <f>IF(data!BP75&gt;0,data!BP75,"")</f>
        <v/>
      </c>
      <c r="F314" s="268" t="str">
        <f>IF(data!BQ75&gt;0,data!BQ75,"")</f>
        <v/>
      </c>
      <c r="G314" s="268" t="str">
        <f>IF(data!BR75&gt;0,data!BR75,"")</f>
        <v/>
      </c>
      <c r="H314" s="268" t="str">
        <f>IF(data!BS75&gt;0,data!BS75,"")</f>
        <v/>
      </c>
      <c r="I314" s="268" t="str">
        <f>IF(data!BT75&gt;0,data!BT75,"")</f>
        <v/>
      </c>
    </row>
    <row r="315" spans="1:9" ht="20.149999999999999" customHeight="1">
      <c r="A315" s="245" t="s">
        <v>1003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>
      <c r="A316" s="245">
        <v>22</v>
      </c>
      <c r="B316" s="253" t="s">
        <v>1004</v>
      </c>
      <c r="C316" s="269">
        <f>data!BN90</f>
        <v>7194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49999999999999" customHeight="1">
      <c r="A317" s="245">
        <v>23</v>
      </c>
      <c r="B317" s="253" t="s">
        <v>1005</v>
      </c>
      <c r="C317" s="268" t="str">
        <f>IF(data!BN77&gt;0,data!BN77,"")</f>
        <v/>
      </c>
      <c r="D317" s="268" t="str">
        <f>IF(data!BO77&gt;0,data!BO77,"")</f>
        <v/>
      </c>
      <c r="E317" s="268" t="str">
        <f>IF(data!BP77&gt;0,data!BP77,"")</f>
        <v/>
      </c>
      <c r="F317" s="268" t="str">
        <f>IF(data!BQ77&gt;0,data!BQ77,"")</f>
        <v/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>
      <c r="A318" s="245">
        <v>24</v>
      </c>
      <c r="B318" s="253" t="s">
        <v>1006</v>
      </c>
      <c r="C318" s="268" t="str">
        <f>IF(data!BN78&gt;0,data!BN78,"")</f>
        <v/>
      </c>
      <c r="D318" s="268" t="str">
        <f>IF(data!BO78&gt;0,data!BO78,"")</f>
        <v/>
      </c>
      <c r="E318" s="268" t="str">
        <f>IF(data!BP78&gt;0,data!BP78,"")</f>
        <v/>
      </c>
      <c r="F318" s="268" t="str">
        <f>IF(data!BQ78&gt;0,data!BQ78,"")</f>
        <v/>
      </c>
      <c r="G318" s="268" t="str">
        <f>IF(data!BR78&gt;0,data!BR78,"")</f>
        <v/>
      </c>
      <c r="H318" s="269">
        <f>data!BS92</f>
        <v>0</v>
      </c>
      <c r="I318" s="269">
        <f>data!BT92</f>
        <v>0</v>
      </c>
    </row>
    <row r="319" spans="1:9" ht="20.149999999999999" customHeight="1">
      <c r="A319" s="245">
        <v>25</v>
      </c>
      <c r="B319" s="253" t="s">
        <v>1007</v>
      </c>
      <c r="C319" s="268" t="str">
        <f>IF(data!BN79&gt;0,data!BN79,"")</f>
        <v/>
      </c>
      <c r="D319" s="268" t="str">
        <f>IF(data!BO79&gt;0,data!BO79,"")</f>
        <v/>
      </c>
      <c r="E319" s="268" t="str">
        <f>IF(data!BP79&gt;0,data!BP79,"")</f>
        <v/>
      </c>
      <c r="F319" s="268" t="str">
        <f>IF(data!BQ79&gt;0,data!BQ79,"")</f>
        <v/>
      </c>
      <c r="G319" s="268" t="str">
        <f>IF(data!BR79&gt;0,data!BR79,"")</f>
        <v/>
      </c>
      <c r="H319" s="269">
        <f>data!BS93</f>
        <v>0</v>
      </c>
      <c r="I319" s="269">
        <f>data!BT93</f>
        <v>0</v>
      </c>
    </row>
    <row r="320" spans="1:9" ht="20.149999999999999" customHeight="1">
      <c r="A320" s="245">
        <v>26</v>
      </c>
      <c r="B320" s="253" t="s">
        <v>294</v>
      </c>
      <c r="C320" s="271">
        <f>IF(data!BN80&gt;0,data!BN80,"")</f>
        <v>123442.63</v>
      </c>
      <c r="D320" s="271" t="str">
        <f>IF(data!BO80&gt;0,data!BO80,"")</f>
        <v/>
      </c>
      <c r="E320" s="271" t="str">
        <f>IF(data!BP80&gt;0,data!BP80,"")</f>
        <v/>
      </c>
      <c r="F320" s="271" t="str">
        <f>IF(data!BQ80&gt;0,data!BQ80,"")</f>
        <v/>
      </c>
      <c r="G320" s="271">
        <f>IF(data!BR80&gt;0,data!BR80,"")</f>
        <v>2993.79</v>
      </c>
      <c r="H320" s="271" t="str">
        <f>IF(data!BS80&gt;0,data!BS80,"")</f>
        <v/>
      </c>
      <c r="I320" s="271" t="str">
        <f>IF(data!BT80&gt;0,data!BT80,"")</f>
        <v/>
      </c>
    </row>
    <row r="321" spans="1:9" ht="20.149999999999999" customHeight="1">
      <c r="A321" s="246" t="s">
        <v>989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>
      <c r="D322" s="249"/>
      <c r="I322" s="250" t="s">
        <v>1041</v>
      </c>
    </row>
    <row r="323" spans="1:9" ht="20.149999999999999" customHeight="1">
      <c r="A323" s="249"/>
    </row>
    <row r="324" spans="1:9" ht="20.149999999999999" customHeight="1">
      <c r="A324" s="251" t="str">
        <f>"Hospital: "&amp;data!C98</f>
        <v>Hospital: LINCOLN COUNTY HOSPITAL DISTRICT # 3</v>
      </c>
      <c r="G324" s="252"/>
      <c r="H324" s="251" t="str">
        <f>"FYE: "&amp;data!C96</f>
        <v>FYE: 12/31/2022</v>
      </c>
    </row>
    <row r="325" spans="1:9" ht="20.149999999999999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49999999999999" customHeight="1">
      <c r="A326" s="256">
        <v>2</v>
      </c>
      <c r="B326" s="257" t="s">
        <v>991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49999999999999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1040</v>
      </c>
      <c r="H327" s="259" t="s">
        <v>179</v>
      </c>
      <c r="I327" s="259" t="s">
        <v>228</v>
      </c>
    </row>
    <row r="328" spans="1:9" ht="20.149999999999999" customHeight="1">
      <c r="A328" s="245">
        <v>3</v>
      </c>
      <c r="B328" s="253" t="s">
        <v>995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0</v>
      </c>
      <c r="E330" s="260">
        <f>data!BW60</f>
        <v>0</v>
      </c>
      <c r="F330" s="260">
        <f>data!BX60</f>
        <v>0</v>
      </c>
      <c r="G330" s="260">
        <f>data!BY60</f>
        <v>0</v>
      </c>
      <c r="H330" s="260">
        <f>data!BZ60</f>
        <v>0</v>
      </c>
      <c r="I330" s="260">
        <f>data!CA60</f>
        <v>0</v>
      </c>
    </row>
    <row r="331" spans="1:9" ht="20.149999999999999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170186.86</v>
      </c>
      <c r="E331" s="272">
        <f>data!BW61</f>
        <v>0</v>
      </c>
      <c r="F331" s="272">
        <f>data!BX61</f>
        <v>0</v>
      </c>
      <c r="G331" s="272">
        <f>data!BY61</f>
        <v>0</v>
      </c>
      <c r="H331" s="272">
        <f>data!BZ61</f>
        <v>0</v>
      </c>
      <c r="I331" s="272">
        <f>data!CA61</f>
        <v>0</v>
      </c>
    </row>
    <row r="332" spans="1:9" ht="20.149999999999999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51003</v>
      </c>
      <c r="E332" s="272">
        <f>data!BW62</f>
        <v>0</v>
      </c>
      <c r="F332" s="272">
        <f>data!BX62</f>
        <v>0</v>
      </c>
      <c r="G332" s="272">
        <f>data!BY62</f>
        <v>0</v>
      </c>
      <c r="H332" s="272">
        <f>data!BZ62</f>
        <v>0</v>
      </c>
      <c r="I332" s="272">
        <f>data!CA62</f>
        <v>0</v>
      </c>
    </row>
    <row r="333" spans="1:9" ht="20.149999999999999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1033.32</v>
      </c>
      <c r="E334" s="272">
        <f>data!BW64</f>
        <v>0</v>
      </c>
      <c r="F334" s="272">
        <f>data!BX64</f>
        <v>0</v>
      </c>
      <c r="G334" s="272">
        <f>data!BY64</f>
        <v>0</v>
      </c>
      <c r="H334" s="272">
        <f>data!BZ64</f>
        <v>0</v>
      </c>
      <c r="I334" s="272">
        <f>data!CA64</f>
        <v>0</v>
      </c>
    </row>
    <row r="335" spans="1:9" ht="20.149999999999999" customHeight="1">
      <c r="A335" s="245">
        <v>10</v>
      </c>
      <c r="B335" s="253" t="s">
        <v>511</v>
      </c>
      <c r="C335" s="272">
        <f>data!BU65</f>
        <v>0</v>
      </c>
      <c r="D335" s="272">
        <f>data!BV65</f>
        <v>898.23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>
      <c r="A336" s="245">
        <v>11</v>
      </c>
      <c r="B336" s="253" t="s">
        <v>512</v>
      </c>
      <c r="C336" s="272">
        <f>data!BU66</f>
        <v>0</v>
      </c>
      <c r="D336" s="272">
        <f>data!BV66</f>
        <v>90965.14</v>
      </c>
      <c r="E336" s="272">
        <f>data!BW66</f>
        <v>0</v>
      </c>
      <c r="F336" s="272">
        <f>data!BX66</f>
        <v>0</v>
      </c>
      <c r="G336" s="272">
        <f>data!BY66</f>
        <v>0</v>
      </c>
      <c r="H336" s="272">
        <f>data!BZ66</f>
        <v>0</v>
      </c>
      <c r="I336" s="272">
        <f>data!CA66</f>
        <v>0</v>
      </c>
    </row>
    <row r="337" spans="1:9" ht="20.149999999999999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4673</v>
      </c>
      <c r="E337" s="272">
        <f>data!BW67</f>
        <v>0</v>
      </c>
      <c r="F337" s="272">
        <f>data!BX67</f>
        <v>0</v>
      </c>
      <c r="G337" s="272">
        <f>data!BY67</f>
        <v>919</v>
      </c>
      <c r="H337" s="272">
        <f>data!BZ67</f>
        <v>0</v>
      </c>
      <c r="I337" s="272">
        <f>data!CA67</f>
        <v>0</v>
      </c>
    </row>
    <row r="338" spans="1:9" ht="20.149999999999999" customHeight="1">
      <c r="A338" s="245">
        <v>13</v>
      </c>
      <c r="B338" s="253" t="s">
        <v>996</v>
      </c>
      <c r="C338" s="272">
        <f>data!BU68</f>
        <v>0</v>
      </c>
      <c r="D338" s="272">
        <f>data!BV68</f>
        <v>2038.5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>
      <c r="A339" s="245">
        <v>14</v>
      </c>
      <c r="B339" s="253" t="s">
        <v>997</v>
      </c>
      <c r="C339" s="272">
        <f>data!BU69</f>
        <v>0</v>
      </c>
      <c r="D339" s="272">
        <f>data!BV69</f>
        <v>72965.66</v>
      </c>
      <c r="E339" s="272">
        <f>data!BW69</f>
        <v>0</v>
      </c>
      <c r="F339" s="272">
        <f>data!BX69</f>
        <v>0</v>
      </c>
      <c r="G339" s="272">
        <f>data!BY69</f>
        <v>0</v>
      </c>
      <c r="H339" s="272">
        <f>data!BZ69</f>
        <v>0</v>
      </c>
      <c r="I339" s="272">
        <f>data!CA69</f>
        <v>0</v>
      </c>
    </row>
    <row r="340" spans="1:9" ht="20.149999999999999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>
      <c r="A341" s="245">
        <v>16</v>
      </c>
      <c r="B341" s="261" t="s">
        <v>998</v>
      </c>
      <c r="C341" s="253">
        <f>data!BU85</f>
        <v>0</v>
      </c>
      <c r="D341" s="253">
        <f>data!BV85</f>
        <v>393763.70999999996</v>
      </c>
      <c r="E341" s="253">
        <f>data!BW85</f>
        <v>0</v>
      </c>
      <c r="F341" s="253">
        <f>data!BX85</f>
        <v>0</v>
      </c>
      <c r="G341" s="253">
        <f>data!BY85</f>
        <v>919</v>
      </c>
      <c r="H341" s="253">
        <f>data!BZ85</f>
        <v>0</v>
      </c>
      <c r="I341" s="253">
        <f>data!CA85</f>
        <v>0</v>
      </c>
    </row>
    <row r="342" spans="1:9" ht="20.149999999999999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>
      <c r="A343" s="245">
        <v>18</v>
      </c>
      <c r="B343" s="253" t="s">
        <v>999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>
      <c r="A344" s="245">
        <v>19</v>
      </c>
      <c r="B344" s="261" t="s">
        <v>1000</v>
      </c>
      <c r="C344" s="268" t="str">
        <f>IF(data!BU73&gt;0,data!BU73,"")</f>
        <v/>
      </c>
      <c r="D344" s="268" t="str">
        <f>IF(data!BV73&gt;0,data!BV73,"")</f>
        <v/>
      </c>
      <c r="E344" s="268" t="str">
        <f>IF(data!BW73&gt;0,data!BW73,"")</f>
        <v/>
      </c>
      <c r="F344" s="268" t="str">
        <f>IF(data!BX73&gt;0,data!BX73,"")</f>
        <v/>
      </c>
      <c r="G344" s="268" t="str">
        <f>IF(data!BY73&gt;0,data!BY73,"")</f>
        <v/>
      </c>
      <c r="H344" s="268" t="str">
        <f>IF(data!BZ73&gt;0,data!BZ73,"")</f>
        <v/>
      </c>
      <c r="I344" s="268" t="str">
        <f>IF(data!CA73&gt;0,data!CA73,"")</f>
        <v/>
      </c>
    </row>
    <row r="345" spans="1:9" ht="20.149999999999999" customHeight="1">
      <c r="A345" s="245">
        <v>20</v>
      </c>
      <c r="B345" s="261" t="s">
        <v>1001</v>
      </c>
      <c r="C345" s="268" t="str">
        <f>IF(data!BU74&gt;0,data!BU74,"")</f>
        <v/>
      </c>
      <c r="D345" s="268" t="str">
        <f>IF(data!BV74&gt;0,data!BV74,"")</f>
        <v/>
      </c>
      <c r="E345" s="268" t="str">
        <f>IF(data!BW74&gt;0,data!BW74,"")</f>
        <v/>
      </c>
      <c r="F345" s="268" t="str">
        <f>IF(data!BX74&gt;0,data!BX74,"")</f>
        <v/>
      </c>
      <c r="G345" s="268" t="str">
        <f>IF(data!BY74&gt;0,data!BY74,"")</f>
        <v/>
      </c>
      <c r="H345" s="268" t="str">
        <f>IF(data!BZ74&gt;0,data!BZ74,"")</f>
        <v/>
      </c>
      <c r="I345" s="268" t="str">
        <f>IF(data!CA74&gt;0,data!CA74,"")</f>
        <v/>
      </c>
    </row>
    <row r="346" spans="1:9" ht="20.149999999999999" customHeight="1">
      <c r="A346" s="245">
        <v>21</v>
      </c>
      <c r="B346" s="261" t="s">
        <v>1002</v>
      </c>
      <c r="C346" s="268" t="str">
        <f>IF(data!BU75&gt;0,data!BU75,"")</f>
        <v/>
      </c>
      <c r="D346" s="268" t="str">
        <f>IF(data!BV75&gt;0,data!BV75,"")</f>
        <v/>
      </c>
      <c r="E346" s="268" t="str">
        <f>IF(data!BW75&gt;0,data!BW75,"")</f>
        <v/>
      </c>
      <c r="F346" s="268" t="str">
        <f>IF(data!BX75&gt;0,data!BX75,"")</f>
        <v/>
      </c>
      <c r="G346" s="268" t="str">
        <f>IF(data!BY75&gt;0,data!BY75,"")</f>
        <v/>
      </c>
      <c r="H346" s="268" t="str">
        <f>IF(data!BZ75&gt;0,data!BZ75,"")</f>
        <v/>
      </c>
      <c r="I346" s="268" t="str">
        <f>IF(data!CA75&gt;0,data!CA75,"")</f>
        <v/>
      </c>
    </row>
    <row r="347" spans="1:9" ht="20.149999999999999" customHeight="1">
      <c r="A347" s="245" t="s">
        <v>1003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>
      <c r="A348" s="245">
        <v>22</v>
      </c>
      <c r="B348" s="253" t="s">
        <v>1004</v>
      </c>
      <c r="C348" s="269">
        <f>data!BU90</f>
        <v>0</v>
      </c>
      <c r="D348" s="269">
        <f>data!BV90</f>
        <v>366</v>
      </c>
      <c r="E348" s="269">
        <f>data!BW90</f>
        <v>0</v>
      </c>
      <c r="F348" s="269">
        <f>data!BX90</f>
        <v>0</v>
      </c>
      <c r="G348" s="269">
        <f>data!BY90</f>
        <v>72</v>
      </c>
      <c r="H348" s="269">
        <f>data!BZ90</f>
        <v>0</v>
      </c>
      <c r="I348" s="269">
        <f>data!CA90</f>
        <v>0</v>
      </c>
    </row>
    <row r="349" spans="1:9" ht="20.149999999999999" customHeight="1">
      <c r="A349" s="245">
        <v>23</v>
      </c>
      <c r="B349" s="253" t="s">
        <v>1005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>
      <c r="A350" s="245">
        <v>24</v>
      </c>
      <c r="B350" s="253" t="s">
        <v>1006</v>
      </c>
      <c r="C350" s="269">
        <f>data!BU92</f>
        <v>0</v>
      </c>
      <c r="D350" s="269">
        <f>data!BV92</f>
        <v>13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spans="1:9" ht="20.149999999999999" customHeight="1">
      <c r="A351" s="245">
        <v>25</v>
      </c>
      <c r="B351" s="253" t="s">
        <v>1007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>
      <c r="A352" s="245">
        <v>26</v>
      </c>
      <c r="B352" s="253" t="s">
        <v>294</v>
      </c>
      <c r="C352" s="271" t="str">
        <f>IF(data!BU80&gt;0,data!BU80,"")</f>
        <v/>
      </c>
      <c r="D352" s="271" t="str">
        <f>IF(data!BV80&gt;0,data!BV80,"")</f>
        <v/>
      </c>
      <c r="E352" s="271" t="str">
        <f>IF(data!BW80&gt;0,data!BW80,"")</f>
        <v/>
      </c>
      <c r="F352" s="271" t="str">
        <f>IF(data!BX80&gt;0,data!BX80,"")</f>
        <v/>
      </c>
      <c r="G352" s="271" t="str">
        <f>IF(data!BY80&gt;0,data!BY80,"")</f>
        <v/>
      </c>
      <c r="H352" s="271" t="str">
        <f>IF(data!BZ80&gt;0,data!BZ80,"")</f>
        <v/>
      </c>
      <c r="I352" s="271" t="str">
        <f>IF(data!CA80&gt;0,data!CA80,"")</f>
        <v/>
      </c>
    </row>
    <row r="353" spans="1:9" ht="20.149999999999999" customHeight="1">
      <c r="A353" s="246" t="s">
        <v>989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>
      <c r="D354" s="249"/>
      <c r="I354" s="250" t="s">
        <v>1042</v>
      </c>
    </row>
    <row r="355" spans="1:9" ht="20.149999999999999" customHeight="1">
      <c r="A355" s="249"/>
    </row>
    <row r="356" spans="1:9" ht="20.149999999999999" customHeight="1">
      <c r="A356" s="251" t="str">
        <f>"Hospital: "&amp;data!C98</f>
        <v>Hospital: LINCOLN COUNTY HOSPITAL DISTRICT # 3</v>
      </c>
      <c r="G356" s="252"/>
      <c r="H356" s="251" t="str">
        <f>"FYE: "&amp;data!C96</f>
        <v>FYE: 12/31/2022</v>
      </c>
    </row>
    <row r="357" spans="1:9" ht="20.149999999999999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spans="1:9" ht="20.149999999999999" customHeight="1">
      <c r="A358" s="256">
        <v>2</v>
      </c>
      <c r="B358" s="257" t="s">
        <v>991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49999999999999" customHeight="1">
      <c r="A359" s="256"/>
      <c r="B359" s="257"/>
      <c r="C359" s="259" t="s">
        <v>228</v>
      </c>
      <c r="D359" s="259" t="s">
        <v>1043</v>
      </c>
      <c r="E359" s="259" t="s">
        <v>240</v>
      </c>
      <c r="F359" s="274"/>
      <c r="G359" s="274"/>
      <c r="H359" s="274"/>
      <c r="I359" s="259" t="s">
        <v>230</v>
      </c>
    </row>
    <row r="360" spans="1:9" ht="20.149999999999999" customHeight="1">
      <c r="A360" s="245">
        <v>3</v>
      </c>
      <c r="B360" s="253" t="s">
        <v>995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0</v>
      </c>
    </row>
    <row r="363" spans="1:9" ht="20.149999999999999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15737786.170000002</v>
      </c>
    </row>
    <row r="364" spans="1:9" ht="20.149999999999999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3787763</v>
      </c>
    </row>
    <row r="365" spans="1:9" ht="20.149999999999999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0</v>
      </c>
    </row>
    <row r="366" spans="1:9" ht="20.149999999999999" customHeight="1">
      <c r="A366" s="245">
        <v>9</v>
      </c>
      <c r="B366" s="253" t="s">
        <v>265</v>
      </c>
      <c r="C366" s="272">
        <f>data!CB64</f>
        <v>0</v>
      </c>
      <c r="D366" s="272">
        <f>data!CC64</f>
        <v>0</v>
      </c>
      <c r="E366" s="277"/>
      <c r="F366" s="277"/>
      <c r="G366" s="277"/>
      <c r="H366" s="277"/>
      <c r="I366" s="272">
        <f>data!CE64</f>
        <v>3054899.69</v>
      </c>
    </row>
    <row r="367" spans="1:9" ht="20.149999999999999" customHeight="1">
      <c r="A367" s="245">
        <v>10</v>
      </c>
      <c r="B367" s="253" t="s">
        <v>511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505901.06</v>
      </c>
    </row>
    <row r="368" spans="1:9" ht="20.149999999999999" customHeight="1">
      <c r="A368" s="245">
        <v>11</v>
      </c>
      <c r="B368" s="253" t="s">
        <v>512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2263890.6799999997</v>
      </c>
    </row>
    <row r="369" spans="1:9" ht="20.149999999999999" customHeight="1">
      <c r="A369" s="245">
        <v>12</v>
      </c>
      <c r="B369" s="253" t="s">
        <v>16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1030558</v>
      </c>
    </row>
    <row r="370" spans="1:9" ht="20.149999999999999" customHeight="1">
      <c r="A370" s="245">
        <v>13</v>
      </c>
      <c r="B370" s="253" t="s">
        <v>996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38967.959999999992</v>
      </c>
    </row>
    <row r="371" spans="1:9" ht="20.149999999999999" customHeight="1">
      <c r="A371" s="245">
        <v>14</v>
      </c>
      <c r="B371" s="253" t="s">
        <v>997</v>
      </c>
      <c r="C371" s="272">
        <f>data!CB69</f>
        <v>0</v>
      </c>
      <c r="D371" s="272">
        <f>data!CC69</f>
        <v>0</v>
      </c>
      <c r="E371" s="272">
        <f>data!CD69</f>
        <v>0</v>
      </c>
      <c r="F371" s="277"/>
      <c r="G371" s="277"/>
      <c r="H371" s="277"/>
      <c r="I371" s="272">
        <f>data!CE69</f>
        <v>3730668.2000000007</v>
      </c>
    </row>
    <row r="372" spans="1:9" ht="20.149999999999999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>
      <c r="A373" s="245">
        <v>16</v>
      </c>
      <c r="B373" s="261" t="s">
        <v>998</v>
      </c>
      <c r="C373" s="272">
        <f>data!CB85</f>
        <v>0</v>
      </c>
      <c r="D373" s="272">
        <f>data!CC85</f>
        <v>0</v>
      </c>
      <c r="E373" s="272">
        <f>data!CD85</f>
        <v>0</v>
      </c>
      <c r="F373" s="277"/>
      <c r="G373" s="277"/>
      <c r="H373" s="277"/>
      <c r="I373" s="253">
        <f>data!CE85</f>
        <v>30150434.760000002</v>
      </c>
    </row>
    <row r="374" spans="1:9" ht="20.149999999999999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>
      <c r="A375" s="245">
        <v>18</v>
      </c>
      <c r="B375" s="253" t="s">
        <v>999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>
      <c r="A376" s="245">
        <v>19</v>
      </c>
      <c r="B376" s="261" t="s">
        <v>1000</v>
      </c>
      <c r="C376" s="268" t="str">
        <f>IF(data!CB73&gt;0,data!CB73,"")</f>
        <v/>
      </c>
      <c r="D376" s="268" t="str">
        <f>IF(data!CC73&gt;0,data!CC73,"")</f>
        <v/>
      </c>
      <c r="E376" s="263"/>
      <c r="F376" s="263"/>
      <c r="G376" s="263"/>
      <c r="H376" s="263"/>
      <c r="I376" s="269">
        <f>data!CE87</f>
        <v>6116836.7799999993</v>
      </c>
    </row>
    <row r="377" spans="1:9" ht="20.149999999999999" customHeight="1">
      <c r="A377" s="245">
        <v>20</v>
      </c>
      <c r="B377" s="261" t="s">
        <v>1001</v>
      </c>
      <c r="C377" s="268" t="str">
        <f>IF(data!CB74&gt;0,data!CB74,"")</f>
        <v/>
      </c>
      <c r="D377" s="268" t="str">
        <f>IF(data!CC74&gt;0,data!CC74,"")</f>
        <v/>
      </c>
      <c r="E377" s="263"/>
      <c r="F377" s="263"/>
      <c r="G377" s="263"/>
      <c r="H377" s="263"/>
      <c r="I377" s="269">
        <f>data!CE88</f>
        <v>28920853.969999995</v>
      </c>
    </row>
    <row r="378" spans="1:9" ht="20.149999999999999" customHeight="1">
      <c r="A378" s="245">
        <v>21</v>
      </c>
      <c r="B378" s="261" t="s">
        <v>1002</v>
      </c>
      <c r="C378" s="268" t="str">
        <f>IF(data!CB75&gt;0,data!CB75,"")</f>
        <v/>
      </c>
      <c r="D378" s="268" t="str">
        <f>IF(data!CC75&gt;0,data!CC75,"")</f>
        <v/>
      </c>
      <c r="E378" s="263"/>
      <c r="F378" s="263"/>
      <c r="G378" s="263"/>
      <c r="H378" s="263"/>
      <c r="I378" s="269">
        <f>data!CE89</f>
        <v>35037690.749999993</v>
      </c>
    </row>
    <row r="379" spans="1:9" ht="20.149999999999999" customHeight="1">
      <c r="A379" s="245" t="s">
        <v>1003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>
      <c r="A380" s="245">
        <v>22</v>
      </c>
      <c r="B380" s="253" t="s">
        <v>1004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41043</v>
      </c>
    </row>
    <row r="381" spans="1:9" ht="20.149999999999999" customHeight="1">
      <c r="A381" s="245">
        <v>23</v>
      </c>
      <c r="B381" s="253" t="s">
        <v>1005</v>
      </c>
      <c r="C381" s="269">
        <f>data!CB91</f>
        <v>0</v>
      </c>
      <c r="D381" s="268" t="str">
        <f>IF(data!CC77&gt;0,data!CC77,"")</f>
        <v/>
      </c>
      <c r="E381" s="263"/>
      <c r="F381" s="263"/>
      <c r="G381" s="263"/>
      <c r="H381" s="263"/>
      <c r="I381" s="253">
        <f>data!CE91</f>
        <v>15674</v>
      </c>
    </row>
    <row r="382" spans="1:9" ht="20.149999999999999" customHeight="1">
      <c r="A382" s="245">
        <v>24</v>
      </c>
      <c r="B382" s="253" t="s">
        <v>1006</v>
      </c>
      <c r="C382" s="269">
        <f>data!CB92</f>
        <v>0</v>
      </c>
      <c r="D382" s="268" t="str">
        <f>IF(data!CC78&gt;0,data!CC78,"")</f>
        <v/>
      </c>
      <c r="E382" s="263"/>
      <c r="F382" s="263"/>
      <c r="G382" s="263"/>
      <c r="H382" s="263"/>
      <c r="I382" s="253">
        <f>data!CE92</f>
        <v>2927.8700000000003</v>
      </c>
    </row>
    <row r="383" spans="1:9" ht="20.149999999999999" customHeight="1">
      <c r="A383" s="245">
        <v>25</v>
      </c>
      <c r="B383" s="253" t="s">
        <v>1007</v>
      </c>
      <c r="C383" s="269">
        <f>data!CB93</f>
        <v>0</v>
      </c>
      <c r="D383" s="268" t="str">
        <f>IF(data!CC79&gt;0,data!CC79,"")</f>
        <v/>
      </c>
      <c r="E383" s="263"/>
      <c r="F383" s="263"/>
      <c r="G383" s="263"/>
      <c r="H383" s="263"/>
      <c r="I383" s="253">
        <f>data!CE93</f>
        <v>13316</v>
      </c>
    </row>
    <row r="384" spans="1:9" ht="20.149999999999999" customHeight="1">
      <c r="A384" s="245">
        <v>26</v>
      </c>
      <c r="B384" s="253" t="s">
        <v>294</v>
      </c>
      <c r="C384" s="268" t="str">
        <f>IF(data!CB80&gt;0,data!CB80,"")</f>
        <v/>
      </c>
      <c r="D384" s="268" t="str">
        <f>IF(data!CC80&gt;0,data!CC80,"")</f>
        <v/>
      </c>
      <c r="E384" s="275"/>
      <c r="F384" s="263"/>
      <c r="G384" s="263"/>
      <c r="H384" s="263"/>
      <c r="I384" s="260">
        <f>data!CE94</f>
        <v>27.62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90" transitionEvaluation="1" transitionEntry="1" codeName="Sheet1">
    <tabColor rgb="FF92D050"/>
    <pageSetUpPr autoPageBreaks="0" fitToPage="1"/>
  </sheetPr>
  <dimension ref="A1:CF716"/>
  <sheetViews>
    <sheetView topLeftCell="A390" zoomScaleNormal="100" workbookViewId="0">
      <selection activeCell="G423" sqref="G423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>
      <c r="A48" s="28" t="s">
        <v>232</v>
      </c>
      <c r="B48" s="278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>
      <c r="A52" s="35" t="s">
        <v>235</v>
      </c>
      <c r="B52" s="278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81"/>
      <c r="Q59" s="26"/>
      <c r="R59" s="26"/>
      <c r="S59" s="279">
        <v>0</v>
      </c>
      <c r="T59" s="279">
        <v>0</v>
      </c>
      <c r="U59" s="27"/>
      <c r="V59" s="26"/>
      <c r="W59" s="26"/>
      <c r="X59" s="26"/>
      <c r="Y59" s="26"/>
      <c r="Z59" s="26"/>
      <c r="AA59" s="26"/>
      <c r="AB59" s="279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/>
      <c r="AZ59" s="26"/>
      <c r="BA59" s="279">
        <v>0</v>
      </c>
      <c r="BB59" s="279">
        <v>0</v>
      </c>
      <c r="BC59" s="279">
        <v>0</v>
      </c>
      <c r="BD59" s="279">
        <v>0</v>
      </c>
      <c r="BE59" s="26"/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>
      <c r="A60" s="219" t="s">
        <v>262</v>
      </c>
      <c r="B60" s="22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1"/>
      <c r="Q60" s="281"/>
      <c r="R60" s="281"/>
      <c r="S60" s="282"/>
      <c r="T60" s="282"/>
      <c r="U60" s="283"/>
      <c r="V60" s="281"/>
      <c r="W60" s="281"/>
      <c r="X60" s="281"/>
      <c r="Y60" s="281"/>
      <c r="Z60" s="281"/>
      <c r="AA60" s="281"/>
      <c r="AB60" s="282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2"/>
      <c r="AW60" s="282"/>
      <c r="AX60" s="282"/>
      <c r="AY60" s="281"/>
      <c r="AZ60" s="281"/>
      <c r="BA60" s="282"/>
      <c r="BB60" s="282"/>
      <c r="BC60" s="282"/>
      <c r="BD60" s="282"/>
      <c r="BE60" s="281"/>
      <c r="BF60" s="282"/>
      <c r="BG60" s="282"/>
      <c r="BH60" s="282"/>
      <c r="BI60" s="282"/>
      <c r="BJ60" s="282"/>
      <c r="BK60" s="282"/>
      <c r="BL60" s="282"/>
      <c r="BM60" s="282"/>
      <c r="BN60" s="282"/>
      <c r="BO60" s="282"/>
      <c r="BP60" s="282"/>
      <c r="BQ60" s="282"/>
      <c r="BR60" s="282"/>
      <c r="BS60" s="282"/>
      <c r="BT60" s="282"/>
      <c r="BU60" s="282"/>
      <c r="BV60" s="282"/>
      <c r="BW60" s="282"/>
      <c r="BX60" s="282"/>
      <c r="BY60" s="282"/>
      <c r="BZ60" s="282"/>
      <c r="CA60" s="282"/>
      <c r="CB60" s="282"/>
      <c r="CC60" s="282"/>
      <c r="CD60" s="221" t="s">
        <v>248</v>
      </c>
      <c r="CE60" s="239">
        <f t="shared" ref="CE60:CE68" si="6">SUM(C60:CD60)</f>
        <v>0</v>
      </c>
    </row>
    <row r="61" spans="1:83">
      <c r="A61" s="35" t="s">
        <v>263</v>
      </c>
      <c r="B61" s="1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84"/>
      <c r="T61" s="284"/>
      <c r="U61" s="27"/>
      <c r="V61" s="26"/>
      <c r="W61" s="26"/>
      <c r="X61" s="26"/>
      <c r="Y61" s="26"/>
      <c r="Z61" s="26"/>
      <c r="AA61" s="26"/>
      <c r="AB61" s="285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84"/>
      <c r="AW61" s="284"/>
      <c r="AX61" s="284"/>
      <c r="AY61" s="26"/>
      <c r="AZ61" s="26"/>
      <c r="BA61" s="284"/>
      <c r="BB61" s="284"/>
      <c r="BC61" s="284"/>
      <c r="BD61" s="284"/>
      <c r="BE61" s="26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5" t="s">
        <v>248</v>
      </c>
      <c r="CE61" s="28">
        <f t="shared" si="6"/>
        <v>0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0</v>
      </c>
    </row>
    <row r="63" spans="1:83">
      <c r="A63" s="35" t="s">
        <v>264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84"/>
      <c r="T63" s="284"/>
      <c r="U63" s="27"/>
      <c r="V63" s="26"/>
      <c r="W63" s="26"/>
      <c r="X63" s="26"/>
      <c r="Y63" s="26"/>
      <c r="Z63" s="26"/>
      <c r="AA63" s="26"/>
      <c r="AB63" s="28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5" t="s">
        <v>248</v>
      </c>
      <c r="CE63" s="28">
        <f t="shared" si="6"/>
        <v>0</v>
      </c>
    </row>
    <row r="64" spans="1:83">
      <c r="A64" s="35" t="s">
        <v>265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84"/>
      <c r="T64" s="284"/>
      <c r="U64" s="27"/>
      <c r="V64" s="26"/>
      <c r="W64" s="26"/>
      <c r="X64" s="26"/>
      <c r="Y64" s="26"/>
      <c r="Z64" s="26"/>
      <c r="AA64" s="26"/>
      <c r="AB64" s="285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84"/>
      <c r="AW64" s="284"/>
      <c r="AX64" s="284"/>
      <c r="AY64" s="26"/>
      <c r="AZ64" s="26"/>
      <c r="BA64" s="284"/>
      <c r="BB64" s="284"/>
      <c r="BC64" s="284"/>
      <c r="BD64" s="284"/>
      <c r="BE64" s="26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5" t="s">
        <v>248</v>
      </c>
      <c r="CE64" s="28">
        <f t="shared" si="6"/>
        <v>0</v>
      </c>
    </row>
    <row r="65" spans="1:83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/>
      <c r="Z65" s="26"/>
      <c r="AA65" s="26"/>
      <c r="AB65" s="285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5" t="s">
        <v>248</v>
      </c>
      <c r="CE65" s="28">
        <f t="shared" si="6"/>
        <v>0</v>
      </c>
    </row>
    <row r="66" spans="1:83">
      <c r="A66" s="35" t="s">
        <v>267</v>
      </c>
      <c r="B66" s="1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84"/>
      <c r="T66" s="284"/>
      <c r="U66" s="27"/>
      <c r="V66" s="26"/>
      <c r="W66" s="26"/>
      <c r="X66" s="26"/>
      <c r="Y66" s="26"/>
      <c r="Z66" s="26"/>
      <c r="AA66" s="26"/>
      <c r="AB66" s="285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84"/>
      <c r="AW66" s="284"/>
      <c r="AX66" s="284"/>
      <c r="AY66" s="26"/>
      <c r="AZ66" s="26"/>
      <c r="BA66" s="284"/>
      <c r="BB66" s="284"/>
      <c r="BC66" s="284"/>
      <c r="BD66" s="284"/>
      <c r="BE66" s="26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5" t="s">
        <v>248</v>
      </c>
      <c r="CE66" s="28">
        <f t="shared" si="6"/>
        <v>0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0</v>
      </c>
    </row>
    <row r="68" spans="1:83">
      <c r="A68" s="35" t="s">
        <v>268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/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248</v>
      </c>
      <c r="CE68" s="28">
        <f t="shared" si="6"/>
        <v>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>
      <c r="A70" s="29" t="s">
        <v>270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>
      <c r="A71" s="29" t="s">
        <v>271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>
      <c r="A72" s="29" t="s">
        <v>272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>
      <c r="A73" s="29" t="s">
        <v>273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>
      <c r="A74" s="29" t="s">
        <v>274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>
      <c r="A75" s="29" t="s">
        <v>275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>
      <c r="A76" s="29" t="s">
        <v>276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>
      <c r="A77" s="29" t="s">
        <v>277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>
      <c r="A78" s="29" t="s">
        <v>278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>
      <c r="A79" s="29" t="s">
        <v>279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>
      <c r="A80" s="29" t="s">
        <v>280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>
      <c r="A81" s="29" t="s">
        <v>281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>
      <c r="A82" s="29" t="s">
        <v>282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>
      <c r="A83" s="29" t="s">
        <v>283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>
      <c r="A87" s="35" t="s">
        <v>287</v>
      </c>
      <c r="B87" s="16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0</v>
      </c>
    </row>
    <row r="88" spans="1:84">
      <c r="A88" s="35" t="s">
        <v>288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0</v>
      </c>
    </row>
    <row r="90" spans="1:84">
      <c r="A90" s="35" t="s">
        <v>290</v>
      </c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36" t="s">
        <v>248</v>
      </c>
      <c r="CE90" s="28">
        <f t="shared" si="20"/>
        <v>0</v>
      </c>
      <c r="CF90" s="28">
        <f>BE59-CE90</f>
        <v>0</v>
      </c>
    </row>
    <row r="91" spans="1:84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>
      <c r="A92" s="22" t="s">
        <v>292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248</v>
      </c>
      <c r="AY92" s="286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>
      <c r="A93" s="22" t="s">
        <v>293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>
      <c r="A94" s="22" t="s">
        <v>294</v>
      </c>
      <c r="B94" s="16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/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0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288"/>
      <c r="D96" s="38"/>
      <c r="E96" s="39"/>
      <c r="F96" s="12"/>
    </row>
    <row r="97" spans="1:6">
      <c r="A97" s="28" t="s">
        <v>297</v>
      </c>
      <c r="B97" s="36" t="s">
        <v>298</v>
      </c>
      <c r="C97" s="289"/>
      <c r="D97" s="38"/>
      <c r="E97" s="39"/>
      <c r="F97" s="12"/>
    </row>
    <row r="98" spans="1:6">
      <c r="A98" s="28" t="s">
        <v>299</v>
      </c>
      <c r="B98" s="36" t="s">
        <v>298</v>
      </c>
      <c r="C98" s="37"/>
      <c r="D98" s="38"/>
      <c r="E98" s="39"/>
      <c r="F98" s="12"/>
    </row>
    <row r="99" spans="1:6">
      <c r="A99" s="28" t="s">
        <v>300</v>
      </c>
      <c r="B99" s="36" t="s">
        <v>298</v>
      </c>
      <c r="C99" s="295"/>
      <c r="D99" s="38"/>
      <c r="E99" s="39"/>
      <c r="F99" s="12"/>
    </row>
    <row r="100" spans="1:6">
      <c r="A100" s="28" t="s">
        <v>301</v>
      </c>
      <c r="B100" s="36" t="s">
        <v>298</v>
      </c>
      <c r="C100" s="37"/>
      <c r="D100" s="38"/>
      <c r="E100" s="39"/>
      <c r="F100" s="12"/>
    </row>
    <row r="101" spans="1:6">
      <c r="A101" s="28" t="s">
        <v>302</v>
      </c>
      <c r="B101" s="36" t="s">
        <v>298</v>
      </c>
      <c r="C101" s="37"/>
      <c r="D101" s="38"/>
      <c r="E101" s="39"/>
      <c r="F101" s="12"/>
    </row>
    <row r="102" spans="1:6">
      <c r="A102" s="28" t="s">
        <v>303</v>
      </c>
      <c r="B102" s="36" t="s">
        <v>298</v>
      </c>
      <c r="C102" s="290"/>
      <c r="D102" s="38"/>
      <c r="E102" s="39"/>
      <c r="F102" s="12"/>
    </row>
    <row r="103" spans="1:6">
      <c r="A103" s="28" t="s">
        <v>304</v>
      </c>
      <c r="B103" s="36" t="s">
        <v>298</v>
      </c>
      <c r="C103" s="37"/>
      <c r="D103" s="38"/>
      <c r="E103" s="39"/>
      <c r="F103" s="12"/>
    </row>
    <row r="104" spans="1:6">
      <c r="A104" s="28" t="s">
        <v>305</v>
      </c>
      <c r="B104" s="36" t="s">
        <v>298</v>
      </c>
      <c r="C104" s="291"/>
      <c r="D104" s="38"/>
      <c r="E104" s="39"/>
      <c r="F104" s="12"/>
    </row>
    <row r="105" spans="1:6">
      <c r="A105" s="28" t="s">
        <v>306</v>
      </c>
      <c r="B105" s="36" t="s">
        <v>298</v>
      </c>
      <c r="C105" s="291"/>
      <c r="D105" s="38"/>
      <c r="E105" s="39"/>
      <c r="F105" s="12"/>
    </row>
    <row r="106" spans="1:6">
      <c r="A106" s="28" t="s">
        <v>307</v>
      </c>
      <c r="B106" s="36" t="s">
        <v>298</v>
      </c>
      <c r="C106" s="37"/>
      <c r="D106" s="38"/>
      <c r="E106" s="39"/>
      <c r="F106" s="12"/>
    </row>
    <row r="107" spans="1:6">
      <c r="A107" s="28" t="s">
        <v>308</v>
      </c>
      <c r="B107" s="36" t="s">
        <v>298</v>
      </c>
      <c r="C107" s="294"/>
      <c r="D107" s="38"/>
      <c r="E107" s="39"/>
      <c r="F107" s="12"/>
    </row>
    <row r="108" spans="1:6">
      <c r="A108" s="28" t="s">
        <v>309</v>
      </c>
      <c r="B108" s="36" t="s">
        <v>298</v>
      </c>
      <c r="C108" s="294"/>
      <c r="D108" s="38"/>
      <c r="E108" s="39"/>
      <c r="F108" s="12"/>
    </row>
    <row r="109" spans="1:6">
      <c r="A109" s="40" t="s">
        <v>310</v>
      </c>
      <c r="B109" s="36" t="s">
        <v>298</v>
      </c>
      <c r="C109" s="37"/>
      <c r="D109" s="38"/>
      <c r="E109" s="39"/>
      <c r="F109" s="12"/>
    </row>
    <row r="110" spans="1:6">
      <c r="A110" s="40" t="s">
        <v>311</v>
      </c>
      <c r="B110" s="36" t="s">
        <v>298</v>
      </c>
      <c r="C110" s="37"/>
      <c r="D110" s="38"/>
      <c r="E110" s="39"/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43"/>
      <c r="D113" s="16"/>
      <c r="E113" s="16"/>
    </row>
    <row r="114" spans="1:5">
      <c r="A114" s="16" t="s">
        <v>304</v>
      </c>
      <c r="B114" s="42" t="s">
        <v>298</v>
      </c>
      <c r="C114" s="43"/>
      <c r="D114" s="16"/>
      <c r="E114" s="16"/>
    </row>
    <row r="115" spans="1:5">
      <c r="A115" s="16" t="s">
        <v>314</v>
      </c>
      <c r="B115" s="42" t="s">
        <v>298</v>
      </c>
      <c r="C115" s="43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43"/>
      <c r="D117" s="16"/>
      <c r="E117" s="16"/>
    </row>
    <row r="118" spans="1:5">
      <c r="A118" s="16" t="s">
        <v>159</v>
      </c>
      <c r="B118" s="42" t="s">
        <v>298</v>
      </c>
      <c r="C118" s="214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43"/>
      <c r="D120" s="16"/>
      <c r="E120" s="16"/>
    </row>
    <row r="121" spans="1:5">
      <c r="A121" s="16" t="s">
        <v>319</v>
      </c>
      <c r="B121" s="42" t="s">
        <v>298</v>
      </c>
      <c r="C121" s="43"/>
      <c r="D121" s="16"/>
      <c r="E121" s="16"/>
    </row>
    <row r="122" spans="1:5">
      <c r="A122" s="16" t="s">
        <v>320</v>
      </c>
      <c r="B122" s="42" t="s">
        <v>298</v>
      </c>
      <c r="C122" s="43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215"/>
      <c r="D127" s="46"/>
      <c r="E127" s="16"/>
    </row>
    <row r="128" spans="1:5">
      <c r="A128" s="16" t="s">
        <v>325</v>
      </c>
      <c r="B128" s="42" t="s">
        <v>298</v>
      </c>
      <c r="C128" s="215"/>
      <c r="D128" s="46"/>
      <c r="E128" s="16"/>
    </row>
    <row r="129" spans="1:5">
      <c r="A129" s="16" t="s">
        <v>326</v>
      </c>
      <c r="B129" s="42" t="s">
        <v>298</v>
      </c>
      <c r="C129" s="43"/>
      <c r="D129" s="46"/>
      <c r="E129" s="16"/>
    </row>
    <row r="130" spans="1:5">
      <c r="A130" s="16" t="s">
        <v>327</v>
      </c>
      <c r="B130" s="42" t="s">
        <v>298</v>
      </c>
      <c r="C130" s="43"/>
      <c r="D130" s="46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43"/>
      <c r="D132" s="16"/>
      <c r="E132" s="16"/>
    </row>
    <row r="133" spans="1:5">
      <c r="A133" s="16" t="s">
        <v>330</v>
      </c>
      <c r="B133" s="42" t="s">
        <v>298</v>
      </c>
      <c r="C133" s="43"/>
      <c r="D133" s="16"/>
      <c r="E133" s="16"/>
    </row>
    <row r="134" spans="1:5">
      <c r="A134" s="16" t="s">
        <v>331</v>
      </c>
      <c r="B134" s="42" t="s">
        <v>298</v>
      </c>
      <c r="C134" s="207"/>
      <c r="D134" s="16"/>
      <c r="E134" s="16"/>
    </row>
    <row r="135" spans="1:5">
      <c r="A135" s="16" t="s">
        <v>332</v>
      </c>
      <c r="B135" s="42" t="s">
        <v>298</v>
      </c>
      <c r="C135" s="43"/>
      <c r="D135" s="16"/>
      <c r="E135" s="16"/>
    </row>
    <row r="136" spans="1:5">
      <c r="A136" s="16" t="s">
        <v>333</v>
      </c>
      <c r="B136" s="42" t="s">
        <v>298</v>
      </c>
      <c r="C136" s="43"/>
      <c r="D136" s="16"/>
      <c r="E136" s="16"/>
    </row>
    <row r="137" spans="1:5">
      <c r="A137" s="16" t="s">
        <v>334</v>
      </c>
      <c r="B137" s="42" t="s">
        <v>298</v>
      </c>
      <c r="C137" s="43"/>
      <c r="D137" s="16"/>
      <c r="E137" s="16"/>
    </row>
    <row r="138" spans="1:5">
      <c r="A138" s="16" t="s">
        <v>123</v>
      </c>
      <c r="B138" s="42" t="s">
        <v>298</v>
      </c>
      <c r="C138" s="43"/>
      <c r="D138" s="16"/>
      <c r="E138" s="16"/>
    </row>
    <row r="139" spans="1:5">
      <c r="A139" s="16" t="s">
        <v>335</v>
      </c>
      <c r="B139" s="42" t="s">
        <v>298</v>
      </c>
      <c r="C139" s="215"/>
      <c r="D139" s="16"/>
      <c r="E139" s="16"/>
    </row>
    <row r="140" spans="1:5">
      <c r="A140" s="16" t="s">
        <v>336</v>
      </c>
      <c r="B140" s="42"/>
      <c r="C140" s="43"/>
      <c r="D140" s="16"/>
      <c r="E140" s="16"/>
    </row>
    <row r="141" spans="1:5">
      <c r="A141" s="16" t="s">
        <v>326</v>
      </c>
      <c r="B141" s="42" t="s">
        <v>298</v>
      </c>
      <c r="C141" s="43"/>
      <c r="D141" s="16"/>
      <c r="E141" s="16"/>
    </row>
    <row r="142" spans="1:5">
      <c r="A142" s="16" t="s">
        <v>337</v>
      </c>
      <c r="B142" s="42" t="s">
        <v>298</v>
      </c>
      <c r="C142" s="43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0</v>
      </c>
    </row>
    <row r="144" spans="1:5">
      <c r="A144" s="16" t="s">
        <v>339</v>
      </c>
      <c r="B144" s="42" t="s">
        <v>298</v>
      </c>
      <c r="C144" s="215"/>
      <c r="D144" s="16"/>
      <c r="E144" s="16"/>
    </row>
    <row r="145" spans="1:6">
      <c r="A145" s="16" t="s">
        <v>340</v>
      </c>
      <c r="B145" s="42" t="s">
        <v>298</v>
      </c>
      <c r="C145" s="43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215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46"/>
      <c r="C154" s="46"/>
      <c r="D154" s="46"/>
      <c r="E154" s="28">
        <f>SUM(B154:D154)</f>
        <v>0</v>
      </c>
    </row>
    <row r="155" spans="1:6">
      <c r="A155" s="16" t="s">
        <v>242</v>
      </c>
      <c r="B155" s="46"/>
      <c r="C155" s="46"/>
      <c r="D155" s="46"/>
      <c r="E155" s="28">
        <f>SUM(B155:D155)</f>
        <v>0</v>
      </c>
    </row>
    <row r="156" spans="1:6">
      <c r="A156" s="16" t="s">
        <v>346</v>
      </c>
      <c r="B156" s="46"/>
      <c r="C156" s="46"/>
      <c r="D156" s="46"/>
      <c r="E156" s="28">
        <f>SUM(B156:D156)</f>
        <v>0</v>
      </c>
    </row>
    <row r="157" spans="1:6">
      <c r="A157" s="16" t="s">
        <v>287</v>
      </c>
      <c r="B157" s="46"/>
      <c r="C157" s="46"/>
      <c r="D157" s="46"/>
      <c r="E157" s="28">
        <f>SUM(B157:D157)</f>
        <v>0</v>
      </c>
      <c r="F157" s="14"/>
    </row>
    <row r="158" spans="1:6">
      <c r="A158" s="16" t="s">
        <v>288</v>
      </c>
      <c r="B158" s="46"/>
      <c r="C158" s="46"/>
      <c r="D158" s="46"/>
      <c r="E158" s="28">
        <f>SUM(B158:D158)</f>
        <v>0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278"/>
      <c r="C160" s="278"/>
      <c r="D160" s="278"/>
      <c r="E160" s="28">
        <f>SUM(B160:D160)</f>
        <v>0</v>
      </c>
    </row>
    <row r="161" spans="1:5">
      <c r="A161" s="16" t="s">
        <v>242</v>
      </c>
      <c r="B161" s="278"/>
      <c r="C161" s="278"/>
      <c r="D161" s="278"/>
      <c r="E161" s="28">
        <f>SUM(B161:D161)</f>
        <v>0</v>
      </c>
    </row>
    <row r="162" spans="1:5">
      <c r="A162" s="16" t="s">
        <v>346</v>
      </c>
      <c r="B162" s="46"/>
      <c r="C162" s="46"/>
      <c r="D162" s="46"/>
      <c r="E162" s="28">
        <f>SUM(B162:D162)</f>
        <v>0</v>
      </c>
    </row>
    <row r="163" spans="1:5">
      <c r="A163" s="16" t="s">
        <v>287</v>
      </c>
      <c r="B163" s="278"/>
      <c r="C163" s="278"/>
      <c r="D163" s="278"/>
      <c r="E163" s="28">
        <f>SUM(B163:D163)</f>
        <v>0</v>
      </c>
    </row>
    <row r="164" spans="1:5">
      <c r="A164" s="16" t="s">
        <v>288</v>
      </c>
      <c r="B164" s="46"/>
      <c r="C164" s="46"/>
      <c r="D164" s="46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46"/>
      <c r="C166" s="46"/>
      <c r="D166" s="46"/>
      <c r="E166" s="28">
        <f>SUM(B166:D166)</f>
        <v>0</v>
      </c>
    </row>
    <row r="167" spans="1:5">
      <c r="A167" s="16" t="s">
        <v>242</v>
      </c>
      <c r="B167" s="46"/>
      <c r="C167" s="46"/>
      <c r="D167" s="46"/>
      <c r="E167" s="28">
        <f>SUM(B167:D167)</f>
        <v>0</v>
      </c>
    </row>
    <row r="168" spans="1:5">
      <c r="A168" s="16" t="s">
        <v>346</v>
      </c>
      <c r="B168" s="46"/>
      <c r="C168" s="46"/>
      <c r="D168" s="46"/>
      <c r="E168" s="28">
        <f>SUM(B168:D168)</f>
        <v>0</v>
      </c>
    </row>
    <row r="169" spans="1:5">
      <c r="A169" s="16" t="s">
        <v>287</v>
      </c>
      <c r="B169" s="46"/>
      <c r="C169" s="46"/>
      <c r="D169" s="46"/>
      <c r="E169" s="28">
        <f>SUM(B169:D169)</f>
        <v>0</v>
      </c>
    </row>
    <row r="170" spans="1:5">
      <c r="A170" s="16" t="s">
        <v>288</v>
      </c>
      <c r="B170" s="46"/>
      <c r="C170" s="46"/>
      <c r="D170" s="46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278"/>
      <c r="C173" s="278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43"/>
      <c r="D181" s="16"/>
      <c r="E181" s="16"/>
    </row>
    <row r="182" spans="1:5">
      <c r="A182" s="16" t="s">
        <v>356</v>
      </c>
      <c r="B182" s="42" t="s">
        <v>298</v>
      </c>
      <c r="C182" s="43"/>
      <c r="D182" s="16"/>
      <c r="E182" s="16"/>
    </row>
    <row r="183" spans="1:5">
      <c r="A183" s="21" t="s">
        <v>357</v>
      </c>
      <c r="B183" s="42" t="s">
        <v>298</v>
      </c>
      <c r="C183" s="43"/>
      <c r="D183" s="16"/>
      <c r="E183" s="16"/>
    </row>
    <row r="184" spans="1:5">
      <c r="A184" s="16" t="s">
        <v>358</v>
      </c>
      <c r="B184" s="42" t="s">
        <v>298</v>
      </c>
      <c r="C184" s="43"/>
      <c r="D184" s="16"/>
      <c r="E184" s="16"/>
    </row>
    <row r="185" spans="1:5">
      <c r="A185" s="16" t="s">
        <v>359</v>
      </c>
      <c r="B185" s="42" t="s">
        <v>298</v>
      </c>
      <c r="C185" s="43"/>
      <c r="D185" s="16"/>
      <c r="E185" s="16"/>
    </row>
    <row r="186" spans="1:5">
      <c r="A186" s="16" t="s">
        <v>360</v>
      </c>
      <c r="B186" s="42" t="s">
        <v>298</v>
      </c>
      <c r="C186" s="43"/>
      <c r="D186" s="16"/>
      <c r="E186" s="16"/>
    </row>
    <row r="187" spans="1:5">
      <c r="A187" s="16" t="s">
        <v>361</v>
      </c>
      <c r="B187" s="42" t="s">
        <v>298</v>
      </c>
      <c r="C187" s="43"/>
      <c r="D187" s="16"/>
      <c r="E187" s="16"/>
    </row>
    <row r="188" spans="1:5">
      <c r="A188" s="16" t="s">
        <v>361</v>
      </c>
      <c r="B188" s="42" t="s">
        <v>298</v>
      </c>
      <c r="C188" s="43"/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0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43"/>
      <c r="D191" s="16"/>
      <c r="E191" s="16"/>
    </row>
    <row r="192" spans="1:5">
      <c r="A192" s="16" t="s">
        <v>364</v>
      </c>
      <c r="B192" s="42" t="s">
        <v>298</v>
      </c>
      <c r="C192" s="43"/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0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43"/>
      <c r="D195" s="16"/>
      <c r="E195" s="16"/>
    </row>
    <row r="196" spans="1:5">
      <c r="A196" s="16" t="s">
        <v>367</v>
      </c>
      <c r="B196" s="42" t="s">
        <v>298</v>
      </c>
      <c r="C196" s="43"/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0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43"/>
      <c r="D199" s="16"/>
      <c r="E199" s="16"/>
    </row>
    <row r="200" spans="1:5">
      <c r="A200" s="16" t="s">
        <v>370</v>
      </c>
      <c r="B200" s="42" t="s">
        <v>298</v>
      </c>
      <c r="C200" s="43"/>
      <c r="D200" s="16"/>
      <c r="E200" s="16"/>
    </row>
    <row r="201" spans="1:5">
      <c r="A201" s="16" t="s">
        <v>159</v>
      </c>
      <c r="B201" s="42" t="s">
        <v>298</v>
      </c>
      <c r="C201" s="43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0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43"/>
      <c r="D204" s="16"/>
      <c r="E204" s="16"/>
    </row>
    <row r="205" spans="1:5">
      <c r="A205" s="16" t="s">
        <v>373</v>
      </c>
      <c r="B205" s="42" t="s">
        <v>298</v>
      </c>
      <c r="C205" s="43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0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43"/>
      <c r="C211" s="43"/>
      <c r="D211" s="46"/>
      <c r="E211" s="28">
        <f t="shared" ref="E211:E219" si="22">SUM(B211:C211)-D211</f>
        <v>0</v>
      </c>
    </row>
    <row r="212" spans="1:5">
      <c r="A212" s="16" t="s">
        <v>381</v>
      </c>
      <c r="B212" s="43"/>
      <c r="C212" s="43"/>
      <c r="D212" s="46"/>
      <c r="E212" s="28">
        <f t="shared" si="22"/>
        <v>0</v>
      </c>
    </row>
    <row r="213" spans="1:5">
      <c r="A213" s="16" t="s">
        <v>382</v>
      </c>
      <c r="B213" s="43"/>
      <c r="C213" s="43"/>
      <c r="D213" s="46"/>
      <c r="E213" s="28">
        <f t="shared" si="22"/>
        <v>0</v>
      </c>
    </row>
    <row r="214" spans="1:5">
      <c r="A214" s="16" t="s">
        <v>383</v>
      </c>
      <c r="B214" s="43"/>
      <c r="C214" s="43"/>
      <c r="D214" s="46"/>
      <c r="E214" s="28">
        <f t="shared" si="22"/>
        <v>0</v>
      </c>
    </row>
    <row r="215" spans="1:5">
      <c r="A215" s="16" t="s">
        <v>384</v>
      </c>
      <c r="B215" s="43"/>
      <c r="C215" s="43"/>
      <c r="D215" s="46"/>
      <c r="E215" s="28">
        <f t="shared" si="22"/>
        <v>0</v>
      </c>
    </row>
    <row r="216" spans="1:5">
      <c r="A216" s="16" t="s">
        <v>385</v>
      </c>
      <c r="B216" s="43"/>
      <c r="C216" s="43"/>
      <c r="D216" s="46"/>
      <c r="E216" s="28">
        <f t="shared" si="22"/>
        <v>0</v>
      </c>
    </row>
    <row r="217" spans="1:5">
      <c r="A217" s="16" t="s">
        <v>386</v>
      </c>
      <c r="B217" s="43"/>
      <c r="C217" s="43"/>
      <c r="D217" s="46"/>
      <c r="E217" s="28">
        <f t="shared" si="22"/>
        <v>0</v>
      </c>
    </row>
    <row r="218" spans="1:5">
      <c r="A218" s="16" t="s">
        <v>387</v>
      </c>
      <c r="B218" s="43"/>
      <c r="C218" s="43"/>
      <c r="D218" s="46"/>
      <c r="E218" s="28">
        <f t="shared" si="22"/>
        <v>0</v>
      </c>
    </row>
    <row r="219" spans="1:5">
      <c r="A219" s="16" t="s">
        <v>388</v>
      </c>
      <c r="B219" s="43"/>
      <c r="C219" s="43"/>
      <c r="D219" s="46"/>
      <c r="E219" s="28">
        <f t="shared" si="22"/>
        <v>0</v>
      </c>
    </row>
    <row r="220" spans="1:5">
      <c r="A220" s="16" t="s">
        <v>230</v>
      </c>
      <c r="B220" s="28">
        <f>SUM(B211:B219)</f>
        <v>0</v>
      </c>
      <c r="C220" s="237">
        <f>SUM(C211:C219)</f>
        <v>0</v>
      </c>
      <c r="D220" s="28">
        <f>SUM(D211:D219)</f>
        <v>0</v>
      </c>
      <c r="E220" s="28">
        <f>SUM(E211:E219)</f>
        <v>0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43"/>
      <c r="C225" s="43"/>
      <c r="D225" s="46"/>
      <c r="E225" s="28">
        <f t="shared" ref="E225:E232" si="23">SUM(B225:C225)-D225</f>
        <v>0</v>
      </c>
    </row>
    <row r="226" spans="1:6">
      <c r="A226" s="16" t="s">
        <v>382</v>
      </c>
      <c r="B226" s="43"/>
      <c r="C226" s="43"/>
      <c r="D226" s="46"/>
      <c r="E226" s="28">
        <f t="shared" si="23"/>
        <v>0</v>
      </c>
    </row>
    <row r="227" spans="1:6">
      <c r="A227" s="16" t="s">
        <v>383</v>
      </c>
      <c r="B227" s="43"/>
      <c r="C227" s="43"/>
      <c r="D227" s="46"/>
      <c r="E227" s="28">
        <f t="shared" si="23"/>
        <v>0</v>
      </c>
    </row>
    <row r="228" spans="1:6">
      <c r="A228" s="16" t="s">
        <v>384</v>
      </c>
      <c r="B228" s="43"/>
      <c r="C228" s="43"/>
      <c r="D228" s="46"/>
      <c r="E228" s="28">
        <f t="shared" si="23"/>
        <v>0</v>
      </c>
    </row>
    <row r="229" spans="1:6">
      <c r="A229" s="16" t="s">
        <v>385</v>
      </c>
      <c r="B229" s="43"/>
      <c r="C229" s="43"/>
      <c r="D229" s="46"/>
      <c r="E229" s="28">
        <f t="shared" si="23"/>
        <v>0</v>
      </c>
    </row>
    <row r="230" spans="1:6">
      <c r="A230" s="16" t="s">
        <v>386</v>
      </c>
      <c r="B230" s="43"/>
      <c r="C230" s="43"/>
      <c r="D230" s="46"/>
      <c r="E230" s="28">
        <f t="shared" si="23"/>
        <v>0</v>
      </c>
    </row>
    <row r="231" spans="1:6">
      <c r="A231" s="16" t="s">
        <v>387</v>
      </c>
      <c r="B231" s="43"/>
      <c r="C231" s="43"/>
      <c r="D231" s="46"/>
      <c r="E231" s="28">
        <f t="shared" si="23"/>
        <v>0</v>
      </c>
    </row>
    <row r="232" spans="1:6">
      <c r="A232" s="16" t="s">
        <v>388</v>
      </c>
      <c r="B232" s="43"/>
      <c r="C232" s="43"/>
      <c r="D232" s="46"/>
      <c r="E232" s="28">
        <f t="shared" si="23"/>
        <v>0</v>
      </c>
    </row>
    <row r="233" spans="1:6">
      <c r="A233" s="16" t="s">
        <v>230</v>
      </c>
      <c r="B233" s="28">
        <f>SUM(B224:B232)</f>
        <v>0</v>
      </c>
      <c r="C233" s="237">
        <f>SUM(C224:C232)</f>
        <v>0</v>
      </c>
      <c r="D233" s="28">
        <f>SUM(D224:D232)</f>
        <v>0</v>
      </c>
      <c r="E233" s="28">
        <f>SUM(E224:E232)</f>
        <v>0</v>
      </c>
    </row>
    <row r="234" spans="1:6">
      <c r="A234" s="16"/>
      <c r="B234" s="16"/>
      <c r="C234" s="23"/>
      <c r="D234" s="16"/>
      <c r="E234" s="16"/>
      <c r="F234" s="11">
        <f>E220-E233</f>
        <v>0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43"/>
      <c r="D237" s="36">
        <f>C237</f>
        <v>0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43"/>
      <c r="D239" s="16"/>
      <c r="E239" s="16"/>
    </row>
    <row r="240" spans="1:6">
      <c r="A240" s="16" t="s">
        <v>394</v>
      </c>
      <c r="B240" s="42" t="s">
        <v>298</v>
      </c>
      <c r="C240" s="43"/>
      <c r="D240" s="16"/>
      <c r="E240" s="16"/>
    </row>
    <row r="241" spans="1:5">
      <c r="A241" s="16" t="s">
        <v>395</v>
      </c>
      <c r="B241" s="42" t="s">
        <v>298</v>
      </c>
      <c r="C241" s="43"/>
      <c r="D241" s="16"/>
      <c r="E241" s="16"/>
    </row>
    <row r="242" spans="1:5">
      <c r="A242" s="16" t="s">
        <v>396</v>
      </c>
      <c r="B242" s="42" t="s">
        <v>298</v>
      </c>
      <c r="C242" s="43"/>
      <c r="D242" s="16"/>
      <c r="E242" s="16"/>
    </row>
    <row r="243" spans="1:5">
      <c r="A243" s="16" t="s">
        <v>397</v>
      </c>
      <c r="B243" s="42" t="s">
        <v>298</v>
      </c>
      <c r="C243" s="43"/>
      <c r="D243" s="16"/>
      <c r="E243" s="16"/>
    </row>
    <row r="244" spans="1:5">
      <c r="A244" s="16" t="s">
        <v>398</v>
      </c>
      <c r="B244" s="42" t="s">
        <v>298</v>
      </c>
      <c r="C244" s="43"/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0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215"/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43"/>
      <c r="D249" s="16"/>
      <c r="E249" s="16"/>
    </row>
    <row r="250" spans="1:5">
      <c r="A250" s="22" t="s">
        <v>403</v>
      </c>
      <c r="B250" s="42" t="s">
        <v>298</v>
      </c>
      <c r="C250" s="43"/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0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43"/>
      <c r="D254" s="16"/>
      <c r="E254" s="16"/>
    </row>
    <row r="255" spans="1:5">
      <c r="A255" s="16" t="s">
        <v>405</v>
      </c>
      <c r="B255" s="42" t="s">
        <v>298</v>
      </c>
      <c r="C255" s="43"/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0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43"/>
      <c r="D266" s="16"/>
      <c r="E266" s="16"/>
    </row>
    <row r="267" spans="1:5">
      <c r="A267" s="16" t="s">
        <v>412</v>
      </c>
      <c r="B267" s="42" t="s">
        <v>298</v>
      </c>
      <c r="C267" s="43"/>
      <c r="D267" s="16"/>
      <c r="E267" s="16"/>
    </row>
    <row r="268" spans="1:5">
      <c r="A268" s="16" t="s">
        <v>413</v>
      </c>
      <c r="B268" s="42" t="s">
        <v>298</v>
      </c>
      <c r="C268" s="43"/>
      <c r="D268" s="16"/>
      <c r="E268" s="16"/>
    </row>
    <row r="269" spans="1:5">
      <c r="A269" s="16" t="s">
        <v>414</v>
      </c>
      <c r="B269" s="42" t="s">
        <v>298</v>
      </c>
      <c r="C269" s="43"/>
      <c r="D269" s="16"/>
      <c r="E269" s="16"/>
    </row>
    <row r="270" spans="1:5">
      <c r="A270" s="16" t="s">
        <v>415</v>
      </c>
      <c r="B270" s="42" t="s">
        <v>298</v>
      </c>
      <c r="C270" s="43"/>
      <c r="D270" s="16"/>
      <c r="E270" s="16"/>
    </row>
    <row r="271" spans="1:5">
      <c r="A271" s="16" t="s">
        <v>416</v>
      </c>
      <c r="B271" s="42" t="s">
        <v>298</v>
      </c>
      <c r="C271" s="43"/>
      <c r="D271" s="16"/>
      <c r="E271" s="16"/>
    </row>
    <row r="272" spans="1:5">
      <c r="A272" s="16" t="s">
        <v>417</v>
      </c>
      <c r="B272" s="42" t="s">
        <v>298</v>
      </c>
      <c r="C272" s="43"/>
      <c r="D272" s="16"/>
      <c r="E272" s="16"/>
    </row>
    <row r="273" spans="1:5">
      <c r="A273" s="16" t="s">
        <v>418</v>
      </c>
      <c r="B273" s="42" t="s">
        <v>298</v>
      </c>
      <c r="C273" s="43"/>
      <c r="D273" s="16"/>
      <c r="E273" s="16"/>
    </row>
    <row r="274" spans="1:5">
      <c r="A274" s="16" t="s">
        <v>419</v>
      </c>
      <c r="B274" s="42" t="s">
        <v>298</v>
      </c>
      <c r="C274" s="43"/>
      <c r="D274" s="16"/>
      <c r="E274" s="16"/>
    </row>
    <row r="275" spans="1:5">
      <c r="A275" s="16" t="s">
        <v>420</v>
      </c>
      <c r="B275" s="42" t="s">
        <v>298</v>
      </c>
      <c r="C275" s="43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0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43"/>
      <c r="D278" s="16"/>
      <c r="E278" s="16"/>
    </row>
    <row r="279" spans="1:5">
      <c r="A279" s="16" t="s">
        <v>412</v>
      </c>
      <c r="B279" s="42" t="s">
        <v>298</v>
      </c>
      <c r="C279" s="43"/>
      <c r="D279" s="16"/>
      <c r="E279" s="16"/>
    </row>
    <row r="280" spans="1:5">
      <c r="A280" s="16" t="s">
        <v>423</v>
      </c>
      <c r="B280" s="42" t="s">
        <v>298</v>
      </c>
      <c r="C280" s="43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43"/>
      <c r="D283" s="16"/>
      <c r="E283" s="16"/>
    </row>
    <row r="284" spans="1:5">
      <c r="A284" s="16" t="s">
        <v>381</v>
      </c>
      <c r="B284" s="42" t="s">
        <v>298</v>
      </c>
      <c r="C284" s="43"/>
      <c r="D284" s="16"/>
      <c r="E284" s="16"/>
    </row>
    <row r="285" spans="1:5">
      <c r="A285" s="16" t="s">
        <v>382</v>
      </c>
      <c r="B285" s="42" t="s">
        <v>298</v>
      </c>
      <c r="C285" s="43"/>
      <c r="D285" s="16"/>
      <c r="E285" s="16"/>
    </row>
    <row r="286" spans="1:5">
      <c r="A286" s="16" t="s">
        <v>426</v>
      </c>
      <c r="B286" s="42" t="s">
        <v>298</v>
      </c>
      <c r="C286" s="43"/>
      <c r="D286" s="16"/>
      <c r="E286" s="16"/>
    </row>
    <row r="287" spans="1:5">
      <c r="A287" s="16" t="s">
        <v>427</v>
      </c>
      <c r="B287" s="42" t="s">
        <v>298</v>
      </c>
      <c r="C287" s="43"/>
      <c r="D287" s="16"/>
      <c r="E287" s="16"/>
    </row>
    <row r="288" spans="1:5">
      <c r="A288" s="16" t="s">
        <v>428</v>
      </c>
      <c r="B288" s="42" t="s">
        <v>298</v>
      </c>
      <c r="C288" s="43"/>
      <c r="D288" s="16"/>
      <c r="E288" s="16"/>
    </row>
    <row r="289" spans="1:5">
      <c r="A289" s="16" t="s">
        <v>387</v>
      </c>
      <c r="B289" s="42" t="s">
        <v>298</v>
      </c>
      <c r="C289" s="43"/>
      <c r="D289" s="16"/>
      <c r="E289" s="16"/>
    </row>
    <row r="290" spans="1:5">
      <c r="A290" s="16" t="s">
        <v>388</v>
      </c>
      <c r="B290" s="42" t="s">
        <v>298</v>
      </c>
      <c r="C290" s="43"/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0</v>
      </c>
      <c r="E291" s="16"/>
    </row>
    <row r="292" spans="1:5">
      <c r="A292" s="16" t="s">
        <v>430</v>
      </c>
      <c r="B292" s="42" t="s">
        <v>298</v>
      </c>
      <c r="C292" s="43"/>
      <c r="D292" s="16"/>
      <c r="E292" s="16"/>
    </row>
    <row r="293" spans="1:5">
      <c r="A293" s="16" t="s">
        <v>431</v>
      </c>
      <c r="B293" s="16"/>
      <c r="C293" s="23"/>
      <c r="D293" s="28">
        <f>D291-C292</f>
        <v>0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43"/>
      <c r="D295" s="16"/>
      <c r="E295" s="16"/>
    </row>
    <row r="296" spans="1:5">
      <c r="A296" s="16" t="s">
        <v>434</v>
      </c>
      <c r="B296" s="42" t="s">
        <v>298</v>
      </c>
      <c r="C296" s="43"/>
      <c r="D296" s="16"/>
      <c r="E296" s="16"/>
    </row>
    <row r="297" spans="1:5">
      <c r="A297" s="16" t="s">
        <v>435</v>
      </c>
      <c r="B297" s="42" t="s">
        <v>298</v>
      </c>
      <c r="C297" s="43"/>
      <c r="D297" s="16"/>
      <c r="E297" s="16"/>
    </row>
    <row r="298" spans="1:5">
      <c r="A298" s="16" t="s">
        <v>423</v>
      </c>
      <c r="B298" s="42" t="s">
        <v>298</v>
      </c>
      <c r="C298" s="43"/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0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43"/>
      <c r="D302" s="16"/>
      <c r="E302" s="16"/>
    </row>
    <row r="303" spans="1:5">
      <c r="A303" s="16" t="s">
        <v>439</v>
      </c>
      <c r="B303" s="42" t="s">
        <v>298</v>
      </c>
      <c r="C303" s="43"/>
      <c r="D303" s="16"/>
      <c r="E303" s="16"/>
    </row>
    <row r="304" spans="1:5">
      <c r="A304" s="16" t="s">
        <v>440</v>
      </c>
      <c r="B304" s="42" t="s">
        <v>298</v>
      </c>
      <c r="C304" s="43"/>
      <c r="D304" s="16"/>
      <c r="E304" s="16"/>
    </row>
    <row r="305" spans="1:6">
      <c r="A305" s="16" t="s">
        <v>441</v>
      </c>
      <c r="B305" s="42" t="s">
        <v>298</v>
      </c>
      <c r="C305" s="43"/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0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0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43"/>
      <c r="D314" s="16"/>
      <c r="E314" s="16"/>
    </row>
    <row r="315" spans="1:6">
      <c r="A315" s="16" t="s">
        <v>447</v>
      </c>
      <c r="B315" s="42" t="s">
        <v>298</v>
      </c>
      <c r="C315" s="43"/>
      <c r="D315" s="16"/>
      <c r="E315" s="16"/>
    </row>
    <row r="316" spans="1:6">
      <c r="A316" s="16" t="s">
        <v>448</v>
      </c>
      <c r="B316" s="42" t="s">
        <v>298</v>
      </c>
      <c r="C316" s="43"/>
      <c r="D316" s="16"/>
      <c r="E316" s="16"/>
    </row>
    <row r="317" spans="1:6">
      <c r="A317" s="16" t="s">
        <v>449</v>
      </c>
      <c r="B317" s="42" t="s">
        <v>298</v>
      </c>
      <c r="C317" s="43"/>
      <c r="D317" s="16"/>
      <c r="E317" s="16"/>
    </row>
    <row r="318" spans="1:6">
      <c r="A318" s="16" t="s">
        <v>450</v>
      </c>
      <c r="B318" s="42" t="s">
        <v>298</v>
      </c>
      <c r="C318" s="43"/>
      <c r="D318" s="16"/>
      <c r="E318" s="16"/>
    </row>
    <row r="319" spans="1:6">
      <c r="A319" s="16" t="s">
        <v>451</v>
      </c>
      <c r="B319" s="42" t="s">
        <v>298</v>
      </c>
      <c r="C319" s="43"/>
      <c r="D319" s="16"/>
      <c r="E319" s="16"/>
    </row>
    <row r="320" spans="1:6">
      <c r="A320" s="16" t="s">
        <v>452</v>
      </c>
      <c r="B320" s="42" t="s">
        <v>298</v>
      </c>
      <c r="C320" s="43"/>
      <c r="D320" s="16"/>
      <c r="E320" s="16"/>
    </row>
    <row r="321" spans="1:5">
      <c r="A321" s="16" t="s">
        <v>453</v>
      </c>
      <c r="B321" s="42" t="s">
        <v>298</v>
      </c>
      <c r="C321" s="43"/>
      <c r="D321" s="16"/>
      <c r="E321" s="16"/>
    </row>
    <row r="322" spans="1:5">
      <c r="A322" s="16" t="s">
        <v>454</v>
      </c>
      <c r="B322" s="42" t="s">
        <v>298</v>
      </c>
      <c r="C322" s="43"/>
      <c r="D322" s="16"/>
      <c r="E322" s="16"/>
    </row>
    <row r="323" spans="1:5">
      <c r="A323" s="16" t="s">
        <v>455</v>
      </c>
      <c r="B323" s="42" t="s">
        <v>298</v>
      </c>
      <c r="C323" s="43"/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0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43"/>
      <c r="D326" s="16"/>
      <c r="E326" s="16"/>
    </row>
    <row r="327" spans="1:5">
      <c r="A327" s="16" t="s">
        <v>459</v>
      </c>
      <c r="B327" s="42" t="s">
        <v>298</v>
      </c>
      <c r="C327" s="43"/>
      <c r="D327" s="16"/>
      <c r="E327" s="16"/>
    </row>
    <row r="328" spans="1:5">
      <c r="A328" s="16" t="s">
        <v>460</v>
      </c>
      <c r="B328" s="42" t="s">
        <v>298</v>
      </c>
      <c r="C328" s="43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43"/>
      <c r="D331" s="16"/>
      <c r="E331" s="16"/>
    </row>
    <row r="332" spans="1:5">
      <c r="A332" s="16" t="s">
        <v>464</v>
      </c>
      <c r="B332" s="42" t="s">
        <v>298</v>
      </c>
      <c r="C332" s="43"/>
      <c r="D332" s="16"/>
      <c r="E332" s="16"/>
    </row>
    <row r="333" spans="1:5">
      <c r="A333" s="16" t="s">
        <v>465</v>
      </c>
      <c r="B333" s="42" t="s">
        <v>298</v>
      </c>
      <c r="C333" s="43"/>
      <c r="D333" s="16"/>
      <c r="E333" s="16"/>
    </row>
    <row r="334" spans="1:5">
      <c r="A334" s="22" t="s">
        <v>466</v>
      </c>
      <c r="B334" s="42" t="s">
        <v>298</v>
      </c>
      <c r="C334" s="43"/>
      <c r="D334" s="16"/>
      <c r="E334" s="16"/>
    </row>
    <row r="335" spans="1:5">
      <c r="A335" s="16" t="s">
        <v>467</v>
      </c>
      <c r="B335" s="42" t="s">
        <v>298</v>
      </c>
      <c r="C335" s="43"/>
      <c r="D335" s="16"/>
      <c r="E335" s="16"/>
    </row>
    <row r="336" spans="1:5">
      <c r="A336" s="22" t="s">
        <v>468</v>
      </c>
      <c r="B336" s="42" t="s">
        <v>298</v>
      </c>
      <c r="C336" s="43"/>
      <c r="D336" s="16"/>
      <c r="E336" s="16"/>
    </row>
    <row r="337" spans="1:5">
      <c r="A337" s="22" t="s">
        <v>469</v>
      </c>
      <c r="B337" s="42" t="s">
        <v>298</v>
      </c>
      <c r="C337" s="240">
        <v>0</v>
      </c>
      <c r="D337" s="16"/>
      <c r="E337" s="16"/>
    </row>
    <row r="338" spans="1:5">
      <c r="A338" s="16" t="s">
        <v>470</v>
      </c>
      <c r="B338" s="42" t="s">
        <v>298</v>
      </c>
      <c r="C338" s="43"/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0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0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292"/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214"/>
      <c r="D345" s="16"/>
      <c r="E345" s="16"/>
    </row>
    <row r="346" spans="1:5">
      <c r="A346" s="16" t="s">
        <v>475</v>
      </c>
      <c r="B346" s="42" t="s">
        <v>298</v>
      </c>
      <c r="C346" s="214"/>
      <c r="D346" s="16"/>
      <c r="E346" s="16"/>
    </row>
    <row r="347" spans="1:5">
      <c r="A347" s="16" t="s">
        <v>476</v>
      </c>
      <c r="B347" s="42" t="s">
        <v>298</v>
      </c>
      <c r="C347" s="214"/>
      <c r="D347" s="16"/>
      <c r="E347" s="16"/>
    </row>
    <row r="348" spans="1:5">
      <c r="A348" s="16" t="s">
        <v>477</v>
      </c>
      <c r="B348" s="42" t="s">
        <v>298</v>
      </c>
      <c r="C348" s="214"/>
      <c r="D348" s="16"/>
      <c r="E348" s="16"/>
    </row>
    <row r="349" spans="1:5">
      <c r="A349" s="16" t="s">
        <v>478</v>
      </c>
      <c r="B349" s="42" t="s">
        <v>298</v>
      </c>
      <c r="C349" s="214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0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0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43"/>
      <c r="D358" s="16"/>
      <c r="E358" s="16"/>
    </row>
    <row r="359" spans="1:5">
      <c r="A359" s="16" t="s">
        <v>484</v>
      </c>
      <c r="B359" s="42" t="s">
        <v>298</v>
      </c>
      <c r="C359" s="43"/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0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43"/>
      <c r="D362" s="16"/>
      <c r="E362" s="41"/>
    </row>
    <row r="363" spans="1:5">
      <c r="A363" s="16" t="s">
        <v>487</v>
      </c>
      <c r="B363" s="42" t="s">
        <v>298</v>
      </c>
      <c r="C363" s="43"/>
      <c r="D363" s="16"/>
      <c r="E363" s="16"/>
    </row>
    <row r="364" spans="1:5">
      <c r="A364" s="16" t="s">
        <v>488</v>
      </c>
      <c r="B364" s="42" t="s">
        <v>298</v>
      </c>
      <c r="C364" s="43"/>
      <c r="D364" s="16"/>
      <c r="E364" s="16"/>
    </row>
    <row r="365" spans="1:5">
      <c r="A365" s="16" t="s">
        <v>489</v>
      </c>
      <c r="B365" s="42" t="s">
        <v>298</v>
      </c>
      <c r="C365" s="43"/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0</v>
      </c>
      <c r="E366" s="16"/>
    </row>
    <row r="367" spans="1:5">
      <c r="A367" s="16" t="s">
        <v>490</v>
      </c>
      <c r="B367" s="16"/>
      <c r="C367" s="23"/>
      <c r="D367" s="28">
        <f>D360-D366</f>
        <v>0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215"/>
      <c r="D380" s="28">
        <v>0</v>
      </c>
      <c r="E380" s="216" t="e">
        <f>IF(OR(C380&gt;999999,C380/(D360+D383)&gt;0.01),"Additional Classification Necessary - See Responses-2 Tab","")</f>
        <v>#DIV/0!</v>
      </c>
      <c r="F380" s="56"/>
    </row>
    <row r="381" spans="1:6">
      <c r="A381" s="57" t="s">
        <v>504</v>
      </c>
      <c r="B381" s="42"/>
      <c r="C381" s="42"/>
      <c r="D381" s="28">
        <f>SUM(C370:C380)</f>
        <v>0</v>
      </c>
      <c r="E381" s="28"/>
      <c r="F381" s="56"/>
    </row>
    <row r="382" spans="1:6">
      <c r="A382" s="52" t="s">
        <v>505</v>
      </c>
      <c r="B382" s="42" t="s">
        <v>298</v>
      </c>
      <c r="C382" s="43"/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0</v>
      </c>
      <c r="E383" s="16"/>
    </row>
    <row r="384" spans="1:6">
      <c r="A384" s="16" t="s">
        <v>507</v>
      </c>
      <c r="B384" s="16"/>
      <c r="C384" s="23"/>
      <c r="D384" s="28">
        <f>D367+D383</f>
        <v>0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43"/>
      <c r="D389" s="16"/>
      <c r="E389" s="16"/>
    </row>
    <row r="390" spans="1:5">
      <c r="A390" s="16" t="s">
        <v>11</v>
      </c>
      <c r="B390" s="42" t="s">
        <v>298</v>
      </c>
      <c r="C390" s="43"/>
      <c r="D390" s="16"/>
      <c r="E390" s="16"/>
    </row>
    <row r="391" spans="1:5">
      <c r="A391" s="16" t="s">
        <v>264</v>
      </c>
      <c r="B391" s="42" t="s">
        <v>298</v>
      </c>
      <c r="C391" s="43"/>
      <c r="D391" s="16"/>
      <c r="E391" s="16"/>
    </row>
    <row r="392" spans="1:5">
      <c r="A392" s="16" t="s">
        <v>510</v>
      </c>
      <c r="B392" s="42" t="s">
        <v>298</v>
      </c>
      <c r="C392" s="43"/>
      <c r="D392" s="16"/>
      <c r="E392" s="16"/>
    </row>
    <row r="393" spans="1:5">
      <c r="A393" s="16" t="s">
        <v>511</v>
      </c>
      <c r="B393" s="42" t="s">
        <v>298</v>
      </c>
      <c r="C393" s="43"/>
      <c r="D393" s="16"/>
      <c r="E393" s="16"/>
    </row>
    <row r="394" spans="1:5">
      <c r="A394" s="16" t="s">
        <v>512</v>
      </c>
      <c r="B394" s="42" t="s">
        <v>298</v>
      </c>
      <c r="C394" s="43"/>
      <c r="D394" s="16"/>
      <c r="E394" s="16"/>
    </row>
    <row r="395" spans="1:5">
      <c r="A395" s="16" t="s">
        <v>16</v>
      </c>
      <c r="B395" s="42" t="s">
        <v>298</v>
      </c>
      <c r="C395" s="43"/>
      <c r="D395" s="16"/>
      <c r="E395" s="16"/>
    </row>
    <row r="396" spans="1:5">
      <c r="A396" s="16" t="s">
        <v>513</v>
      </c>
      <c r="B396" s="42" t="s">
        <v>298</v>
      </c>
      <c r="C396" s="43"/>
      <c r="D396" s="16"/>
      <c r="E396" s="16"/>
    </row>
    <row r="397" spans="1:5">
      <c r="A397" s="16" t="s">
        <v>514</v>
      </c>
      <c r="B397" s="42" t="s">
        <v>298</v>
      </c>
      <c r="C397" s="215"/>
      <c r="D397" s="16"/>
      <c r="E397" s="16"/>
    </row>
    <row r="398" spans="1:5">
      <c r="A398" s="16" t="s">
        <v>515</v>
      </c>
      <c r="B398" s="42" t="s">
        <v>298</v>
      </c>
      <c r="C398" s="215"/>
      <c r="D398" s="16"/>
      <c r="E398" s="16"/>
    </row>
    <row r="399" spans="1:5">
      <c r="A399" s="16" t="s">
        <v>516</v>
      </c>
      <c r="B399" s="42" t="s">
        <v>298</v>
      </c>
      <c r="C399" s="215"/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241"/>
      <c r="D401" s="28">
        <v>0</v>
      </c>
      <c r="E401" s="28"/>
    </row>
    <row r="402" spans="1:9">
      <c r="A402" s="29" t="s">
        <v>271</v>
      </c>
      <c r="B402" s="36" t="s">
        <v>298</v>
      </c>
      <c r="C402" s="241"/>
      <c r="D402" s="28">
        <v>0</v>
      </c>
      <c r="E402" s="28"/>
    </row>
    <row r="403" spans="1:9">
      <c r="A403" s="29" t="s">
        <v>518</v>
      </c>
      <c r="B403" s="36" t="s">
        <v>298</v>
      </c>
      <c r="C403" s="241"/>
      <c r="D403" s="28">
        <v>0</v>
      </c>
      <c r="E403" s="28"/>
    </row>
    <row r="404" spans="1:9">
      <c r="A404" s="29" t="s">
        <v>273</v>
      </c>
      <c r="B404" s="36" t="s">
        <v>298</v>
      </c>
      <c r="C404" s="241"/>
      <c r="D404" s="28">
        <v>0</v>
      </c>
      <c r="E404" s="28"/>
    </row>
    <row r="405" spans="1:9">
      <c r="A405" s="29" t="s">
        <v>274</v>
      </c>
      <c r="B405" s="36" t="s">
        <v>298</v>
      </c>
      <c r="C405" s="241"/>
      <c r="D405" s="28">
        <v>0</v>
      </c>
      <c r="E405" s="28"/>
    </row>
    <row r="406" spans="1:9">
      <c r="A406" s="29" t="s">
        <v>275</v>
      </c>
      <c r="B406" s="36" t="s">
        <v>298</v>
      </c>
      <c r="C406" s="241"/>
      <c r="D406" s="28">
        <v>0</v>
      </c>
      <c r="E406" s="28"/>
    </row>
    <row r="407" spans="1:9">
      <c r="A407" s="29" t="s">
        <v>276</v>
      </c>
      <c r="B407" s="36" t="s">
        <v>298</v>
      </c>
      <c r="C407" s="241"/>
      <c r="D407" s="28">
        <v>0</v>
      </c>
      <c r="E407" s="28"/>
    </row>
    <row r="408" spans="1:9">
      <c r="A408" s="29" t="s">
        <v>277</v>
      </c>
      <c r="B408" s="36" t="s">
        <v>298</v>
      </c>
      <c r="C408" s="241"/>
      <c r="D408" s="28">
        <v>0</v>
      </c>
      <c r="E408" s="28"/>
    </row>
    <row r="409" spans="1:9">
      <c r="A409" s="29" t="s">
        <v>278</v>
      </c>
      <c r="B409" s="36" t="s">
        <v>298</v>
      </c>
      <c r="C409" s="241"/>
      <c r="D409" s="28">
        <v>0</v>
      </c>
      <c r="E409" s="28"/>
    </row>
    <row r="410" spans="1:9">
      <c r="A410" s="29" t="s">
        <v>279</v>
      </c>
      <c r="B410" s="36" t="s">
        <v>298</v>
      </c>
      <c r="C410" s="241"/>
      <c r="D410" s="28">
        <v>0</v>
      </c>
      <c r="E410" s="28"/>
    </row>
    <row r="411" spans="1:9">
      <c r="A411" s="29" t="s">
        <v>280</v>
      </c>
      <c r="B411" s="36" t="s">
        <v>298</v>
      </c>
      <c r="C411" s="241"/>
      <c r="D411" s="28">
        <v>0</v>
      </c>
      <c r="E411" s="28"/>
    </row>
    <row r="412" spans="1:9">
      <c r="A412" s="29" t="s">
        <v>281</v>
      </c>
      <c r="B412" s="36" t="s">
        <v>298</v>
      </c>
      <c r="C412" s="241"/>
      <c r="D412" s="28">
        <v>0</v>
      </c>
      <c r="E412" s="28"/>
    </row>
    <row r="413" spans="1:9">
      <c r="A413" s="29" t="s">
        <v>282</v>
      </c>
      <c r="B413" s="36" t="s">
        <v>298</v>
      </c>
      <c r="C413" s="241"/>
      <c r="D413" s="28">
        <v>0</v>
      </c>
      <c r="E413" s="28"/>
    </row>
    <row r="414" spans="1:9">
      <c r="A414" s="29" t="s">
        <v>283</v>
      </c>
      <c r="B414" s="36" t="s">
        <v>298</v>
      </c>
      <c r="C414" s="215"/>
      <c r="D414" s="28">
        <v>0</v>
      </c>
      <c r="E414" s="216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0</v>
      </c>
      <c r="E416" s="28"/>
    </row>
    <row r="417" spans="1:13">
      <c r="A417" s="28" t="s">
        <v>521</v>
      </c>
      <c r="B417" s="16"/>
      <c r="C417" s="23"/>
      <c r="D417" s="28">
        <f>D384-D416</f>
        <v>0</v>
      </c>
      <c r="E417" s="28"/>
    </row>
    <row r="418" spans="1:13">
      <c r="A418" s="28" t="s">
        <v>522</v>
      </c>
      <c r="B418" s="16"/>
      <c r="C418" s="215"/>
      <c r="D418" s="28">
        <v>0</v>
      </c>
      <c r="E418" s="28"/>
    </row>
    <row r="419" spans="1:13">
      <c r="A419" s="55" t="s">
        <v>523</v>
      </c>
      <c r="B419" s="42" t="s">
        <v>298</v>
      </c>
      <c r="C419" s="241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>
      <c r="A421" s="28" t="s">
        <v>525</v>
      </c>
      <c r="B421" s="16"/>
      <c r="C421" s="23"/>
      <c r="D421" s="28">
        <f>D417+D420</f>
        <v>0</v>
      </c>
      <c r="E421" s="28"/>
      <c r="F421" s="59"/>
    </row>
    <row r="422" spans="1:13">
      <c r="A422" s="28" t="s">
        <v>526</v>
      </c>
      <c r="B422" s="42" t="s">
        <v>298</v>
      </c>
      <c r="C422" s="43"/>
      <c r="D422" s="28">
        <v>0</v>
      </c>
      <c r="E422" s="16"/>
    </row>
    <row r="423" spans="1:13">
      <c r="A423" s="16" t="s">
        <v>527</v>
      </c>
      <c r="B423" s="42" t="s">
        <v>298</v>
      </c>
      <c r="C423" s="43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0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0</v>
      </c>
      <c r="E612" s="231" t="e">
        <f>SUM(C624:D647)+SUM(C668:D713)</f>
        <v>#DIV/0!</v>
      </c>
      <c r="F612" s="231">
        <f>CE64-(AX64+BD64+BE64+BG64+BJ64+BN64+BP64+BQ64+CB64+CC64+CD64)</f>
        <v>0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0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0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0</v>
      </c>
      <c r="D615" s="229">
        <f>SUM(C614:C615)</f>
        <v>0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 t="e">
        <f>(D615/D612)*AX90</f>
        <v>#DIV/0!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0</v>
      </c>
      <c r="D617" s="229" t="e">
        <f>(D615/D612)*BJ90</f>
        <v>#DIV/0!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 t="e">
        <f>(D615/D612)*BG90</f>
        <v>#DIV/0!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0</v>
      </c>
      <c r="D619" s="229" t="e">
        <f>(D615/D612)*BN90</f>
        <v>#DIV/0!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 t="e">
        <f>(D615/D612)*CC90</f>
        <v>#DIV/0!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 t="e">
        <f>(D615/D612)*BP90</f>
        <v>#DIV/0!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 t="e">
        <f>(D615/D612)*CB90</f>
        <v>#DIV/0!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 t="e">
        <f>(D615/D612)*BQ90</f>
        <v>#DIV/0!</v>
      </c>
      <c r="E623" s="231" t="e">
        <f>SUM(C616:D623)</f>
        <v>#DIV/0!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0</v>
      </c>
      <c r="D624" s="229" t="e">
        <f>(D615/D612)*BD90</f>
        <v>#DIV/0!</v>
      </c>
      <c r="E624" s="231" t="e">
        <f>(E623/E612)*SUM(C624:D624)</f>
        <v>#DIV/0!</v>
      </c>
      <c r="F624" s="231" t="e">
        <f>SUM(C624:E624)</f>
        <v>#DIV/0!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0</v>
      </c>
      <c r="D625" s="229" t="e">
        <f>(D615/D612)*AY90</f>
        <v>#DIV/0!</v>
      </c>
      <c r="E625" s="231" t="e">
        <f>(E623/E612)*SUM(C625:D625)</f>
        <v>#DIV/0!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0</v>
      </c>
      <c r="D626" s="229" t="e">
        <f>(D615/D612)*BR90</f>
        <v>#DIV/0!</v>
      </c>
      <c r="E626" s="231" t="e">
        <f>(E623/E612)*SUM(C626:D626)</f>
        <v>#DIV/0!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 t="e">
        <f>(D615/D612)*BO90</f>
        <v>#DIV/0!</v>
      </c>
      <c r="E627" s="231" t="e">
        <f>(E623/E612)*SUM(C627:D627)</f>
        <v>#DIV/0!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 t="e">
        <f>(D615/D612)*AZ90</f>
        <v>#DIV/0!</v>
      </c>
      <c r="E628" s="231" t="e">
        <f>(E623/E612)*SUM(C628:D628)</f>
        <v>#DIV/0!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0</v>
      </c>
      <c r="D629" s="229" t="e">
        <f>(D615/D612)*BF90</f>
        <v>#DIV/0!</v>
      </c>
      <c r="E629" s="231" t="e">
        <f>(E623/E612)*SUM(C629:D629)</f>
        <v>#DIV/0!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0</v>
      </c>
      <c r="D630" s="229" t="e">
        <f>(D615/D612)*BA90</f>
        <v>#DIV/0!</v>
      </c>
      <c r="E630" s="231" t="e">
        <f>(E623/E612)*SUM(C630:D630)</f>
        <v>#DIV/0!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 t="e">
        <f>(D615/D612)*AW90</f>
        <v>#DIV/0!</v>
      </c>
      <c r="E631" s="231" t="e">
        <f>(E623/E612)*SUM(C631:D631)</f>
        <v>#DIV/0!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 t="e">
        <f>(D615/D612)*BB90</f>
        <v>#DIV/0!</v>
      </c>
      <c r="E632" s="231" t="e">
        <f>(E623/E612)*SUM(C632:D632)</f>
        <v>#DIV/0!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 t="e">
        <f>(D615/D612)*BC90</f>
        <v>#DIV/0!</v>
      </c>
      <c r="E633" s="231" t="e">
        <f>(E623/E612)*SUM(C633:D633)</f>
        <v>#DIV/0!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 t="e">
        <f>(D615/D612)*BI90</f>
        <v>#DIV/0!</v>
      </c>
      <c r="E634" s="231" t="e">
        <f>(E623/E612)*SUM(C634:D634)</f>
        <v>#DIV/0!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0</v>
      </c>
      <c r="D635" s="229" t="e">
        <f>(D615/D612)*BK90</f>
        <v>#DIV/0!</v>
      </c>
      <c r="E635" s="231" t="e">
        <f>(E623/E612)*SUM(C635:D635)</f>
        <v>#DIV/0!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0</v>
      </c>
      <c r="D636" s="229" t="e">
        <f>(D615/D612)*BH90</f>
        <v>#DIV/0!</v>
      </c>
      <c r="E636" s="231" t="e">
        <f>(E623/E612)*SUM(C636:D636)</f>
        <v>#DIV/0!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0</v>
      </c>
      <c r="D637" s="229" t="e">
        <f>(D615/D612)*BL90</f>
        <v>#DIV/0!</v>
      </c>
      <c r="E637" s="231" t="e">
        <f>(E623/E612)*SUM(C637:D637)</f>
        <v>#DIV/0!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 t="e">
        <f>(D615/D612)*BM90</f>
        <v>#DIV/0!</v>
      </c>
      <c r="E638" s="231" t="e">
        <f>(E623/E612)*SUM(C638:D638)</f>
        <v>#DIV/0!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 t="e">
        <f>(D615/D612)*BS90</f>
        <v>#DIV/0!</v>
      </c>
      <c r="E639" s="231" t="e">
        <f>(E623/E612)*SUM(C639:D639)</f>
        <v>#DIV/0!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 t="e">
        <f>(D615/D612)*BT90</f>
        <v>#DIV/0!</v>
      </c>
      <c r="E640" s="231" t="e">
        <f>(E623/E612)*SUM(C640:D640)</f>
        <v>#DIV/0!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 t="e">
        <f>(D615/D612)*BU90</f>
        <v>#DIV/0!</v>
      </c>
      <c r="E641" s="231" t="e">
        <f>(E623/E612)*SUM(C641:D641)</f>
        <v>#DIV/0!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0</v>
      </c>
      <c r="D642" s="229" t="e">
        <f>(D615/D612)*BV90</f>
        <v>#DIV/0!</v>
      </c>
      <c r="E642" s="231" t="e">
        <f>(E623/E612)*SUM(C642:D642)</f>
        <v>#DIV/0!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 t="e">
        <f>(D615/D612)*BW90</f>
        <v>#DIV/0!</v>
      </c>
      <c r="E643" s="231" t="e">
        <f>(E623/E612)*SUM(C643:D643)</f>
        <v>#DIV/0!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 t="e">
        <f>(D615/D612)*BX90</f>
        <v>#DIV/0!</v>
      </c>
      <c r="E644" s="231" t="e">
        <f>(E623/E612)*SUM(C644:D644)</f>
        <v>#DIV/0!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0</v>
      </c>
      <c r="D645" s="229" t="e">
        <f>(D615/D612)*BY90</f>
        <v>#DIV/0!</v>
      </c>
      <c r="E645" s="231" t="e">
        <f>(E623/E612)*SUM(C645:D645)</f>
        <v>#DIV/0!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 t="e">
        <f>(D615/D612)*BZ90</f>
        <v>#DIV/0!</v>
      </c>
      <c r="E646" s="231" t="e">
        <f>(E623/E612)*SUM(C646:D646)</f>
        <v>#DIV/0!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 t="e">
        <f>(D615/D612)*CA90</f>
        <v>#DIV/0!</v>
      </c>
      <c r="E647" s="231" t="e">
        <f>(E623/E612)*SUM(C647:D647)</f>
        <v>#DIV/0!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0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 t="e">
        <f>(D615/D612)*C90</f>
        <v>#DIV/0!</v>
      </c>
      <c r="E668" s="231" t="e">
        <f>(E623/E612)*SUM(C668:D668)</f>
        <v>#DIV/0!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 t="e">
        <f>(D615/D612)*D90</f>
        <v>#DIV/0!</v>
      </c>
      <c r="E669" s="231" t="e">
        <f>(E623/E612)*SUM(C669:D669)</f>
        <v>#DIV/0!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0</v>
      </c>
      <c r="D670" s="229" t="e">
        <f>(D615/D612)*E90</f>
        <v>#DIV/0!</v>
      </c>
      <c r="E670" s="231" t="e">
        <f>(E623/E612)*SUM(C670:D670)</f>
        <v>#DIV/0!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 t="e">
        <f>(D615/D612)*F90</f>
        <v>#DIV/0!</v>
      </c>
      <c r="E671" s="231" t="e">
        <f>(E623/E612)*SUM(C671:D671)</f>
        <v>#DIV/0!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 t="e">
        <f>(D615/D612)*G90</f>
        <v>#DIV/0!</v>
      </c>
      <c r="E672" s="231" t="e">
        <f>(E623/E612)*SUM(C672:D672)</f>
        <v>#DIV/0!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 t="e">
        <f>(D615/D612)*H90</f>
        <v>#DIV/0!</v>
      </c>
      <c r="E673" s="231" t="e">
        <f>(E623/E612)*SUM(C673:D673)</f>
        <v>#DIV/0!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 t="e">
        <f>(D615/D612)*I90</f>
        <v>#DIV/0!</v>
      </c>
      <c r="E674" s="231" t="e">
        <f>(E623/E612)*SUM(C674:D674)</f>
        <v>#DIV/0!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 t="e">
        <f>(D615/D612)*J90</f>
        <v>#DIV/0!</v>
      </c>
      <c r="E675" s="231" t="e">
        <f>(E623/E612)*SUM(C675:D675)</f>
        <v>#DIV/0!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 t="e">
        <f>(D615/D612)*K90</f>
        <v>#DIV/0!</v>
      </c>
      <c r="E676" s="231" t="e">
        <f>(E623/E612)*SUM(C676:D676)</f>
        <v>#DIV/0!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 t="e">
        <f>(D615/D612)*L90</f>
        <v>#DIV/0!</v>
      </c>
      <c r="E677" s="231" t="e">
        <f>(E623/E612)*SUM(C677:D677)</f>
        <v>#DIV/0!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 t="e">
        <f>(D615/D612)*M90</f>
        <v>#DIV/0!</v>
      </c>
      <c r="E678" s="231" t="e">
        <f>(E623/E612)*SUM(C678:D678)</f>
        <v>#DIV/0!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 t="e">
        <f>(D615/D612)*N90</f>
        <v>#DIV/0!</v>
      </c>
      <c r="E679" s="231" t="e">
        <f>(E623/E612)*SUM(C679:D679)</f>
        <v>#DIV/0!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 t="e">
        <f>(D615/D612)*O90</f>
        <v>#DIV/0!</v>
      </c>
      <c r="E680" s="231" t="e">
        <f>(E623/E612)*SUM(C680:D680)</f>
        <v>#DIV/0!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0</v>
      </c>
      <c r="D681" s="229" t="e">
        <f>(D615/D612)*P90</f>
        <v>#DIV/0!</v>
      </c>
      <c r="E681" s="231" t="e">
        <f>(E623/E612)*SUM(C681:D681)</f>
        <v>#DIV/0!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 t="e">
        <f>(D615/D612)*Q90</f>
        <v>#DIV/0!</v>
      </c>
      <c r="E682" s="231" t="e">
        <f>(E623/E612)*SUM(C682:D682)</f>
        <v>#DIV/0!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0</v>
      </c>
      <c r="D683" s="229" t="e">
        <f>(D615/D612)*R90</f>
        <v>#DIV/0!</v>
      </c>
      <c r="E683" s="231" t="e">
        <f>(E623/E612)*SUM(C683:D683)</f>
        <v>#DIV/0!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0</v>
      </c>
      <c r="D684" s="229" t="e">
        <f>(D615/D612)*S90</f>
        <v>#DIV/0!</v>
      </c>
      <c r="E684" s="231" t="e">
        <f>(E623/E612)*SUM(C684:D684)</f>
        <v>#DIV/0!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 t="e">
        <f>(D615/D612)*T90</f>
        <v>#DIV/0!</v>
      </c>
      <c r="E685" s="231" t="e">
        <f>(E623/E612)*SUM(C685:D685)</f>
        <v>#DIV/0!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0</v>
      </c>
      <c r="D686" s="229" t="e">
        <f>(D615/D612)*U90</f>
        <v>#DIV/0!</v>
      </c>
      <c r="E686" s="231" t="e">
        <f>(E623/E612)*SUM(C686:D686)</f>
        <v>#DIV/0!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 t="e">
        <f>(D615/D612)*V90</f>
        <v>#DIV/0!</v>
      </c>
      <c r="E687" s="231" t="e">
        <f>(E623/E612)*SUM(C687:D687)</f>
        <v>#DIV/0!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 t="e">
        <f>(D615/D612)*W90</f>
        <v>#DIV/0!</v>
      </c>
      <c r="E688" s="231" t="e">
        <f>(E623/E612)*SUM(C688:D688)</f>
        <v>#DIV/0!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 t="e">
        <f>(D615/D612)*X90</f>
        <v>#DIV/0!</v>
      </c>
      <c r="E689" s="231" t="e">
        <f>(E623/E612)*SUM(C689:D689)</f>
        <v>#DIV/0!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0</v>
      </c>
      <c r="D690" s="229" t="e">
        <f>(D615/D612)*Y90</f>
        <v>#DIV/0!</v>
      </c>
      <c r="E690" s="231" t="e">
        <f>(E623/E612)*SUM(C690:D690)</f>
        <v>#DIV/0!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 t="e">
        <f>(D615/D612)*Z90</f>
        <v>#DIV/0!</v>
      </c>
      <c r="E691" s="231" t="e">
        <f>(E623/E612)*SUM(C691:D691)</f>
        <v>#DIV/0!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 t="e">
        <f>(D615/D612)*AA90</f>
        <v>#DIV/0!</v>
      </c>
      <c r="E692" s="231" t="e">
        <f>(E623/E612)*SUM(C692:D692)</f>
        <v>#DIV/0!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0</v>
      </c>
      <c r="D693" s="229" t="e">
        <f>(D615/D612)*AB90</f>
        <v>#DIV/0!</v>
      </c>
      <c r="E693" s="231" t="e">
        <f>(E623/E612)*SUM(C693:D693)</f>
        <v>#DIV/0!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0</v>
      </c>
      <c r="D694" s="229" t="e">
        <f>(D615/D612)*AC90</f>
        <v>#DIV/0!</v>
      </c>
      <c r="E694" s="231" t="e">
        <f>(E623/E612)*SUM(C694:D694)</f>
        <v>#DIV/0!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 t="e">
        <f>(D615/D612)*AD90</f>
        <v>#DIV/0!</v>
      </c>
      <c r="E695" s="231" t="e">
        <f>(E623/E612)*SUM(C695:D695)</f>
        <v>#DIV/0!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0</v>
      </c>
      <c r="D696" s="229" t="e">
        <f>(D615/D612)*AE90</f>
        <v>#DIV/0!</v>
      </c>
      <c r="E696" s="231" t="e">
        <f>(E623/E612)*SUM(C696:D696)</f>
        <v>#DIV/0!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 t="e">
        <f>(D615/D612)*AF90</f>
        <v>#DIV/0!</v>
      </c>
      <c r="E697" s="231" t="e">
        <f>(E623/E612)*SUM(C697:D697)</f>
        <v>#DIV/0!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0</v>
      </c>
      <c r="D698" s="229" t="e">
        <f>(D615/D612)*AG90</f>
        <v>#DIV/0!</v>
      </c>
      <c r="E698" s="231" t="e">
        <f>(E623/E612)*SUM(C698:D698)</f>
        <v>#DIV/0!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 t="e">
        <f>(D615/D612)*AH90</f>
        <v>#DIV/0!</v>
      </c>
      <c r="E699" s="231" t="e">
        <f>(E623/E612)*SUM(C699:D699)</f>
        <v>#DIV/0!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 t="e">
        <f>(D615/D612)*AI90</f>
        <v>#DIV/0!</v>
      </c>
      <c r="E700" s="231" t="e">
        <f>(E623/E612)*SUM(C700:D700)</f>
        <v>#DIV/0!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0</v>
      </c>
      <c r="D701" s="229" t="e">
        <f>(D615/D612)*AJ90</f>
        <v>#DIV/0!</v>
      </c>
      <c r="E701" s="231" t="e">
        <f>(E623/E612)*SUM(C701:D701)</f>
        <v>#DIV/0!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 t="e">
        <f>(D615/D612)*AK90</f>
        <v>#DIV/0!</v>
      </c>
      <c r="E702" s="231" t="e">
        <f>(E623/E612)*SUM(C702:D702)</f>
        <v>#DIV/0!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 t="e">
        <f>(D615/D612)*AL90</f>
        <v>#DIV/0!</v>
      </c>
      <c r="E703" s="231" t="e">
        <f>(E623/E612)*SUM(C703:D703)</f>
        <v>#DIV/0!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 t="e">
        <f>(D615/D612)*AM90</f>
        <v>#DIV/0!</v>
      </c>
      <c r="E704" s="231" t="e">
        <f>(E623/E612)*SUM(C704:D704)</f>
        <v>#DIV/0!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 t="e">
        <f>(D615/D612)*AN90</f>
        <v>#DIV/0!</v>
      </c>
      <c r="E705" s="231" t="e">
        <f>(E623/E612)*SUM(C705:D705)</f>
        <v>#DIV/0!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 t="e">
        <f>(D615/D612)*AO90</f>
        <v>#DIV/0!</v>
      </c>
      <c r="E706" s="231" t="e">
        <f>(E623/E612)*SUM(C706:D706)</f>
        <v>#DIV/0!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 t="e">
        <f>(D615/D612)*AP90</f>
        <v>#DIV/0!</v>
      </c>
      <c r="E707" s="231" t="e">
        <f>(E623/E612)*SUM(C707:D707)</f>
        <v>#DIV/0!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 t="e">
        <f>(D615/D612)*AQ90</f>
        <v>#DIV/0!</v>
      </c>
      <c r="E708" s="231" t="e">
        <f>(E623/E612)*SUM(C708:D708)</f>
        <v>#DIV/0!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 t="e">
        <f>(D615/D612)*AR90</f>
        <v>#DIV/0!</v>
      </c>
      <c r="E709" s="231" t="e">
        <f>(E623/E612)*SUM(C709:D709)</f>
        <v>#DIV/0!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 t="e">
        <f>(D615/D612)*AS90</f>
        <v>#DIV/0!</v>
      </c>
      <c r="E710" s="231" t="e">
        <f>(E623/E612)*SUM(C710:D710)</f>
        <v>#DIV/0!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 t="e">
        <f>(D615/D612)*AT90</f>
        <v>#DIV/0!</v>
      </c>
      <c r="E711" s="231" t="e">
        <f>(E623/E612)*SUM(C711:D711)</f>
        <v>#DIV/0!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 t="e">
        <f>(D615/D612)*AU90</f>
        <v>#DIV/0!</v>
      </c>
      <c r="E712" s="231" t="e">
        <f>(E623/E612)*SUM(C712:D712)</f>
        <v>#DIV/0!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 t="e">
        <f>(D615/D612)*AV90</f>
        <v>#DIV/0!</v>
      </c>
      <c r="E713" s="231" t="e">
        <f>(E623/E612)*SUM(C713:D713)</f>
        <v>#DIV/0!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0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683</v>
      </c>
    </row>
    <row r="716" spans="1:14" s="212" customFormat="1" ht="12.65" customHeight="1">
      <c r="C716" s="226">
        <f>CE85</f>
        <v>0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>
      <c r="A2" s="11" t="str">
        <f>MONTH(data!C96) &amp; "-" &amp; DAY(data!C96)</f>
        <v>12-31</v>
      </c>
      <c r="B2" s="211" t="str">
        <f>RIGHT(data!C97, 3)</f>
        <v>137</v>
      </c>
      <c r="C2" s="11" t="str">
        <f>SUBSTITUTE(LEFT(data!C98,49),",","")</f>
        <v>LINCOLN COUNTY HOSPITAL DISTRICT # 3</v>
      </c>
      <c r="D2" s="11" t="str">
        <f>LEFT(data!C99, 49)</f>
        <v>10 NICHOLLS STREET</v>
      </c>
      <c r="E2" s="11" t="str">
        <f>LEFT(data!C100, 100)</f>
        <v>DAVENPORT</v>
      </c>
      <c r="F2" s="11" t="str">
        <f>LEFT(data!C101, 2)</f>
        <v>WA</v>
      </c>
      <c r="G2" s="11" t="str">
        <f>LEFT(data!C102, 100)</f>
        <v>99122</v>
      </c>
      <c r="H2" s="11" t="str">
        <f>LEFT(data!C103, 100)</f>
        <v xml:space="preserve">Lincoln County  </v>
      </c>
      <c r="I2" s="11" t="str">
        <f>LEFT(data!C104, 49)</f>
        <v>TYSON LACY</v>
      </c>
      <c r="J2" s="11" t="str">
        <f>LEFT(data!C105, 49)</f>
        <v>TIM O'CONNELL</v>
      </c>
      <c r="K2" s="11" t="str">
        <f>LEFT(data!C107, 49)</f>
        <v>509-725-7101</v>
      </c>
      <c r="L2" s="11" t="str">
        <f>LEFT(data!C108, 49)</f>
        <v>509-725-2112</v>
      </c>
      <c r="M2" s="11" t="str">
        <f>LEFT(data!C109, 49)</f>
        <v>TIM O'CONNELL</v>
      </c>
      <c r="N2" s="11" t="str">
        <f>LEFT(data!C110, 49)</f>
        <v>oconnetr@lhd3.org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>
      <c r="A2" s="12" t="str">
        <f>RIGHT(data!C97,3)</f>
        <v>137</v>
      </c>
      <c r="B2" s="210" t="str">
        <f>RIGHT(data!C96,4)</f>
        <v>2022</v>
      </c>
      <c r="C2" s="12" t="s">
        <v>1142</v>
      </c>
      <c r="D2" s="209">
        <f>ROUND(N(data!C181),0)</f>
        <v>1035970</v>
      </c>
      <c r="E2" s="209">
        <f>ROUND(N(data!C182),0)</f>
        <v>21349</v>
      </c>
      <c r="F2" s="209">
        <f>ROUND(N(data!C183),0)</f>
        <v>130537</v>
      </c>
      <c r="G2" s="209">
        <f>ROUND(N(data!C184),0)</f>
        <v>1924611</v>
      </c>
      <c r="H2" s="209">
        <f>ROUND(N(data!C185),0)</f>
        <v>0</v>
      </c>
      <c r="I2" s="209">
        <f>ROUND(N(data!C186),0)</f>
        <v>387081</v>
      </c>
      <c r="J2" s="209">
        <f>ROUND(N(data!C187)+N(data!C188),0)</f>
        <v>288216</v>
      </c>
      <c r="K2" s="209">
        <f>ROUND(N(data!C191),0)</f>
        <v>25200</v>
      </c>
      <c r="L2" s="209">
        <f>ROUND(N(data!C192),0)</f>
        <v>13768</v>
      </c>
      <c r="M2" s="209">
        <f>ROUND(N(data!C195),0)</f>
        <v>239331</v>
      </c>
      <c r="N2" s="209">
        <f>ROUND(N(data!C196),0)</f>
        <v>0</v>
      </c>
      <c r="O2" s="209">
        <f>ROUND(N(data!C199),0)</f>
        <v>48083</v>
      </c>
      <c r="P2" s="209">
        <f>ROUND(N(data!C200),0)</f>
        <v>134890</v>
      </c>
      <c r="Q2" s="209">
        <f>ROUND(N(data!C201),0)</f>
        <v>0</v>
      </c>
      <c r="R2" s="209">
        <f>ROUND(N(data!C204),0)</f>
        <v>196584</v>
      </c>
      <c r="S2" s="209">
        <f>ROUND(N(data!C205),0)</f>
        <v>0</v>
      </c>
      <c r="T2" s="209">
        <f>ROUND(N(data!B211),0)</f>
        <v>792630</v>
      </c>
      <c r="U2" s="209">
        <f>ROUND(N(data!C211),0)</f>
        <v>0</v>
      </c>
      <c r="V2" s="209">
        <f>ROUND(N(data!D211),0)</f>
        <v>0</v>
      </c>
      <c r="W2" s="209">
        <f>ROUND(N(data!B212),0)</f>
        <v>324429</v>
      </c>
      <c r="X2" s="209">
        <f>ROUND(N(data!C212),0)</f>
        <v>0</v>
      </c>
      <c r="Y2" s="209">
        <f>ROUND(N(data!D212),0)</f>
        <v>0</v>
      </c>
      <c r="Z2" s="209">
        <f>ROUND(N(data!B213),0)</f>
        <v>12833751</v>
      </c>
      <c r="AA2" s="209">
        <f>ROUND(N(data!C213),0)</f>
        <v>24056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5223676</v>
      </c>
      <c r="AG2" s="209">
        <f>ROUND(N(data!C215),0)</f>
        <v>86827</v>
      </c>
      <c r="AH2" s="209">
        <f>ROUND(N(data!D215),0)</f>
        <v>0</v>
      </c>
      <c r="AI2" s="209">
        <f>ROUND(N(data!B216),0)</f>
        <v>7595822</v>
      </c>
      <c r="AJ2" s="209">
        <f>ROUND(N(data!C216),0)</f>
        <v>615822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145078</v>
      </c>
      <c r="AS2" s="209">
        <f>ROUND(N(data!C219),0)</f>
        <v>-7031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307380</v>
      </c>
      <c r="AY2" s="209">
        <f>ROUND(N(data!C225),0)</f>
        <v>2881</v>
      </c>
      <c r="AZ2" s="209">
        <f>ROUND(N(data!D225),0)</f>
        <v>0</v>
      </c>
      <c r="BA2" s="209">
        <f>ROUND(N(data!B226),0)</f>
        <v>4341421</v>
      </c>
      <c r="BB2" s="209">
        <f>ROUND(N(data!C226),0)</f>
        <v>532486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4864509</v>
      </c>
      <c r="BH2" s="209">
        <f>ROUND(N(data!C228),0)</f>
        <v>89554</v>
      </c>
      <c r="BI2" s="209">
        <f>ROUND(N(data!D228),0)</f>
        <v>0</v>
      </c>
      <c r="BJ2" s="209">
        <f>ROUND(N(data!B229),0)</f>
        <v>6166089</v>
      </c>
      <c r="BK2" s="209">
        <f>ROUND(N(data!C229),0)</f>
        <v>405636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1475009</v>
      </c>
      <c r="BW2" s="209">
        <f>ROUND(N(data!C240),0)</f>
        <v>1628151</v>
      </c>
      <c r="BX2" s="209">
        <f>ROUND(N(data!C241),0)</f>
        <v>0</v>
      </c>
      <c r="BY2" s="209">
        <f>ROUND(N(data!C242),0)</f>
        <v>0</v>
      </c>
      <c r="BZ2" s="209">
        <f>ROUND(N(data!C243),0)</f>
        <v>2247194</v>
      </c>
      <c r="CA2" s="209">
        <f>ROUND(N(data!C244),0)</f>
        <v>349951</v>
      </c>
      <c r="CB2" s="209">
        <f>ROUND(N(data!C247),0)</f>
        <v>0</v>
      </c>
      <c r="CC2" s="209">
        <f>ROUND(N(data!C249),0)</f>
        <v>0</v>
      </c>
      <c r="CD2" s="209">
        <f>ROUND(N(data!C250),0)</f>
        <v>256752</v>
      </c>
      <c r="CE2" s="209">
        <f>ROUND(N(data!C254)+N(data!C255),0)</f>
        <v>102871</v>
      </c>
      <c r="CF2" s="209">
        <f>ROUND(N(data!D237),0)</f>
        <v>334049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>
      <c r="A2" s="12" t="str">
        <f>RIGHT(data!C97,3)</f>
        <v>137</v>
      </c>
      <c r="B2" s="12" t="str">
        <f>RIGHT(data!C96,4)</f>
        <v>2022</v>
      </c>
      <c r="C2" s="12" t="s">
        <v>1142</v>
      </c>
      <c r="D2" s="208">
        <f>ROUND(N(data!C127),0)</f>
        <v>243</v>
      </c>
      <c r="E2" s="208">
        <f>ROUND(N(data!C128),0)</f>
        <v>93</v>
      </c>
      <c r="F2" s="208">
        <f>ROUND(N(data!C129),0)</f>
        <v>0</v>
      </c>
      <c r="G2" s="208">
        <f>ROUND(N(data!C130),0)</f>
        <v>0</v>
      </c>
      <c r="H2" s="208">
        <f>ROUND(N(data!D127),0)</f>
        <v>925</v>
      </c>
      <c r="I2" s="208">
        <f>ROUND(N(data!D128),0)</f>
        <v>4388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25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0</v>
      </c>
      <c r="X2" s="208">
        <f>ROUND(N(data!C145),0)</f>
        <v>0</v>
      </c>
      <c r="Y2" s="208">
        <f>ROUND(N(data!B154),0)</f>
        <v>188</v>
      </c>
      <c r="Z2" s="208">
        <f>ROUND(N(data!B155),0)</f>
        <v>698</v>
      </c>
      <c r="AA2" s="208">
        <f>ROUND(N(data!B156),0)</f>
        <v>0</v>
      </c>
      <c r="AB2" s="208">
        <f>ROUND(N(data!B157),0)</f>
        <v>3048452</v>
      </c>
      <c r="AC2" s="208">
        <f>ROUND(N(data!B158),0)</f>
        <v>14531905</v>
      </c>
      <c r="AD2" s="208">
        <f>ROUND(N(data!C154),0)</f>
        <v>22</v>
      </c>
      <c r="AE2" s="208">
        <f>ROUND(N(data!C155),0)</f>
        <v>107</v>
      </c>
      <c r="AF2" s="208">
        <f>ROUND(N(data!C156),0)</f>
        <v>0</v>
      </c>
      <c r="AG2" s="208">
        <f>ROUND(N(data!C157),0)</f>
        <v>1097443</v>
      </c>
      <c r="AH2" s="208">
        <f>ROUND(N(data!C158),0)</f>
        <v>5231486</v>
      </c>
      <c r="AI2" s="208">
        <f>ROUND(N(data!D154),0)</f>
        <v>33</v>
      </c>
      <c r="AJ2" s="208">
        <f>ROUND(N(data!D155),0)</f>
        <v>120</v>
      </c>
      <c r="AK2" s="208">
        <f>ROUND(N(data!D156),0)</f>
        <v>0</v>
      </c>
      <c r="AL2" s="208">
        <f>ROUND(N(data!D157),0)</f>
        <v>1970942</v>
      </c>
      <c r="AM2" s="208">
        <f>ROUND(N(data!D158),0)</f>
        <v>9157463</v>
      </c>
      <c r="AN2" s="208">
        <f>ROUND(N(data!B160),0)</f>
        <v>75</v>
      </c>
      <c r="AO2" s="208">
        <f>ROUND(N(data!B161),0)</f>
        <v>1074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10</v>
      </c>
      <c r="AT2" s="208">
        <f>ROUND(N(data!C161),0)</f>
        <v>1521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8</v>
      </c>
      <c r="AY2" s="208">
        <f>ROUND(N(data!D161),0)</f>
        <v>1793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2012583</v>
      </c>
      <c r="BS2" s="208">
        <f>ROUND(N(data!C173),0)</f>
        <v>1817425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>
      <c r="A2" s="209" t="str">
        <f>RIGHT(data!C97,3)</f>
        <v>137</v>
      </c>
      <c r="B2" s="210" t="str">
        <f>RIGHT(data!C96,4)</f>
        <v>2022</v>
      </c>
      <c r="C2" s="12" t="s">
        <v>1142</v>
      </c>
      <c r="D2" s="208">
        <f>ROUND(N(data!C181),0)</f>
        <v>1035970</v>
      </c>
      <c r="E2" s="208">
        <f>ROUND(N(data!C267),0)</f>
        <v>0</v>
      </c>
      <c r="F2" s="208">
        <f>ROUND(N(data!C268),0)</f>
        <v>3903797</v>
      </c>
      <c r="G2" s="208">
        <f>ROUND(N(data!C269),0)</f>
        <v>0</v>
      </c>
      <c r="H2" s="208">
        <f>ROUND(N(data!C270),0)</f>
        <v>1456316</v>
      </c>
      <c r="I2" s="208">
        <f>ROUND(N(data!C271),0)</f>
        <v>146192</v>
      </c>
      <c r="J2" s="208">
        <f>ROUND(N(data!C272),0)</f>
        <v>0</v>
      </c>
      <c r="K2" s="208">
        <f>ROUND(N(data!C273),0)</f>
        <v>725785</v>
      </c>
      <c r="L2" s="208">
        <f>ROUND(N(data!C274),0)</f>
        <v>138080</v>
      </c>
      <c r="M2" s="208">
        <f>ROUND(N(data!C275),0)</f>
        <v>0</v>
      </c>
      <c r="N2" s="208">
        <f>ROUND(N(data!C278),0)</f>
        <v>12530605</v>
      </c>
      <c r="O2" s="208">
        <f>ROUND(N(data!C279),0)</f>
        <v>0</v>
      </c>
      <c r="P2" s="208">
        <f>ROUND(N(data!C280),0)</f>
        <v>0</v>
      </c>
      <c r="Q2" s="208">
        <f>ROUND(N(data!C283),0)</f>
        <v>792630</v>
      </c>
      <c r="R2" s="208">
        <f>ROUND(N(data!C284),0)</f>
        <v>324429</v>
      </c>
      <c r="S2" s="208">
        <f>ROUND(N(data!C285),0)</f>
        <v>12857807</v>
      </c>
      <c r="T2" s="208">
        <f>ROUND(N(data!C286),0)</f>
        <v>0</v>
      </c>
      <c r="U2" s="208">
        <f>ROUND(N(data!C287),0)</f>
        <v>5310503</v>
      </c>
      <c r="V2" s="208">
        <f>ROUND(N(data!C288),0)</f>
        <v>8211644</v>
      </c>
      <c r="W2" s="208">
        <f>ROUND(N(data!C289),0)</f>
        <v>0</v>
      </c>
      <c r="X2" s="208">
        <f>ROUND(N(data!C290),0)</f>
        <v>138047</v>
      </c>
      <c r="Y2" s="208">
        <f>ROUND(N(data!C291),0)</f>
        <v>0</v>
      </c>
      <c r="Z2" s="208">
        <f>ROUND(N(data!C292),0)</f>
        <v>16709956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904555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352035</v>
      </c>
      <c r="AJ2" s="208">
        <f>ROUND(N(data!C315),0)</f>
        <v>761707</v>
      </c>
      <c r="AK2" s="208">
        <f>ROUND(N(data!C316),0)</f>
        <v>1887252</v>
      </c>
      <c r="AL2" s="208">
        <f>ROUND(N(data!C317),0)</f>
        <v>21313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6315678</v>
      </c>
      <c r="AY2" s="208">
        <f>ROUND(N(data!C334),0)</f>
        <v>226830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4873315</v>
      </c>
      <c r="BD2" s="208">
        <f>ROUND(N(data!C339),0)</f>
        <v>0</v>
      </c>
      <c r="BE2" s="208">
        <f>ROUND(N(data!C343),0)</f>
        <v>20041302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0</v>
      </c>
      <c r="BL2" s="208">
        <f>ROUND(N(data!C358),0)</f>
        <v>6116837</v>
      </c>
      <c r="BM2" s="208">
        <f>ROUND(N(data!C359),0)</f>
        <v>28920854</v>
      </c>
      <c r="BN2" s="208">
        <f>ROUND(N(data!C363),0)</f>
        <v>5700304</v>
      </c>
      <c r="BO2" s="208">
        <f>ROUND(N(data!C364),0)</f>
        <v>256752</v>
      </c>
      <c r="BP2" s="208">
        <f>ROUND(N(data!C365),0)</f>
        <v>102871</v>
      </c>
      <c r="BQ2" s="208">
        <f>ROUND(N(data!D381),0)</f>
        <v>772160</v>
      </c>
      <c r="BR2" s="208">
        <f>ROUND(N(data!C370),0)</f>
        <v>0</v>
      </c>
      <c r="BS2" s="208">
        <f>ROUND(N(data!C371),0)</f>
        <v>242220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529940</v>
      </c>
      <c r="CC2" s="208">
        <f>ROUND(N(data!C382),0)</f>
        <v>0</v>
      </c>
      <c r="CD2" s="208">
        <f>ROUND(N(data!C389),0)</f>
        <v>15737786</v>
      </c>
      <c r="CE2" s="208">
        <f>ROUND(N(data!C390),0)</f>
        <v>3787764</v>
      </c>
      <c r="CF2" s="208">
        <f>ROUND(N(data!C391),0)</f>
        <v>857578</v>
      </c>
      <c r="CG2" s="208">
        <f>ROUND(N(data!C392),0)</f>
        <v>2894209</v>
      </c>
      <c r="CH2" s="208">
        <f>ROUND(N(data!C393),0)</f>
        <v>503463</v>
      </c>
      <c r="CI2" s="208">
        <f>ROUND(N(data!C394),0)</f>
        <v>4036288</v>
      </c>
      <c r="CJ2" s="208">
        <f>ROUND(N(data!C395),0)</f>
        <v>1030558</v>
      </c>
      <c r="CK2" s="208">
        <f>ROUND(N(data!C396),0)</f>
        <v>41707</v>
      </c>
      <c r="CL2" s="208">
        <f>ROUND(N(data!C397),0)</f>
        <v>239331</v>
      </c>
      <c r="CM2" s="208">
        <f>ROUND(N(data!C398),0)</f>
        <v>182974</v>
      </c>
      <c r="CN2" s="208">
        <f>ROUND(N(data!C399),0)</f>
        <v>301602</v>
      </c>
      <c r="CO2" s="208">
        <f>ROUND(N(data!C362),0)</f>
        <v>334049</v>
      </c>
      <c r="CP2" s="208">
        <f>ROUND(N(data!D415),0)</f>
        <v>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0</v>
      </c>
      <c r="DE2" s="61">
        <f>ROUND(N(data!C419),0)</f>
        <v>0</v>
      </c>
      <c r="DF2" s="208">
        <f>ROUND(N(data!D420),0)</f>
        <v>3363266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>
      <c r="A2" s="12" t="str">
        <f>RIGHT(data!$C$97,3)</f>
        <v>137</v>
      </c>
      <c r="B2" s="210" t="str">
        <f>RIGHT(data!$C$96,4)</f>
        <v>2022</v>
      </c>
      <c r="C2" s="12" t="str">
        <f>data!C$55</f>
        <v>6010</v>
      </c>
      <c r="D2" s="12" t="s">
        <v>1142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>
      <c r="A3" s="12" t="str">
        <f>RIGHT(data!$C$97,3)</f>
        <v>137</v>
      </c>
      <c r="B3" s="210" t="str">
        <f>RIGHT(data!$C$96,4)</f>
        <v>2022</v>
      </c>
      <c r="C3" s="12" t="str">
        <f>data!D$55</f>
        <v>6030</v>
      </c>
      <c r="D3" s="12" t="s">
        <v>1142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>
      <c r="A4" s="12" t="str">
        <f>RIGHT(data!$C$97,3)</f>
        <v>137</v>
      </c>
      <c r="B4" s="210" t="str">
        <f>RIGHT(data!$C$96,4)</f>
        <v>2022</v>
      </c>
      <c r="C4" s="12" t="str">
        <f>data!E$55</f>
        <v>6070</v>
      </c>
      <c r="D4" s="12" t="s">
        <v>1142</v>
      </c>
      <c r="E4" s="208">
        <f>ROUND(N(data!E59), 0)</f>
        <v>925</v>
      </c>
      <c r="F4" s="316">
        <f>ROUND(N(data!E60), 2)</f>
        <v>0</v>
      </c>
      <c r="G4" s="208">
        <f>ROUND(N(data!E61), 0)</f>
        <v>1758332</v>
      </c>
      <c r="H4" s="208">
        <f>ROUND(N(data!E62), 0)</f>
        <v>448152</v>
      </c>
      <c r="I4" s="208">
        <f>ROUND(N(data!E63), 0)</f>
        <v>0</v>
      </c>
      <c r="J4" s="208">
        <f>ROUND(N(data!E64), 0)</f>
        <v>68157</v>
      </c>
      <c r="K4" s="208">
        <f>ROUND(N(data!E65), 0)</f>
        <v>2665</v>
      </c>
      <c r="L4" s="208">
        <f>ROUND(N(data!E66), 0)</f>
        <v>118268</v>
      </c>
      <c r="M4" s="208">
        <f>ROUND(N(data!E67), 0)</f>
        <v>145178</v>
      </c>
      <c r="N4" s="208">
        <f>ROUND(N(data!E68), 0)</f>
        <v>23085</v>
      </c>
      <c r="O4" s="208">
        <f>ROUND(N(data!E69), 0)</f>
        <v>1093569</v>
      </c>
      <c r="P4" s="208">
        <f>ROUND(N(data!E70), 0)</f>
        <v>0</v>
      </c>
      <c r="Q4" s="208">
        <f>ROUND(N(data!E71), 0)</f>
        <v>1033919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954</v>
      </c>
      <c r="X4" s="208">
        <f>ROUND(N(data!E78), 0)</f>
        <v>0</v>
      </c>
      <c r="Y4" s="208">
        <f>ROUND(N(data!E79), 0)</f>
        <v>0</v>
      </c>
      <c r="Z4" s="208">
        <f>ROUND(N(data!E80), 0)</f>
        <v>49904</v>
      </c>
      <c r="AA4" s="208">
        <f>ROUND(N(data!E81), 0)</f>
        <v>0</v>
      </c>
      <c r="AB4" s="208">
        <f>ROUND(N(data!E82), 0)</f>
        <v>0</v>
      </c>
      <c r="AC4" s="208">
        <f>ROUND(N(data!E83), 0)</f>
        <v>8792</v>
      </c>
      <c r="AD4" s="208">
        <f>ROUND(N(data!E84), 0)</f>
        <v>0</v>
      </c>
      <c r="AE4" s="208">
        <f>ROUND(N(data!E89), 0)</f>
        <v>1838652</v>
      </c>
      <c r="AF4" s="208">
        <f>ROUND(N(data!E87), 0)</f>
        <v>1830812</v>
      </c>
      <c r="AG4" s="208">
        <f>ROUND(N(data!E90), 0)</f>
        <v>4802</v>
      </c>
      <c r="AH4" s="208">
        <f>ROUND(N(data!E91), 0)</f>
        <v>3499</v>
      </c>
      <c r="AI4" s="208">
        <f>ROUND(N(data!E92), 0)</f>
        <v>615</v>
      </c>
      <c r="AJ4" s="208">
        <f>ROUND(N(data!E93), 0)</f>
        <v>2983</v>
      </c>
      <c r="AK4" s="316">
        <f>ROUND(N(data!E94), 2)</f>
        <v>9.5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>
      <c r="A5" s="12" t="str">
        <f>RIGHT(data!$C$97,3)</f>
        <v>137</v>
      </c>
      <c r="B5" s="210" t="str">
        <f>RIGHT(data!$C$96,4)</f>
        <v>2022</v>
      </c>
      <c r="C5" s="12" t="str">
        <f>data!F$55</f>
        <v>6100</v>
      </c>
      <c r="D5" s="12" t="s">
        <v>1142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>
      <c r="A6" s="12" t="str">
        <f>RIGHT(data!$C$97,3)</f>
        <v>137</v>
      </c>
      <c r="B6" s="210" t="str">
        <f>RIGHT(data!$C$96,4)</f>
        <v>2022</v>
      </c>
      <c r="C6" s="12" t="str">
        <f>data!G$55</f>
        <v>6120</v>
      </c>
      <c r="D6" s="12" t="s">
        <v>1142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>
      <c r="A7" s="12" t="str">
        <f>RIGHT(data!$C$97,3)</f>
        <v>137</v>
      </c>
      <c r="B7" s="210" t="str">
        <f>RIGHT(data!$C$96,4)</f>
        <v>2022</v>
      </c>
      <c r="C7" s="12" t="str">
        <f>data!H$55</f>
        <v>6140</v>
      </c>
      <c r="D7" s="12" t="s">
        <v>1142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>
      <c r="A8" s="12" t="str">
        <f>RIGHT(data!$C$97,3)</f>
        <v>137</v>
      </c>
      <c r="B8" s="210" t="str">
        <f>RIGHT(data!$C$96,4)</f>
        <v>2022</v>
      </c>
      <c r="C8" s="12" t="str">
        <f>data!I$55</f>
        <v>6150</v>
      </c>
      <c r="D8" s="12" t="s">
        <v>1142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>
      <c r="A9" s="12" t="str">
        <f>RIGHT(data!$C$97,3)</f>
        <v>137</v>
      </c>
      <c r="B9" s="210" t="str">
        <f>RIGHT(data!$C$96,4)</f>
        <v>2022</v>
      </c>
      <c r="C9" s="12" t="str">
        <f>data!J$55</f>
        <v>6170</v>
      </c>
      <c r="D9" s="12" t="s">
        <v>1142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>
      <c r="A10" s="12" t="str">
        <f>RIGHT(data!$C$97,3)</f>
        <v>137</v>
      </c>
      <c r="B10" s="210" t="str">
        <f>RIGHT(data!$C$96,4)</f>
        <v>2022</v>
      </c>
      <c r="C10" s="12" t="str">
        <f>data!K$55</f>
        <v>6200</v>
      </c>
      <c r="D10" s="12" t="s">
        <v>1142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>
      <c r="A11" s="12" t="str">
        <f>RIGHT(data!$C$97,3)</f>
        <v>137</v>
      </c>
      <c r="B11" s="210" t="str">
        <f>RIGHT(data!$C$96,4)</f>
        <v>2022</v>
      </c>
      <c r="C11" s="12" t="str">
        <f>data!L$55</f>
        <v>6210</v>
      </c>
      <c r="D11" s="12" t="s">
        <v>1142</v>
      </c>
      <c r="E11" s="208">
        <f>ROUND(N(data!L59), 0)</f>
        <v>4388</v>
      </c>
      <c r="F11" s="316">
        <f>ROUND(N(data!L60), 2)</f>
        <v>0</v>
      </c>
      <c r="G11" s="208">
        <f>ROUND(N(data!L61), 0)</f>
        <v>1186153</v>
      </c>
      <c r="H11" s="208">
        <f>ROUND(N(data!L62), 0)</f>
        <v>299309</v>
      </c>
      <c r="I11" s="208">
        <f>ROUND(N(data!L63), 0)</f>
        <v>0</v>
      </c>
      <c r="J11" s="208">
        <f>ROUND(N(data!L64), 0)</f>
        <v>64544</v>
      </c>
      <c r="K11" s="208">
        <f>ROUND(N(data!L65), 0)</f>
        <v>563</v>
      </c>
      <c r="L11" s="208">
        <f>ROUND(N(data!L66), 0)</f>
        <v>3605</v>
      </c>
      <c r="M11" s="208">
        <f>ROUND(N(data!L67), 0)</f>
        <v>96015</v>
      </c>
      <c r="N11" s="208">
        <f>ROUND(N(data!L68), 0)</f>
        <v>12799</v>
      </c>
      <c r="O11" s="208">
        <f>ROUND(N(data!L69), 0)</f>
        <v>232387</v>
      </c>
      <c r="P11" s="208">
        <f>ROUND(N(data!L70), 0)</f>
        <v>0</v>
      </c>
      <c r="Q11" s="208">
        <f>ROUND(N(data!L71), 0)</f>
        <v>231392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386</v>
      </c>
      <c r="AA11" s="208">
        <f>ROUND(N(data!L81), 0)</f>
        <v>0</v>
      </c>
      <c r="AB11" s="208">
        <f>ROUND(N(data!L82), 0)</f>
        <v>0</v>
      </c>
      <c r="AC11" s="208">
        <f>ROUND(N(data!L83), 0)</f>
        <v>610</v>
      </c>
      <c r="AD11" s="208">
        <f>ROUND(N(data!L84), 0)</f>
        <v>0</v>
      </c>
      <c r="AE11" s="208">
        <f>ROUND(N(data!L89), 0)</f>
        <v>1381598</v>
      </c>
      <c r="AF11" s="208">
        <f>ROUND(N(data!L87), 0)</f>
        <v>1381598</v>
      </c>
      <c r="AG11" s="208">
        <f>ROUND(N(data!L90), 0)</f>
        <v>6141</v>
      </c>
      <c r="AH11" s="208">
        <f>ROUND(N(data!L91), 0)</f>
        <v>12175</v>
      </c>
      <c r="AI11" s="208">
        <f>ROUND(N(data!L92), 0)</f>
        <v>506</v>
      </c>
      <c r="AJ11" s="208">
        <f>ROUND(N(data!L93), 0)</f>
        <v>3816</v>
      </c>
      <c r="AK11" s="316">
        <f>ROUND(N(data!L94), 2)</f>
        <v>5.9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>
      <c r="A12" s="12" t="str">
        <f>RIGHT(data!$C$97,3)</f>
        <v>137</v>
      </c>
      <c r="B12" s="210" t="str">
        <f>RIGHT(data!$C$96,4)</f>
        <v>2022</v>
      </c>
      <c r="C12" s="12" t="str">
        <f>data!M$55</f>
        <v>6330</v>
      </c>
      <c r="D12" s="12" t="s">
        <v>1142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>
      <c r="A13" s="12" t="str">
        <f>RIGHT(data!$C$97,3)</f>
        <v>137</v>
      </c>
      <c r="B13" s="210" t="str">
        <f>RIGHT(data!$C$96,4)</f>
        <v>2022</v>
      </c>
      <c r="C13" s="12" t="str">
        <f>data!N$55</f>
        <v>6400</v>
      </c>
      <c r="D13" s="12" t="s">
        <v>1142</v>
      </c>
      <c r="E13" s="208">
        <f>ROUND(N(data!N59), 0)</f>
        <v>0</v>
      </c>
      <c r="F13" s="316">
        <f>ROUND(N(data!N60), 2)</f>
        <v>0</v>
      </c>
      <c r="G13" s="208">
        <f>ROUND(N(data!N61), 0)</f>
        <v>116217</v>
      </c>
      <c r="H13" s="208">
        <f>ROUND(N(data!N62), 0)</f>
        <v>24735</v>
      </c>
      <c r="I13" s="208">
        <f>ROUND(N(data!N63), 0)</f>
        <v>0</v>
      </c>
      <c r="J13" s="208">
        <f>ROUND(N(data!N64), 0)</f>
        <v>8109</v>
      </c>
      <c r="K13" s="208">
        <f>ROUND(N(data!N65), 0)</f>
        <v>4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464519</v>
      </c>
      <c r="AF13" s="208">
        <f>ROUND(N(data!N87), 0)</f>
        <v>5581</v>
      </c>
      <c r="AG13" s="208">
        <f>ROUND(N(data!N90), 0)</f>
        <v>0</v>
      </c>
      <c r="AH13" s="208">
        <f>ROUND(N(data!N91), 0)</f>
        <v>0</v>
      </c>
      <c r="AI13" s="208">
        <f>ROUND(N(data!N92), 0)</f>
        <v>12</v>
      </c>
      <c r="AJ13" s="208">
        <f>ROUND(N(data!N93), 0)</f>
        <v>83</v>
      </c>
      <c r="AK13" s="316">
        <f>ROUND(N(data!N94), 2)</f>
        <v>1.2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>
      <c r="A14" s="12" t="str">
        <f>RIGHT(data!$C$97,3)</f>
        <v>137</v>
      </c>
      <c r="B14" s="210" t="str">
        <f>RIGHT(data!$C$96,4)</f>
        <v>2022</v>
      </c>
      <c r="C14" s="12" t="str">
        <f>data!O$55</f>
        <v>7010</v>
      </c>
      <c r="D14" s="12" t="s">
        <v>1142</v>
      </c>
      <c r="E14" s="208">
        <f>ROUND(N(data!O59), 0)</f>
        <v>0</v>
      </c>
      <c r="F14" s="316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>
      <c r="A15" s="12" t="str">
        <f>RIGHT(data!$C$97,3)</f>
        <v>137</v>
      </c>
      <c r="B15" s="210" t="str">
        <f>RIGHT(data!$C$96,4)</f>
        <v>2022</v>
      </c>
      <c r="C15" s="12" t="str">
        <f>data!P$55</f>
        <v>7020</v>
      </c>
      <c r="D15" s="12" t="s">
        <v>1142</v>
      </c>
      <c r="E15" s="208">
        <f>ROUND(N(data!P59), 0)</f>
        <v>17345</v>
      </c>
      <c r="F15" s="316">
        <f>ROUND(N(data!P60), 2)</f>
        <v>0</v>
      </c>
      <c r="G15" s="208">
        <f>ROUND(N(data!P61), 0)</f>
        <v>461692</v>
      </c>
      <c r="H15" s="208">
        <f>ROUND(N(data!P62), 0)</f>
        <v>120947</v>
      </c>
      <c r="I15" s="208">
        <f>ROUND(N(data!P63), 0)</f>
        <v>0</v>
      </c>
      <c r="J15" s="208">
        <f>ROUND(N(data!P64), 0)</f>
        <v>280545</v>
      </c>
      <c r="K15" s="208">
        <f>ROUND(N(data!P65), 0)</f>
        <v>2778</v>
      </c>
      <c r="L15" s="208">
        <f>ROUND(N(data!P66), 0)</f>
        <v>43313</v>
      </c>
      <c r="M15" s="208">
        <f>ROUND(N(data!P67), 0)</f>
        <v>76752</v>
      </c>
      <c r="N15" s="208">
        <f>ROUND(N(data!P68), 0)</f>
        <v>0</v>
      </c>
      <c r="O15" s="208">
        <f>ROUND(N(data!P69), 0)</f>
        <v>1076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5335</v>
      </c>
      <c r="AA15" s="208">
        <f>ROUND(N(data!P81), 0)</f>
        <v>0</v>
      </c>
      <c r="AB15" s="208">
        <f>ROUND(N(data!P82), 0)</f>
        <v>0</v>
      </c>
      <c r="AC15" s="208">
        <f>ROUND(N(data!P83), 0)</f>
        <v>-4259</v>
      </c>
      <c r="AD15" s="208">
        <f>ROUND(N(data!P84), 0)</f>
        <v>0</v>
      </c>
      <c r="AE15" s="208">
        <f>ROUND(N(data!P89), 0)</f>
        <v>1655453</v>
      </c>
      <c r="AF15" s="208">
        <f>ROUND(N(data!P87), 0)</f>
        <v>44748</v>
      </c>
      <c r="AG15" s="208">
        <f>ROUND(N(data!P90), 0)</f>
        <v>1403</v>
      </c>
      <c r="AH15" s="208">
        <f>ROUND(N(data!P91), 0)</f>
        <v>0</v>
      </c>
      <c r="AI15" s="208">
        <f>ROUND(N(data!P92), 0)</f>
        <v>142</v>
      </c>
      <c r="AJ15" s="208">
        <f>ROUND(N(data!P93), 0)</f>
        <v>1182</v>
      </c>
      <c r="AK15" s="316">
        <f>ROUND(N(data!P94), 2)</f>
        <v>3.2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>
      <c r="A16" s="12" t="str">
        <f>RIGHT(data!$C$97,3)</f>
        <v>137</v>
      </c>
      <c r="B16" s="210" t="str">
        <f>RIGHT(data!$C$96,4)</f>
        <v>2022</v>
      </c>
      <c r="C16" s="12" t="str">
        <f>data!Q$55</f>
        <v>7030</v>
      </c>
      <c r="D16" s="12" t="s">
        <v>1142</v>
      </c>
      <c r="E16" s="208">
        <f>ROUND(N(data!Q59), 0)</f>
        <v>23670</v>
      </c>
      <c r="F16" s="316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>
      <c r="A17" s="12" t="str">
        <f>RIGHT(data!$C$97,3)</f>
        <v>137</v>
      </c>
      <c r="B17" s="210" t="str">
        <f>RIGHT(data!$C$96,4)</f>
        <v>2022</v>
      </c>
      <c r="C17" s="12" t="str">
        <f>data!R$55</f>
        <v>7040</v>
      </c>
      <c r="D17" s="12" t="s">
        <v>1142</v>
      </c>
      <c r="E17" s="208">
        <f>ROUND(N(data!R59), 0)</f>
        <v>0</v>
      </c>
      <c r="F17" s="316">
        <f>ROUND(N(data!R60), 2)</f>
        <v>0</v>
      </c>
      <c r="G17" s="208">
        <f>ROUND(N(data!R61), 0)</f>
        <v>819673</v>
      </c>
      <c r="H17" s="208">
        <f>ROUND(N(data!R62), 0)</f>
        <v>125873</v>
      </c>
      <c r="I17" s="208">
        <f>ROUND(N(data!R63), 0)</f>
        <v>0</v>
      </c>
      <c r="J17" s="208">
        <f>ROUND(N(data!R64), 0)</f>
        <v>127677</v>
      </c>
      <c r="K17" s="208">
        <f>ROUND(N(data!R65), 0)</f>
        <v>1108</v>
      </c>
      <c r="L17" s="208">
        <f>ROUND(N(data!R66), 0)</f>
        <v>12804</v>
      </c>
      <c r="M17" s="208">
        <f>ROUND(N(data!R67), 0)</f>
        <v>5178</v>
      </c>
      <c r="N17" s="208">
        <f>ROUND(N(data!R68), 0)</f>
        <v>12455</v>
      </c>
      <c r="O17" s="208">
        <f>ROUND(N(data!R69), 0)</f>
        <v>80888</v>
      </c>
      <c r="P17" s="208">
        <f>ROUND(N(data!R70), 0)</f>
        <v>0</v>
      </c>
      <c r="Q17" s="208">
        <f>ROUND(N(data!R71), 0)</f>
        <v>77463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450</v>
      </c>
      <c r="AA17" s="208">
        <f>ROUND(N(data!R81), 0)</f>
        <v>0</v>
      </c>
      <c r="AB17" s="208">
        <f>ROUND(N(data!R82), 0)</f>
        <v>0</v>
      </c>
      <c r="AC17" s="208">
        <f>ROUND(N(data!R83), 0)</f>
        <v>2975</v>
      </c>
      <c r="AD17" s="208">
        <f>ROUND(N(data!R84), 0)</f>
        <v>0</v>
      </c>
      <c r="AE17" s="208">
        <f>ROUND(N(data!R89), 0)</f>
        <v>2578262</v>
      </c>
      <c r="AF17" s="208">
        <f>ROUND(N(data!R87), 0)</f>
        <v>51211</v>
      </c>
      <c r="AG17" s="208">
        <f>ROUND(N(data!R90), 0)</f>
        <v>225</v>
      </c>
      <c r="AH17" s="208">
        <f>ROUND(N(data!R91), 0)</f>
        <v>0</v>
      </c>
      <c r="AI17" s="208">
        <f>ROUND(N(data!R92), 0)</f>
        <v>13</v>
      </c>
      <c r="AJ17" s="208">
        <f>ROUND(N(data!R93), 0)</f>
        <v>299</v>
      </c>
      <c r="AK17" s="316">
        <f>ROUND(N(data!R94), 2)</f>
        <v>1.62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>
      <c r="A18" s="12" t="str">
        <f>RIGHT(data!$C$97,3)</f>
        <v>137</v>
      </c>
      <c r="B18" s="210" t="str">
        <f>RIGHT(data!$C$96,4)</f>
        <v>2022</v>
      </c>
      <c r="C18" s="12" t="str">
        <f>data!S$55</f>
        <v>7050</v>
      </c>
      <c r="D18" s="12" t="s">
        <v>1142</v>
      </c>
      <c r="E18" s="208">
        <f>ROUND(N(data!S59), 0)</f>
        <v>0</v>
      </c>
      <c r="F18" s="316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599853</v>
      </c>
      <c r="AF18" s="208">
        <f>ROUND(N(data!S87), 0)</f>
        <v>57838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>
      <c r="A19" s="12" t="str">
        <f>RIGHT(data!$C$97,3)</f>
        <v>137</v>
      </c>
      <c r="B19" s="210" t="str">
        <f>RIGHT(data!$C$96,4)</f>
        <v>2022</v>
      </c>
      <c r="C19" s="12" t="str">
        <f>data!T$55</f>
        <v>7060</v>
      </c>
      <c r="D19" s="12" t="s">
        <v>1142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133476</v>
      </c>
      <c r="AF19" s="208">
        <f>ROUND(N(data!T87), 0)</f>
        <v>64968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>
      <c r="A20" s="12" t="str">
        <f>RIGHT(data!$C$97,3)</f>
        <v>137</v>
      </c>
      <c r="B20" s="210" t="str">
        <f>RIGHT(data!$C$96,4)</f>
        <v>2022</v>
      </c>
      <c r="C20" s="12" t="str">
        <f>data!U$55</f>
        <v>7070</v>
      </c>
      <c r="D20" s="12" t="s">
        <v>1142</v>
      </c>
      <c r="E20" s="208">
        <f>ROUND(N(data!U59), 0)</f>
        <v>57611</v>
      </c>
      <c r="F20" s="316">
        <f>ROUND(N(data!U60), 2)</f>
        <v>0</v>
      </c>
      <c r="G20" s="208">
        <f>ROUND(N(data!U61), 0)</f>
        <v>629512</v>
      </c>
      <c r="H20" s="208">
        <f>ROUND(N(data!U62), 0)</f>
        <v>137544</v>
      </c>
      <c r="I20" s="208">
        <f>ROUND(N(data!U63), 0)</f>
        <v>0</v>
      </c>
      <c r="J20" s="208">
        <f>ROUND(N(data!U64), 0)</f>
        <v>537659</v>
      </c>
      <c r="K20" s="208">
        <f>ROUND(N(data!U65), 0)</f>
        <v>1657</v>
      </c>
      <c r="L20" s="208">
        <f>ROUND(N(data!U66), 0)</f>
        <v>177821</v>
      </c>
      <c r="M20" s="208">
        <f>ROUND(N(data!U67), 0)</f>
        <v>36095</v>
      </c>
      <c r="N20" s="208">
        <f>ROUND(N(data!U68), 0)</f>
        <v>3200</v>
      </c>
      <c r="O20" s="208">
        <f>ROUND(N(data!U69), 0)</f>
        <v>161560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292</v>
      </c>
      <c r="AA20" s="208">
        <f>ROUND(N(data!U81), 0)</f>
        <v>0</v>
      </c>
      <c r="AB20" s="208">
        <f>ROUND(N(data!U82), 0)</f>
        <v>0</v>
      </c>
      <c r="AC20" s="208">
        <f>ROUND(N(data!U83), 0)</f>
        <v>161268</v>
      </c>
      <c r="AD20" s="208">
        <f>ROUND(N(data!U84), 0)</f>
        <v>0</v>
      </c>
      <c r="AE20" s="208">
        <f>ROUND(N(data!U89), 0)</f>
        <v>5585926</v>
      </c>
      <c r="AF20" s="208">
        <f>ROUND(N(data!U87), 0)</f>
        <v>608421</v>
      </c>
      <c r="AG20" s="208">
        <f>ROUND(N(data!U90), 0)</f>
        <v>527</v>
      </c>
      <c r="AH20" s="208">
        <f>ROUND(N(data!U91), 0)</f>
        <v>0</v>
      </c>
      <c r="AI20" s="208">
        <f>ROUND(N(data!U92), 0)</f>
        <v>53</v>
      </c>
      <c r="AJ20" s="208">
        <f>ROUND(N(data!U93), 0)</f>
        <v>21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>
      <c r="A21" s="12" t="str">
        <f>RIGHT(data!$C$97,3)</f>
        <v>137</v>
      </c>
      <c r="B21" s="210" t="str">
        <f>RIGHT(data!$C$96,4)</f>
        <v>2022</v>
      </c>
      <c r="C21" s="12" t="str">
        <f>data!V$55</f>
        <v>7110</v>
      </c>
      <c r="D21" s="12" t="s">
        <v>1142</v>
      </c>
      <c r="E21" s="208">
        <f>ROUND(N(data!V59), 0)</f>
        <v>350</v>
      </c>
      <c r="F21" s="316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99590</v>
      </c>
      <c r="AF21" s="208">
        <f>ROUND(N(data!V87), 0)</f>
        <v>7841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>
      <c r="A22" s="12" t="str">
        <f>RIGHT(data!$C$97,3)</f>
        <v>137</v>
      </c>
      <c r="B22" s="210" t="str">
        <f>RIGHT(data!$C$96,4)</f>
        <v>2022</v>
      </c>
      <c r="C22" s="12" t="str">
        <f>data!W$55</f>
        <v>7120</v>
      </c>
      <c r="D22" s="12" t="s">
        <v>1142</v>
      </c>
      <c r="E22" s="208">
        <f>ROUND(N(data!W59), 0)</f>
        <v>0</v>
      </c>
      <c r="F22" s="316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270160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1254837</v>
      </c>
      <c r="AF22" s="208">
        <f>ROUND(N(data!W87), 0)</f>
        <v>37053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>
      <c r="A23" s="12" t="str">
        <f>RIGHT(data!$C$97,3)</f>
        <v>137</v>
      </c>
      <c r="B23" s="210" t="str">
        <f>RIGHT(data!$C$96,4)</f>
        <v>2022</v>
      </c>
      <c r="C23" s="12" t="str">
        <f>data!X$55</f>
        <v>7130</v>
      </c>
      <c r="D23" s="12" t="s">
        <v>1142</v>
      </c>
      <c r="E23" s="208">
        <f>ROUND(N(data!X59), 0)</f>
        <v>2007</v>
      </c>
      <c r="F23" s="316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116371</v>
      </c>
      <c r="M23" s="208">
        <f>ROUND(N(data!X67), 0)</f>
        <v>710</v>
      </c>
      <c r="N23" s="208">
        <f>ROUND(N(data!X68), 0)</f>
        <v>0</v>
      </c>
      <c r="O23" s="208">
        <f>ROUND(N(data!X69), 0)</f>
        <v>36064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7314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28751</v>
      </c>
      <c r="AD23" s="208">
        <f>ROUND(N(data!X84), 0)</f>
        <v>0</v>
      </c>
      <c r="AE23" s="208">
        <f>ROUND(N(data!X89), 0)</f>
        <v>3514093</v>
      </c>
      <c r="AF23" s="208">
        <f>ROUND(N(data!X87), 0)</f>
        <v>180925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>
      <c r="A24" s="12" t="str">
        <f>RIGHT(data!$C$97,3)</f>
        <v>137</v>
      </c>
      <c r="B24" s="210" t="str">
        <f>RIGHT(data!$C$96,4)</f>
        <v>2022</v>
      </c>
      <c r="C24" s="12" t="str">
        <f>data!Y$55</f>
        <v>7140</v>
      </c>
      <c r="D24" s="12" t="s">
        <v>1142</v>
      </c>
      <c r="E24" s="208">
        <f>ROUND(N(data!Y59), 0)</f>
        <v>8813</v>
      </c>
      <c r="F24" s="316">
        <f>ROUND(N(data!Y60), 2)</f>
        <v>0</v>
      </c>
      <c r="G24" s="208">
        <f>ROUND(N(data!Y61), 0)</f>
        <v>596949</v>
      </c>
      <c r="H24" s="208">
        <f>ROUND(N(data!Y62), 0)</f>
        <v>125722</v>
      </c>
      <c r="I24" s="208">
        <f>ROUND(N(data!Y63), 0)</f>
        <v>0</v>
      </c>
      <c r="J24" s="208">
        <f>ROUND(N(data!Y64), 0)</f>
        <v>80945</v>
      </c>
      <c r="K24" s="208">
        <f>ROUND(N(data!Y65), 0)</f>
        <v>478</v>
      </c>
      <c r="L24" s="208">
        <f>ROUND(N(data!Y66), 0)</f>
        <v>207320</v>
      </c>
      <c r="M24" s="208">
        <f>ROUND(N(data!Y67), 0)</f>
        <v>172618</v>
      </c>
      <c r="N24" s="208">
        <f>ROUND(N(data!Y68), 0)</f>
        <v>0</v>
      </c>
      <c r="O24" s="208">
        <f>ROUND(N(data!Y69), 0)</f>
        <v>78866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4029</v>
      </c>
      <c r="X24" s="208">
        <f>ROUND(N(data!Y78), 0)</f>
        <v>0</v>
      </c>
      <c r="Y24" s="208">
        <f>ROUND(N(data!Y79), 0)</f>
        <v>0</v>
      </c>
      <c r="Z24" s="208">
        <f>ROUND(N(data!Y80), 0)</f>
        <v>5826</v>
      </c>
      <c r="AA24" s="208">
        <f>ROUND(N(data!Y81), 0)</f>
        <v>0</v>
      </c>
      <c r="AB24" s="208">
        <f>ROUND(N(data!Y82), 0)</f>
        <v>0</v>
      </c>
      <c r="AC24" s="208">
        <f>ROUND(N(data!Y83), 0)</f>
        <v>69011</v>
      </c>
      <c r="AD24" s="208">
        <f>ROUND(N(data!Y84), 0)</f>
        <v>0</v>
      </c>
      <c r="AE24" s="208">
        <f>ROUND(N(data!Y89), 0)</f>
        <v>2208013</v>
      </c>
      <c r="AF24" s="208">
        <f>ROUND(N(data!Y87), 0)</f>
        <v>85007</v>
      </c>
      <c r="AG24" s="208">
        <f>ROUND(N(data!Y90), 0)</f>
        <v>1569</v>
      </c>
      <c r="AH24" s="208">
        <f>ROUND(N(data!Y91), 0)</f>
        <v>0</v>
      </c>
      <c r="AI24" s="208">
        <f>ROUND(N(data!Y92), 0)</f>
        <v>47</v>
      </c>
      <c r="AJ24" s="208">
        <f>ROUND(N(data!Y93), 0)</f>
        <v>1096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>
      <c r="A25" s="12" t="str">
        <f>RIGHT(data!$C$97,3)</f>
        <v>137</v>
      </c>
      <c r="B25" s="210" t="str">
        <f>RIGHT(data!$C$96,4)</f>
        <v>2022</v>
      </c>
      <c r="C25" s="12" t="str">
        <f>data!Z$55</f>
        <v>7150</v>
      </c>
      <c r="D25" s="12" t="s">
        <v>1142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>
      <c r="A26" s="12" t="str">
        <f>RIGHT(data!$C$97,3)</f>
        <v>137</v>
      </c>
      <c r="B26" s="210" t="str">
        <f>RIGHT(data!$C$96,4)</f>
        <v>2022</v>
      </c>
      <c r="C26" s="12" t="str">
        <f>data!AA$55</f>
        <v>7160</v>
      </c>
      <c r="D26" s="12" t="s">
        <v>1142</v>
      </c>
      <c r="E26" s="208">
        <f>ROUND(N(data!AA59), 0)</f>
        <v>0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>
      <c r="A27" s="12" t="str">
        <f>RIGHT(data!$C$97,3)</f>
        <v>137</v>
      </c>
      <c r="B27" s="210" t="str">
        <f>RIGHT(data!$C$96,4)</f>
        <v>2022</v>
      </c>
      <c r="C27" s="12" t="str">
        <f>data!AB$55</f>
        <v>7170</v>
      </c>
      <c r="D27" s="12" t="s">
        <v>1142</v>
      </c>
      <c r="E27" s="208">
        <f>ROUND(N(data!AB59), 0)</f>
        <v>0</v>
      </c>
      <c r="F27" s="316">
        <f>ROUND(N(data!AB60), 2)</f>
        <v>0</v>
      </c>
      <c r="G27" s="208">
        <f>ROUND(N(data!AB61), 0)</f>
        <v>313596</v>
      </c>
      <c r="H27" s="208">
        <f>ROUND(N(data!AB62), 0)</f>
        <v>67856</v>
      </c>
      <c r="I27" s="208">
        <f>ROUND(N(data!AB63), 0)</f>
        <v>0</v>
      </c>
      <c r="J27" s="208">
        <f>ROUND(N(data!AB64), 0)</f>
        <v>988776</v>
      </c>
      <c r="K27" s="208">
        <f>ROUND(N(data!AB65), 0)</f>
        <v>6</v>
      </c>
      <c r="L27" s="208">
        <f>ROUND(N(data!AB66), 0)</f>
        <v>62868</v>
      </c>
      <c r="M27" s="208">
        <f>ROUND(N(data!AB67), 0)</f>
        <v>4852</v>
      </c>
      <c r="N27" s="208">
        <f>ROUND(N(data!AB68), 0)</f>
        <v>3175</v>
      </c>
      <c r="O27" s="208">
        <f>ROUND(N(data!AB69), 0)</f>
        <v>3464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719</v>
      </c>
      <c r="AA27" s="208">
        <f>ROUND(N(data!AB81), 0)</f>
        <v>0</v>
      </c>
      <c r="AB27" s="208">
        <f>ROUND(N(data!AB82), 0)</f>
        <v>0</v>
      </c>
      <c r="AC27" s="208">
        <f>ROUND(N(data!AB83), 0)</f>
        <v>2745</v>
      </c>
      <c r="AD27" s="208">
        <f>ROUND(N(data!AB84), 0)</f>
        <v>0</v>
      </c>
      <c r="AE27" s="208">
        <f>ROUND(N(data!AB89), 0)</f>
        <v>2170586</v>
      </c>
      <c r="AF27" s="208">
        <f>ROUND(N(data!AB87), 0)</f>
        <v>489640</v>
      </c>
      <c r="AG27" s="208">
        <f>ROUND(N(data!AB90), 0)</f>
        <v>380</v>
      </c>
      <c r="AH27" s="208">
        <f>ROUND(N(data!AB91), 0)</f>
        <v>0</v>
      </c>
      <c r="AI27" s="208">
        <f>ROUND(N(data!AB92), 0)</f>
        <v>4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>
      <c r="A28" s="12" t="str">
        <f>RIGHT(data!$C$97,3)</f>
        <v>137</v>
      </c>
      <c r="B28" s="210" t="str">
        <f>RIGHT(data!$C$96,4)</f>
        <v>2022</v>
      </c>
      <c r="C28" s="12" t="str">
        <f>data!AC$55</f>
        <v>7180</v>
      </c>
      <c r="D28" s="12" t="s">
        <v>1142</v>
      </c>
      <c r="E28" s="208">
        <f>ROUND(N(data!AC59), 0)</f>
        <v>0</v>
      </c>
      <c r="F28" s="316">
        <f>ROUND(N(data!AC60), 2)</f>
        <v>0</v>
      </c>
      <c r="G28" s="208">
        <f>ROUND(N(data!AC61), 0)</f>
        <v>173338</v>
      </c>
      <c r="H28" s="208">
        <f>ROUND(N(data!AC62), 0)</f>
        <v>36270</v>
      </c>
      <c r="I28" s="208">
        <f>ROUND(N(data!AC63), 0)</f>
        <v>0</v>
      </c>
      <c r="J28" s="208">
        <f>ROUND(N(data!AC64), 0)</f>
        <v>34527</v>
      </c>
      <c r="K28" s="208">
        <f>ROUND(N(data!AC65), 0)</f>
        <v>6</v>
      </c>
      <c r="L28" s="208">
        <f>ROUND(N(data!AC66), 0)</f>
        <v>89</v>
      </c>
      <c r="M28" s="208">
        <f>ROUND(N(data!AC67), 0)</f>
        <v>511</v>
      </c>
      <c r="N28" s="208">
        <f>ROUND(N(data!AC68), 0)</f>
        <v>8444</v>
      </c>
      <c r="O28" s="208">
        <f>ROUND(N(data!AC69), 0)</f>
        <v>1788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311</v>
      </c>
      <c r="AA28" s="208">
        <f>ROUND(N(data!AC81), 0)</f>
        <v>0</v>
      </c>
      <c r="AB28" s="208">
        <f>ROUND(N(data!AC82), 0)</f>
        <v>0</v>
      </c>
      <c r="AC28" s="208">
        <f>ROUND(N(data!AC83), 0)</f>
        <v>1477</v>
      </c>
      <c r="AD28" s="208">
        <f>ROUND(N(data!AC84), 0)</f>
        <v>0</v>
      </c>
      <c r="AE28" s="208">
        <f>ROUND(N(data!AC89), 0)</f>
        <v>588436</v>
      </c>
      <c r="AF28" s="208">
        <f>ROUND(N(data!AC87), 0)</f>
        <v>373145</v>
      </c>
      <c r="AG28" s="208">
        <f>ROUND(N(data!AC90), 0)</f>
        <v>40</v>
      </c>
      <c r="AH28" s="208">
        <f>ROUND(N(data!AC91), 0)</f>
        <v>0</v>
      </c>
      <c r="AI28" s="208">
        <f>ROUND(N(data!AC92), 0)</f>
        <v>6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>
      <c r="A29" s="12" t="str">
        <f>RIGHT(data!$C$97,3)</f>
        <v>137</v>
      </c>
      <c r="B29" s="210" t="str">
        <f>RIGHT(data!$C$96,4)</f>
        <v>2022</v>
      </c>
      <c r="C29" s="12" t="str">
        <f>data!AD$55</f>
        <v>7190</v>
      </c>
      <c r="D29" s="12" t="s">
        <v>1142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>
      <c r="A30" s="12" t="str">
        <f>RIGHT(data!$C$97,3)</f>
        <v>137</v>
      </c>
      <c r="B30" s="210" t="str">
        <f>RIGHT(data!$C$96,4)</f>
        <v>2022</v>
      </c>
      <c r="C30" s="12" t="str">
        <f>data!AE$55</f>
        <v>7200</v>
      </c>
      <c r="D30" s="12" t="s">
        <v>1142</v>
      </c>
      <c r="E30" s="208">
        <f>ROUND(N(data!AE59), 0)</f>
        <v>8079</v>
      </c>
      <c r="F30" s="316">
        <f>ROUND(N(data!AE60), 2)</f>
        <v>0</v>
      </c>
      <c r="G30" s="208">
        <f>ROUND(N(data!AE61), 0)</f>
        <v>519993</v>
      </c>
      <c r="H30" s="208">
        <f>ROUND(N(data!AE62), 0)</f>
        <v>123535</v>
      </c>
      <c r="I30" s="208">
        <f>ROUND(N(data!AE63), 0)</f>
        <v>0</v>
      </c>
      <c r="J30" s="208">
        <f>ROUND(N(data!AE64), 0)</f>
        <v>9134</v>
      </c>
      <c r="K30" s="208">
        <f>ROUND(N(data!AE65), 0)</f>
        <v>9533</v>
      </c>
      <c r="L30" s="208">
        <f>ROUND(N(data!AE66), 0)</f>
        <v>12916</v>
      </c>
      <c r="M30" s="208">
        <f>ROUND(N(data!AE67), 0)</f>
        <v>19874</v>
      </c>
      <c r="N30" s="208">
        <f>ROUND(N(data!AE68), 0)</f>
        <v>25200</v>
      </c>
      <c r="O30" s="208">
        <f>ROUND(N(data!AE69), 0)</f>
        <v>10357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1033</v>
      </c>
      <c r="X30" s="208">
        <f>ROUND(N(data!AE78), 0)</f>
        <v>0</v>
      </c>
      <c r="Y30" s="208">
        <f>ROUND(N(data!AE79), 0)</f>
        <v>0</v>
      </c>
      <c r="Z30" s="208">
        <f>ROUND(N(data!AE80), 0)</f>
        <v>2829</v>
      </c>
      <c r="AA30" s="208">
        <f>ROUND(N(data!AE81), 0)</f>
        <v>0</v>
      </c>
      <c r="AB30" s="208">
        <f>ROUND(N(data!AE82), 0)</f>
        <v>0</v>
      </c>
      <c r="AC30" s="208">
        <f>ROUND(N(data!AE83), 0)</f>
        <v>6495</v>
      </c>
      <c r="AD30" s="208">
        <f>ROUND(N(data!AE84), 0)</f>
        <v>0</v>
      </c>
      <c r="AE30" s="208">
        <f>ROUND(N(data!AE89), 0)</f>
        <v>1714529</v>
      </c>
      <c r="AF30" s="208">
        <f>ROUND(N(data!AE87), 0)</f>
        <v>279706</v>
      </c>
      <c r="AG30" s="208">
        <f>ROUND(N(data!AE90), 0)</f>
        <v>1465</v>
      </c>
      <c r="AH30" s="208">
        <f>ROUND(N(data!AE91), 0)</f>
        <v>0</v>
      </c>
      <c r="AI30" s="208">
        <f>ROUND(N(data!AE92), 0)</f>
        <v>103</v>
      </c>
      <c r="AJ30" s="208">
        <f>ROUND(N(data!AE93), 0)</f>
        <v>1663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>
      <c r="A31" s="12" t="str">
        <f>RIGHT(data!$C$97,3)</f>
        <v>137</v>
      </c>
      <c r="B31" s="210" t="str">
        <f>RIGHT(data!$C$96,4)</f>
        <v>2022</v>
      </c>
      <c r="C31" s="12" t="str">
        <f>data!AF$55</f>
        <v>7220</v>
      </c>
      <c r="D31" s="12" t="s">
        <v>1142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>
      <c r="A32" s="12" t="str">
        <f>RIGHT(data!$C$97,3)</f>
        <v>137</v>
      </c>
      <c r="B32" s="210" t="str">
        <f>RIGHT(data!$C$96,4)</f>
        <v>2022</v>
      </c>
      <c r="C32" s="12" t="str">
        <f>data!AG$55</f>
        <v>7230</v>
      </c>
      <c r="D32" s="12" t="s">
        <v>1142</v>
      </c>
      <c r="E32" s="208">
        <f>ROUND(N(data!AG59), 0)</f>
        <v>3726</v>
      </c>
      <c r="F32" s="316">
        <f>ROUND(N(data!AG60), 2)</f>
        <v>0</v>
      </c>
      <c r="G32" s="208">
        <f>ROUND(N(data!AG61), 0)</f>
        <v>612501</v>
      </c>
      <c r="H32" s="208">
        <f>ROUND(N(data!AG62), 0)</f>
        <v>108330</v>
      </c>
      <c r="I32" s="208">
        <f>ROUND(N(data!AG63), 0)</f>
        <v>0</v>
      </c>
      <c r="J32" s="208">
        <f>ROUND(N(data!AG64), 0)</f>
        <v>51721</v>
      </c>
      <c r="K32" s="208">
        <f>ROUND(N(data!AG65), 0)</f>
        <v>300</v>
      </c>
      <c r="L32" s="208">
        <f>ROUND(N(data!AG66), 0)</f>
        <v>3061</v>
      </c>
      <c r="M32" s="208">
        <f>ROUND(N(data!AG67), 0)</f>
        <v>10674</v>
      </c>
      <c r="N32" s="208">
        <f>ROUND(N(data!AG68), 0)</f>
        <v>6532</v>
      </c>
      <c r="O32" s="208">
        <f>ROUND(N(data!AG69), 0)</f>
        <v>903134</v>
      </c>
      <c r="P32" s="208">
        <f>ROUND(N(data!AG70), 0)</f>
        <v>0</v>
      </c>
      <c r="Q32" s="208">
        <f>ROUND(N(data!AG71), 0)</f>
        <v>901290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1173</v>
      </c>
      <c r="AA32" s="208">
        <f>ROUND(N(data!AG81), 0)</f>
        <v>0</v>
      </c>
      <c r="AB32" s="208">
        <f>ROUND(N(data!AG82), 0)</f>
        <v>0</v>
      </c>
      <c r="AC32" s="208">
        <f>ROUND(N(data!AG83), 0)</f>
        <v>671</v>
      </c>
      <c r="AD32" s="208">
        <f>ROUND(N(data!AG84), 0)</f>
        <v>0</v>
      </c>
      <c r="AE32" s="208">
        <f>ROUND(N(data!AG89), 0)</f>
        <v>2183766</v>
      </c>
      <c r="AF32" s="208">
        <f>ROUND(N(data!AG87), 0)</f>
        <v>50660</v>
      </c>
      <c r="AG32" s="208">
        <f>ROUND(N(data!AG90), 0)</f>
        <v>581</v>
      </c>
      <c r="AH32" s="208">
        <f>ROUND(N(data!AG91), 0)</f>
        <v>0</v>
      </c>
      <c r="AI32" s="208">
        <f>ROUND(N(data!AG92), 0)</f>
        <v>78</v>
      </c>
      <c r="AJ32" s="208">
        <f>ROUND(N(data!AG93), 0)</f>
        <v>1698</v>
      </c>
      <c r="AK32" s="316">
        <f>ROUND(N(data!AG94), 2)</f>
        <v>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>
      <c r="A33" s="12" t="str">
        <f>RIGHT(data!$C$97,3)</f>
        <v>137</v>
      </c>
      <c r="B33" s="210" t="str">
        <f>RIGHT(data!$C$96,4)</f>
        <v>2022</v>
      </c>
      <c r="C33" s="12" t="str">
        <f>data!AH$55</f>
        <v>7240</v>
      </c>
      <c r="D33" s="12" t="s">
        <v>1142</v>
      </c>
      <c r="E33" s="208">
        <f>ROUND(N(data!AH59), 0)</f>
        <v>418</v>
      </c>
      <c r="F33" s="316">
        <f>ROUND(N(data!AH60), 2)</f>
        <v>0</v>
      </c>
      <c r="G33" s="208">
        <f>ROUND(N(data!AH61), 0)</f>
        <v>143832</v>
      </c>
      <c r="H33" s="208">
        <f>ROUND(N(data!AH62), 0)</f>
        <v>27163</v>
      </c>
      <c r="I33" s="208">
        <f>ROUND(N(data!AH63), 0)</f>
        <v>0</v>
      </c>
      <c r="J33" s="208">
        <f>ROUND(N(data!AH64), 0)</f>
        <v>12371</v>
      </c>
      <c r="K33" s="208">
        <f>ROUND(N(data!AH65), 0)</f>
        <v>14341</v>
      </c>
      <c r="L33" s="208">
        <f>ROUND(N(data!AH66), 0)</f>
        <v>2913</v>
      </c>
      <c r="M33" s="208">
        <f>ROUND(N(data!AH67), 0)</f>
        <v>14038</v>
      </c>
      <c r="N33" s="208">
        <f>ROUND(N(data!AH68), 0)</f>
        <v>0</v>
      </c>
      <c r="O33" s="208">
        <f>ROUND(N(data!AH69), 0)</f>
        <v>21535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8844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11895</v>
      </c>
      <c r="X33" s="208">
        <f>ROUND(N(data!AH78), 0)</f>
        <v>0</v>
      </c>
      <c r="Y33" s="208">
        <f>ROUND(N(data!AH79), 0)</f>
        <v>0</v>
      </c>
      <c r="Z33" s="208">
        <f>ROUND(N(data!AH80), 0)</f>
        <v>791</v>
      </c>
      <c r="AA33" s="208">
        <f>ROUND(N(data!AH81), 0)</f>
        <v>0</v>
      </c>
      <c r="AB33" s="208">
        <f>ROUND(N(data!AH82), 0)</f>
        <v>0</v>
      </c>
      <c r="AC33" s="208">
        <f>ROUND(N(data!AH83), 0)</f>
        <v>5</v>
      </c>
      <c r="AD33" s="208">
        <f>ROUND(N(data!AH84), 0)</f>
        <v>0</v>
      </c>
      <c r="AE33" s="208">
        <f>ROUND(N(data!AH89), 0)</f>
        <v>507175</v>
      </c>
      <c r="AF33" s="208">
        <f>ROUND(N(data!AH87), 0)</f>
        <v>21030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423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>
      <c r="A34" s="12" t="str">
        <f>RIGHT(data!$C$97,3)</f>
        <v>137</v>
      </c>
      <c r="B34" s="210" t="str">
        <f>RIGHT(data!$C$96,4)</f>
        <v>2022</v>
      </c>
      <c r="C34" s="12" t="str">
        <f>data!AI$55</f>
        <v>7250</v>
      </c>
      <c r="D34" s="12" t="s">
        <v>1142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>
      <c r="A35" s="12" t="str">
        <f>RIGHT(data!$C$97,3)</f>
        <v>137</v>
      </c>
      <c r="B35" s="210" t="str">
        <f>RIGHT(data!$C$96,4)</f>
        <v>2022</v>
      </c>
      <c r="C35" s="12" t="str">
        <f>data!AJ$55</f>
        <v>7260</v>
      </c>
      <c r="D35" s="12" t="s">
        <v>1142</v>
      </c>
      <c r="E35" s="208">
        <f>ROUND(N(data!AJ59), 0)</f>
        <v>22390</v>
      </c>
      <c r="F35" s="316">
        <f>ROUND(N(data!AJ60), 2)</f>
        <v>0</v>
      </c>
      <c r="G35" s="208">
        <f>ROUND(N(data!AJ61), 0)</f>
        <v>4289223</v>
      </c>
      <c r="H35" s="208">
        <f>ROUND(N(data!AJ62), 0)</f>
        <v>771948</v>
      </c>
      <c r="I35" s="208">
        <f>ROUND(N(data!AJ63), 0)</f>
        <v>0</v>
      </c>
      <c r="J35" s="208">
        <f>ROUND(N(data!AJ64), 0)</f>
        <v>198406</v>
      </c>
      <c r="K35" s="208">
        <f>ROUND(N(data!AJ65), 0)</f>
        <v>74515</v>
      </c>
      <c r="L35" s="208">
        <f>ROUND(N(data!AJ66), 0)</f>
        <v>139098</v>
      </c>
      <c r="M35" s="208">
        <f>ROUND(N(data!AJ67), 0)</f>
        <v>99663</v>
      </c>
      <c r="N35" s="208">
        <f>ROUND(N(data!AJ68), 0)</f>
        <v>6176</v>
      </c>
      <c r="O35" s="208">
        <f>ROUND(N(data!AJ69), 0)</f>
        <v>80822</v>
      </c>
      <c r="P35" s="208">
        <f>ROUND(N(data!AJ70), 0)</f>
        <v>0</v>
      </c>
      <c r="Q35" s="208">
        <f>ROUND(N(data!AJ71), 0)</f>
        <v>546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279</v>
      </c>
      <c r="X35" s="208">
        <f>ROUND(N(data!AJ78), 0)</f>
        <v>0</v>
      </c>
      <c r="Y35" s="208">
        <f>ROUND(N(data!AJ79), 0)</f>
        <v>0</v>
      </c>
      <c r="Z35" s="208">
        <f>ROUND(N(data!AJ80), 0)</f>
        <v>39608</v>
      </c>
      <c r="AA35" s="208">
        <f>ROUND(N(data!AJ81), 0)</f>
        <v>0</v>
      </c>
      <c r="AB35" s="208">
        <f>ROUND(N(data!AJ82), 0)</f>
        <v>0</v>
      </c>
      <c r="AC35" s="208">
        <f>ROUND(N(data!AJ83), 0)</f>
        <v>40388</v>
      </c>
      <c r="AD35" s="208">
        <f>ROUND(N(data!AJ84), 0)</f>
        <v>0</v>
      </c>
      <c r="AE35" s="208">
        <f>ROUND(N(data!AJ89), 0)</f>
        <v>5775683</v>
      </c>
      <c r="AF35" s="208">
        <f>ROUND(N(data!AJ87), 0)</f>
        <v>262989</v>
      </c>
      <c r="AG35" s="208">
        <f>ROUND(N(data!AJ90), 0)</f>
        <v>6493</v>
      </c>
      <c r="AH35" s="208">
        <f>ROUND(N(data!AJ91), 0)</f>
        <v>0</v>
      </c>
      <c r="AI35" s="208">
        <f>ROUND(N(data!AJ92), 0)</f>
        <v>374</v>
      </c>
      <c r="AJ35" s="208">
        <f>ROUND(N(data!AJ93), 0)</f>
        <v>52</v>
      </c>
      <c r="AK35" s="316">
        <f>ROUND(N(data!AJ94), 2)</f>
        <v>2.2000000000000002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>
      <c r="A36" s="12" t="str">
        <f>RIGHT(data!$C$97,3)</f>
        <v>137</v>
      </c>
      <c r="B36" s="210" t="str">
        <f>RIGHT(data!$C$96,4)</f>
        <v>2022</v>
      </c>
      <c r="C36" s="12" t="str">
        <f>data!AK$55</f>
        <v>7310</v>
      </c>
      <c r="D36" s="12" t="s">
        <v>1142</v>
      </c>
      <c r="E36" s="208">
        <f>ROUND(N(data!AK59), 0)</f>
        <v>1347</v>
      </c>
      <c r="F36" s="316">
        <f>ROUND(N(data!AK60), 2)</f>
        <v>0</v>
      </c>
      <c r="G36" s="208">
        <f>ROUND(N(data!AK61), 0)</f>
        <v>88539</v>
      </c>
      <c r="H36" s="208">
        <f>ROUND(N(data!AK62), 0)</f>
        <v>19076</v>
      </c>
      <c r="I36" s="208">
        <f>ROUND(N(data!AK63), 0)</f>
        <v>0</v>
      </c>
      <c r="J36" s="208">
        <f>ROUND(N(data!AK64), 0)</f>
        <v>0</v>
      </c>
      <c r="K36" s="208">
        <f>ROUND(N(data!AK65), 0)</f>
        <v>2</v>
      </c>
      <c r="L36" s="208">
        <f>ROUND(N(data!AK66), 0)</f>
        <v>0</v>
      </c>
      <c r="M36" s="208">
        <f>ROUND(N(data!AK67), 0)</f>
        <v>5452</v>
      </c>
      <c r="N36" s="208">
        <f>ROUND(N(data!AK68), 0)</f>
        <v>0</v>
      </c>
      <c r="O36" s="208">
        <f>ROUND(N(data!AK69), 0)</f>
        <v>238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238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293896</v>
      </c>
      <c r="AF36" s="208">
        <f>ROUND(N(data!AK87), 0)</f>
        <v>234795</v>
      </c>
      <c r="AG36" s="208">
        <f>ROUND(N(data!AK90), 0)</f>
        <v>427</v>
      </c>
      <c r="AH36" s="208">
        <f>ROUND(N(data!AK91), 0)</f>
        <v>0</v>
      </c>
      <c r="AI36" s="208">
        <f>ROUND(N(data!AK92), 0)</f>
        <v>7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>
      <c r="A37" s="12" t="str">
        <f>RIGHT(data!$C$97,3)</f>
        <v>137</v>
      </c>
      <c r="B37" s="210" t="str">
        <f>RIGHT(data!$C$96,4)</f>
        <v>2022</v>
      </c>
      <c r="C37" s="12" t="str">
        <f>data!AL$55</f>
        <v>7320</v>
      </c>
      <c r="D37" s="12" t="s">
        <v>1142</v>
      </c>
      <c r="E37" s="208">
        <f>ROUND(N(data!AL59), 0)</f>
        <v>542</v>
      </c>
      <c r="F37" s="316">
        <f>ROUND(N(data!AL60), 2)</f>
        <v>0</v>
      </c>
      <c r="G37" s="208">
        <f>ROUND(N(data!AL61), 0)</f>
        <v>65207</v>
      </c>
      <c r="H37" s="208">
        <f>ROUND(N(data!AL62), 0)</f>
        <v>14279</v>
      </c>
      <c r="I37" s="208">
        <f>ROUND(N(data!AL63), 0)</f>
        <v>0</v>
      </c>
      <c r="J37" s="208">
        <f>ROUND(N(data!AL64), 0)</f>
        <v>115</v>
      </c>
      <c r="K37" s="208">
        <f>ROUND(N(data!AL65), 0)</f>
        <v>537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67998</v>
      </c>
      <c r="AF37" s="208">
        <f>ROUND(N(data!AL87), 0)</f>
        <v>48871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>
      <c r="A38" s="12" t="str">
        <f>RIGHT(data!$C$97,3)</f>
        <v>137</v>
      </c>
      <c r="B38" s="210" t="str">
        <f>RIGHT(data!$C$96,4)</f>
        <v>2022</v>
      </c>
      <c r="C38" s="12" t="str">
        <f>data!AM$55</f>
        <v>7330</v>
      </c>
      <c r="D38" s="12" t="s">
        <v>1142</v>
      </c>
      <c r="E38" s="208">
        <f>ROUND(N(data!AM59), 0)</f>
        <v>0</v>
      </c>
      <c r="F38" s="316">
        <f>ROUND(N(data!AM60), 2)</f>
        <v>0</v>
      </c>
      <c r="G38" s="208">
        <f>ROUND(N(data!AM61), 0)</f>
        <v>47403</v>
      </c>
      <c r="H38" s="208">
        <f>ROUND(N(data!AM62), 0)</f>
        <v>13270</v>
      </c>
      <c r="I38" s="208">
        <f>ROUND(N(data!AM63), 0)</f>
        <v>0</v>
      </c>
      <c r="J38" s="208">
        <f>ROUND(N(data!AM64), 0)</f>
        <v>783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10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10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>
      <c r="A39" s="12" t="str">
        <f>RIGHT(data!$C$97,3)</f>
        <v>137</v>
      </c>
      <c r="B39" s="210" t="str">
        <f>RIGHT(data!$C$96,4)</f>
        <v>2022</v>
      </c>
      <c r="C39" s="12" t="str">
        <f>data!AN$55</f>
        <v>7340</v>
      </c>
      <c r="D39" s="12" t="s">
        <v>1142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>
      <c r="A40" s="12" t="str">
        <f>RIGHT(data!$C$97,3)</f>
        <v>137</v>
      </c>
      <c r="B40" s="210" t="str">
        <f>RIGHT(data!$C$96,4)</f>
        <v>2022</v>
      </c>
      <c r="C40" s="12" t="str">
        <f>data!AO$55</f>
        <v>7350</v>
      </c>
      <c r="D40" s="12" t="s">
        <v>1142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421349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>
      <c r="A41" s="12" t="str">
        <f>RIGHT(data!$C$97,3)</f>
        <v>137</v>
      </c>
      <c r="B41" s="210" t="str">
        <f>RIGHT(data!$C$96,4)</f>
        <v>2022</v>
      </c>
      <c r="C41" s="12" t="str">
        <f>data!AP$55</f>
        <v>7380</v>
      </c>
      <c r="D41" s="12" t="s">
        <v>1142</v>
      </c>
      <c r="E41" s="208">
        <f>ROUND(N(data!AP59), 0)</f>
        <v>0</v>
      </c>
      <c r="F41" s="316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>
      <c r="A42" s="12" t="str">
        <f>RIGHT(data!$C$97,3)</f>
        <v>137</v>
      </c>
      <c r="B42" s="210" t="str">
        <f>RIGHT(data!$C$96,4)</f>
        <v>2022</v>
      </c>
      <c r="C42" s="12" t="str">
        <f>data!AQ$55</f>
        <v>7390</v>
      </c>
      <c r="D42" s="12" t="s">
        <v>1142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>
      <c r="A43" s="12" t="str">
        <f>RIGHT(data!$C$97,3)</f>
        <v>137</v>
      </c>
      <c r="B43" s="210" t="str">
        <f>RIGHT(data!$C$96,4)</f>
        <v>2022</v>
      </c>
      <c r="C43" s="12" t="str">
        <f>data!AR$55</f>
        <v>7400</v>
      </c>
      <c r="D43" s="12" t="s">
        <v>1142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>
      <c r="A44" s="12" t="str">
        <f>RIGHT(data!$C$97,3)</f>
        <v>137</v>
      </c>
      <c r="B44" s="210" t="str">
        <f>RIGHT(data!$C$96,4)</f>
        <v>2022</v>
      </c>
      <c r="C44" s="12" t="str">
        <f>data!AS$55</f>
        <v>7410</v>
      </c>
      <c r="D44" s="12" t="s">
        <v>1142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>
      <c r="A45" s="12" t="str">
        <f>RIGHT(data!$C$97,3)</f>
        <v>137</v>
      </c>
      <c r="B45" s="210" t="str">
        <f>RIGHT(data!$C$96,4)</f>
        <v>2022</v>
      </c>
      <c r="C45" s="12" t="str">
        <f>data!AT$55</f>
        <v>7420</v>
      </c>
      <c r="D45" s="12" t="s">
        <v>1142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>
      <c r="A46" s="12" t="str">
        <f>RIGHT(data!$C$97,3)</f>
        <v>137</v>
      </c>
      <c r="B46" s="210" t="str">
        <f>RIGHT(data!$C$96,4)</f>
        <v>2022</v>
      </c>
      <c r="C46" s="12" t="str">
        <f>data!AU$55</f>
        <v>7430</v>
      </c>
      <c r="D46" s="12" t="s">
        <v>1142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>
      <c r="A47" s="12" t="str">
        <f>RIGHT(data!$C$97,3)</f>
        <v>137</v>
      </c>
      <c r="B47" s="210" t="str">
        <f>RIGHT(data!$C$96,4)</f>
        <v>2022</v>
      </c>
      <c r="C47" s="12" t="str">
        <f>data!AV$55</f>
        <v>7490</v>
      </c>
      <c r="D47" s="12" t="s">
        <v>1142</v>
      </c>
      <c r="E47" s="208">
        <f>ROUND(N(data!AV59), 0)</f>
        <v>0</v>
      </c>
      <c r="F47" s="316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>
      <c r="A48" s="12" t="str">
        <f>RIGHT(data!$C$97,3)</f>
        <v>137</v>
      </c>
      <c r="B48" s="210" t="str">
        <f>RIGHT(data!$C$96,4)</f>
        <v>2022</v>
      </c>
      <c r="C48" s="12" t="str">
        <f>data!AW$55</f>
        <v>8200</v>
      </c>
      <c r="D48" s="12" t="s">
        <v>1142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>
      <c r="A49" s="12" t="str">
        <f>RIGHT(data!$C$97,3)</f>
        <v>137</v>
      </c>
      <c r="B49" s="210" t="str">
        <f>RIGHT(data!$C$96,4)</f>
        <v>2022</v>
      </c>
      <c r="C49" s="12" t="str">
        <f>data!AX$55</f>
        <v>8310</v>
      </c>
      <c r="D49" s="12" t="s">
        <v>1142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>
      <c r="A50" s="12" t="str">
        <f>RIGHT(data!$C$97,3)</f>
        <v>137</v>
      </c>
      <c r="B50" s="210" t="str">
        <f>RIGHT(data!$C$96,4)</f>
        <v>2022</v>
      </c>
      <c r="C50" s="12" t="str">
        <f>data!AY$55</f>
        <v>8320</v>
      </c>
      <c r="D50" s="12" t="s">
        <v>1142</v>
      </c>
      <c r="E50" s="208">
        <f>ROUND(N(data!AY59), 0)</f>
        <v>15674</v>
      </c>
      <c r="F50" s="316">
        <f>ROUND(N(data!AY60), 2)</f>
        <v>0</v>
      </c>
      <c r="G50" s="208">
        <f>ROUND(N(data!AY61), 0)</f>
        <v>387555</v>
      </c>
      <c r="H50" s="208">
        <f>ROUND(N(data!AY62), 0)</f>
        <v>114846</v>
      </c>
      <c r="I50" s="208">
        <f>ROUND(N(data!AY63), 0)</f>
        <v>0</v>
      </c>
      <c r="J50" s="208">
        <f>ROUND(N(data!AY64), 0)</f>
        <v>235221</v>
      </c>
      <c r="K50" s="208">
        <f>ROUND(N(data!AY65), 0)</f>
        <v>2</v>
      </c>
      <c r="L50" s="208">
        <f>ROUND(N(data!AY66), 0)</f>
        <v>1923</v>
      </c>
      <c r="M50" s="208">
        <f>ROUND(N(data!AY67), 0)</f>
        <v>47838</v>
      </c>
      <c r="N50" s="208">
        <f>ROUND(N(data!AY68), 0)</f>
        <v>0</v>
      </c>
      <c r="O50" s="208">
        <f>ROUND(N(data!AY69), 0)</f>
        <v>1427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1010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417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3690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>
      <c r="A51" s="12" t="str">
        <f>RIGHT(data!$C$97,3)</f>
        <v>137</v>
      </c>
      <c r="B51" s="210" t="str">
        <f>RIGHT(data!$C$96,4)</f>
        <v>2022</v>
      </c>
      <c r="C51" s="12" t="str">
        <f>data!AZ$55</f>
        <v>8330</v>
      </c>
      <c r="D51" s="12" t="s">
        <v>1142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>
      <c r="A52" s="12" t="str">
        <f>RIGHT(data!$C$97,3)</f>
        <v>137</v>
      </c>
      <c r="B52" s="210" t="str">
        <f>RIGHT(data!$C$96,4)</f>
        <v>2022</v>
      </c>
      <c r="C52" s="12" t="str">
        <f>data!BA$55</f>
        <v>8350</v>
      </c>
      <c r="D52" s="12" t="s">
        <v>1142</v>
      </c>
      <c r="E52" s="208">
        <f>ROUND(N(data!BA59), 0)</f>
        <v>0</v>
      </c>
      <c r="F52" s="316">
        <f>ROUND(N(data!BA60), 2)</f>
        <v>0</v>
      </c>
      <c r="G52" s="208">
        <f>ROUND(N(data!BA61), 0)</f>
        <v>138752</v>
      </c>
      <c r="H52" s="208">
        <f>ROUND(N(data!BA62), 0)</f>
        <v>42720</v>
      </c>
      <c r="I52" s="208">
        <f>ROUND(N(data!BA63), 0)</f>
        <v>0</v>
      </c>
      <c r="J52" s="208">
        <f>ROUND(N(data!BA64), 0)</f>
        <v>4222</v>
      </c>
      <c r="K52" s="208">
        <f>ROUND(N(data!BA65), 0)</f>
        <v>5</v>
      </c>
      <c r="L52" s="208">
        <f>ROUND(N(data!BA66), 0)</f>
        <v>755</v>
      </c>
      <c r="M52" s="208">
        <f>ROUND(N(data!BA67), 0)</f>
        <v>11774</v>
      </c>
      <c r="N52" s="208">
        <f>ROUND(N(data!BA68), 0)</f>
        <v>0</v>
      </c>
      <c r="O52" s="208">
        <f>ROUND(N(data!BA69), 0)</f>
        <v>755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755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858</v>
      </c>
      <c r="AH52" s="208">
        <f>ROUND(N(data!BA91), 0)</f>
        <v>0</v>
      </c>
      <c r="AI52" s="208">
        <f>ROUND(N(data!BA92), 0)</f>
        <v>919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>
      <c r="A53" s="12" t="str">
        <f>RIGHT(data!$C$97,3)</f>
        <v>137</v>
      </c>
      <c r="B53" s="210" t="str">
        <f>RIGHT(data!$C$96,4)</f>
        <v>2022</v>
      </c>
      <c r="C53" s="12" t="str">
        <f>data!BB$55</f>
        <v>8360</v>
      </c>
      <c r="D53" s="12" t="s">
        <v>1142</v>
      </c>
      <c r="E53" s="208">
        <f>ROUND(N(data!BB59), 0)</f>
        <v>0</v>
      </c>
      <c r="F53" s="316">
        <f>ROUND(N(data!BB60), 2)</f>
        <v>0</v>
      </c>
      <c r="G53" s="208">
        <f>ROUND(N(data!BB61), 0)</f>
        <v>86293</v>
      </c>
      <c r="H53" s="208">
        <f>ROUND(N(data!BB62), 0)</f>
        <v>19012</v>
      </c>
      <c r="I53" s="208">
        <f>ROUND(N(data!BB63), 0)</f>
        <v>0</v>
      </c>
      <c r="J53" s="208">
        <f>ROUND(N(data!BB64), 0)</f>
        <v>0</v>
      </c>
      <c r="K53" s="208">
        <f>ROUND(N(data!BB65), 0)</f>
        <v>56</v>
      </c>
      <c r="L53" s="208">
        <f>ROUND(N(data!BB66), 0)</f>
        <v>0</v>
      </c>
      <c r="M53" s="208">
        <f>ROUND(N(data!BB67), 0)</f>
        <v>1634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128</v>
      </c>
      <c r="AH53" s="208">
        <f>ROUND(N(data!BB91), 0)</f>
        <v>0</v>
      </c>
      <c r="AI53" s="208">
        <f>ROUND(N(data!BB92), 0)</f>
        <v>4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>
      <c r="A54" s="12" t="str">
        <f>RIGHT(data!$C$97,3)</f>
        <v>137</v>
      </c>
      <c r="B54" s="210" t="str">
        <f>RIGHT(data!$C$96,4)</f>
        <v>2022</v>
      </c>
      <c r="C54" s="12" t="str">
        <f>data!BC$55</f>
        <v>8370</v>
      </c>
      <c r="D54" s="12" t="s">
        <v>1142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>
      <c r="A55" s="12" t="str">
        <f>RIGHT(data!$C$97,3)</f>
        <v>137</v>
      </c>
      <c r="B55" s="210" t="str">
        <f>RIGHT(data!$C$96,4)</f>
        <v>2022</v>
      </c>
      <c r="C55" s="12" t="str">
        <f>data!BD$55</f>
        <v>8420</v>
      </c>
      <c r="D55" s="12" t="s">
        <v>1142</v>
      </c>
      <c r="E55" s="208">
        <f>ROUND(N(data!BD59), 0)</f>
        <v>0</v>
      </c>
      <c r="F55" s="316">
        <f>ROUND(N(data!BD60), 2)</f>
        <v>0</v>
      </c>
      <c r="G55" s="208">
        <f>ROUND(N(data!BD61), 0)</f>
        <v>138747</v>
      </c>
      <c r="H55" s="208">
        <f>ROUND(N(data!BD62), 0)</f>
        <v>40732</v>
      </c>
      <c r="I55" s="208">
        <f>ROUND(N(data!BD63), 0)</f>
        <v>0</v>
      </c>
      <c r="J55" s="208">
        <f>ROUND(N(data!BD64), 0)</f>
        <v>205843</v>
      </c>
      <c r="K55" s="208">
        <f>ROUND(N(data!BD65), 0)</f>
        <v>742</v>
      </c>
      <c r="L55" s="208">
        <f>ROUND(N(data!BD66), 0)</f>
        <v>38</v>
      </c>
      <c r="M55" s="208">
        <f>ROUND(N(data!BD67), 0)</f>
        <v>8555</v>
      </c>
      <c r="N55" s="208">
        <f>ROUND(N(data!BD68), 0)</f>
        <v>0</v>
      </c>
      <c r="O55" s="208">
        <f>ROUND(N(data!BD69), 0)</f>
        <v>4259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4259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670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>
      <c r="A56" s="12" t="str">
        <f>RIGHT(data!$C$97,3)</f>
        <v>137</v>
      </c>
      <c r="B56" s="210" t="str">
        <f>RIGHT(data!$C$96,4)</f>
        <v>2022</v>
      </c>
      <c r="C56" s="12" t="str">
        <f>data!BE$55</f>
        <v>8430</v>
      </c>
      <c r="D56" s="12" t="s">
        <v>1142</v>
      </c>
      <c r="E56" s="208">
        <f>ROUND(N(data!BE59), 0)</f>
        <v>41043</v>
      </c>
      <c r="F56" s="316">
        <f>ROUND(N(data!BE60), 2)</f>
        <v>0</v>
      </c>
      <c r="G56" s="208">
        <f>ROUND(N(data!BE61), 0)</f>
        <v>257388</v>
      </c>
      <c r="H56" s="208">
        <f>ROUND(N(data!BE62), 0)</f>
        <v>71057</v>
      </c>
      <c r="I56" s="208">
        <f>ROUND(N(data!BE63), 0)</f>
        <v>0</v>
      </c>
      <c r="J56" s="208">
        <f>ROUND(N(data!BE64), 0)</f>
        <v>61276</v>
      </c>
      <c r="K56" s="208">
        <f>ROUND(N(data!BE65), 0)</f>
        <v>295663</v>
      </c>
      <c r="L56" s="208">
        <f>ROUND(N(data!BE66), 0)</f>
        <v>32816</v>
      </c>
      <c r="M56" s="208">
        <f>ROUND(N(data!BE67), 0)</f>
        <v>55002</v>
      </c>
      <c r="N56" s="208">
        <f>ROUND(N(data!BE68), 0)</f>
        <v>1162</v>
      </c>
      <c r="O56" s="208">
        <f>ROUND(N(data!BE69), 0)</f>
        <v>62784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59236</v>
      </c>
      <c r="X56" s="208">
        <f>ROUND(N(data!BE78), 0)</f>
        <v>0</v>
      </c>
      <c r="Y56" s="208">
        <f>ROUND(N(data!BE79), 0)</f>
        <v>0</v>
      </c>
      <c r="Z56" s="208">
        <f>ROUND(N(data!BE80), 0)</f>
        <v>2475</v>
      </c>
      <c r="AA56" s="208">
        <f>ROUND(N(data!BE81), 0)</f>
        <v>0</v>
      </c>
      <c r="AB56" s="208">
        <f>ROUND(N(data!BE82), 0)</f>
        <v>0</v>
      </c>
      <c r="AC56" s="208">
        <f>ROUND(N(data!BE83), 0)</f>
        <v>1073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2961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>
      <c r="A57" s="12" t="str">
        <f>RIGHT(data!$C$97,3)</f>
        <v>137</v>
      </c>
      <c r="B57" s="210" t="str">
        <f>RIGHT(data!$C$96,4)</f>
        <v>2022</v>
      </c>
      <c r="C57" s="12" t="str">
        <f>data!BF$55</f>
        <v>8460</v>
      </c>
      <c r="D57" s="12" t="s">
        <v>1142</v>
      </c>
      <c r="E57" s="208">
        <f>ROUND(N(data!BF59), 0)</f>
        <v>0</v>
      </c>
      <c r="F57" s="316">
        <f>ROUND(N(data!BF60), 2)</f>
        <v>0</v>
      </c>
      <c r="G57" s="208">
        <f>ROUND(N(data!BF61), 0)</f>
        <v>255567</v>
      </c>
      <c r="H57" s="208">
        <f>ROUND(N(data!BF62), 0)</f>
        <v>66834</v>
      </c>
      <c r="I57" s="208">
        <f>ROUND(N(data!BF63), 0)</f>
        <v>0</v>
      </c>
      <c r="J57" s="208">
        <f>ROUND(N(data!BF64), 0)</f>
        <v>25411</v>
      </c>
      <c r="K57" s="208">
        <f>ROUND(N(data!BF65), 0)</f>
        <v>114</v>
      </c>
      <c r="L57" s="208">
        <f>ROUND(N(data!BF66), 0)</f>
        <v>808</v>
      </c>
      <c r="M57" s="208">
        <f>ROUND(N(data!BF67), 0)</f>
        <v>15033</v>
      </c>
      <c r="N57" s="208">
        <f>ROUND(N(data!BF68), 0)</f>
        <v>0</v>
      </c>
      <c r="O57" s="208">
        <f>ROUND(N(data!BF69), 0)</f>
        <v>35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35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1051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>
      <c r="A58" s="12" t="str">
        <f>RIGHT(data!$C$97,3)</f>
        <v>137</v>
      </c>
      <c r="B58" s="210" t="str">
        <f>RIGHT(data!$C$96,4)</f>
        <v>2022</v>
      </c>
      <c r="C58" s="12" t="str">
        <f>data!BG$55</f>
        <v>8470</v>
      </c>
      <c r="D58" s="12" t="s">
        <v>1142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>
      <c r="A59" s="12" t="str">
        <f>RIGHT(data!$C$97,3)</f>
        <v>137</v>
      </c>
      <c r="B59" s="210" t="str">
        <f>RIGHT(data!$C$96,4)</f>
        <v>2022</v>
      </c>
      <c r="C59" s="12" t="str">
        <f>data!BH$55</f>
        <v>8480</v>
      </c>
      <c r="D59" s="12" t="s">
        <v>1142</v>
      </c>
      <c r="E59" s="208">
        <f>ROUND(N(data!BH59), 0)</f>
        <v>0</v>
      </c>
      <c r="F59" s="316">
        <f>ROUND(N(data!BH60), 2)</f>
        <v>0</v>
      </c>
      <c r="G59" s="208">
        <f>ROUND(N(data!BH61), 0)</f>
        <v>208126</v>
      </c>
      <c r="H59" s="208">
        <f>ROUND(N(data!BH62), 0)</f>
        <v>51272</v>
      </c>
      <c r="I59" s="208">
        <f>ROUND(N(data!BH63), 0)</f>
        <v>0</v>
      </c>
      <c r="J59" s="208">
        <f>ROUND(N(data!BH64), 0)</f>
        <v>31042</v>
      </c>
      <c r="K59" s="208">
        <f>ROUND(N(data!BH65), 0)</f>
        <v>90159</v>
      </c>
      <c r="L59" s="208">
        <f>ROUND(N(data!BH66), 0)</f>
        <v>542855</v>
      </c>
      <c r="M59" s="208">
        <f>ROUND(N(data!BH67), 0)</f>
        <v>25307</v>
      </c>
      <c r="N59" s="208">
        <f>ROUND(N(data!BH68), 0)</f>
        <v>4326</v>
      </c>
      <c r="O59" s="208">
        <f>ROUND(N(data!BH69), 0)</f>
        <v>4045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866</v>
      </c>
      <c r="AA59" s="208">
        <f>ROUND(N(data!BH81), 0)</f>
        <v>0</v>
      </c>
      <c r="AB59" s="208">
        <f>ROUND(N(data!BH82), 0)</f>
        <v>0</v>
      </c>
      <c r="AC59" s="208">
        <f>ROUND(N(data!BH83), 0)</f>
        <v>3178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>
      <c r="A60" s="12" t="str">
        <f>RIGHT(data!$C$97,3)</f>
        <v>137</v>
      </c>
      <c r="B60" s="210" t="str">
        <f>RIGHT(data!$C$96,4)</f>
        <v>2022</v>
      </c>
      <c r="C60" s="12" t="str">
        <f>data!BI$55</f>
        <v>8490</v>
      </c>
      <c r="D60" s="12" t="s">
        <v>1142</v>
      </c>
      <c r="E60" s="208">
        <f>ROUND(N(data!BI59), 0)</f>
        <v>0</v>
      </c>
      <c r="F60" s="316">
        <f>ROUND(N(data!BI60), 2)</f>
        <v>0</v>
      </c>
      <c r="G60" s="208">
        <f>ROUND(N(data!BI61), 0)</f>
        <v>57145</v>
      </c>
      <c r="H60" s="208">
        <f>ROUND(N(data!BI62), 0)</f>
        <v>17265</v>
      </c>
      <c r="I60" s="208">
        <f>ROUND(N(data!BI63), 0)</f>
        <v>0</v>
      </c>
      <c r="J60" s="208">
        <f>ROUND(N(data!BI64), 0)</f>
        <v>0</v>
      </c>
      <c r="K60" s="208">
        <f>ROUND(N(data!BI65), 0)</f>
        <v>6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6985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684</v>
      </c>
      <c r="AA60" s="208">
        <f>ROUND(N(data!BI81), 0)</f>
        <v>0</v>
      </c>
      <c r="AB60" s="208">
        <f>ROUND(N(data!BI82), 0)</f>
        <v>0</v>
      </c>
      <c r="AC60" s="208">
        <f>ROUND(N(data!BI83), 0)</f>
        <v>6301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>
      <c r="A61" s="12" t="str">
        <f>RIGHT(data!$C$97,3)</f>
        <v>137</v>
      </c>
      <c r="B61" s="210" t="str">
        <f>RIGHT(data!$C$96,4)</f>
        <v>2022</v>
      </c>
      <c r="C61" s="12" t="str">
        <f>data!BJ$55</f>
        <v>8510</v>
      </c>
      <c r="D61" s="12" t="s">
        <v>1142</v>
      </c>
      <c r="E61" s="208">
        <f>ROUND(N(data!BJ59), 0)</f>
        <v>0</v>
      </c>
      <c r="F61" s="316">
        <f>ROUND(N(data!BJ60), 2)</f>
        <v>0</v>
      </c>
      <c r="G61" s="208">
        <f>ROUND(N(data!BJ61), 0)</f>
        <v>297631</v>
      </c>
      <c r="H61" s="208">
        <f>ROUND(N(data!BJ62), 0)</f>
        <v>73977</v>
      </c>
      <c r="I61" s="208">
        <f>ROUND(N(data!BJ63), 0)</f>
        <v>0</v>
      </c>
      <c r="J61" s="208">
        <f>ROUND(N(data!BJ64), 0)</f>
        <v>333</v>
      </c>
      <c r="K61" s="208">
        <f>ROUND(N(data!BJ65), 0)</f>
        <v>35</v>
      </c>
      <c r="L61" s="208">
        <f>ROUND(N(data!BJ66), 0)</f>
        <v>23190</v>
      </c>
      <c r="M61" s="208">
        <f>ROUND(N(data!BJ67), 0)</f>
        <v>0</v>
      </c>
      <c r="N61" s="208">
        <f>ROUND(N(data!BJ68), 0)</f>
        <v>0</v>
      </c>
      <c r="O61" s="208">
        <f>ROUND(N(data!BJ69), 0)</f>
        <v>100619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91724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8877</v>
      </c>
      <c r="AA61" s="208">
        <f>ROUND(N(data!BJ81), 0)</f>
        <v>0</v>
      </c>
      <c r="AB61" s="208">
        <f>ROUND(N(data!BJ82), 0)</f>
        <v>0</v>
      </c>
      <c r="AC61" s="208">
        <f>ROUND(N(data!BJ83), 0)</f>
        <v>17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>
      <c r="A62" s="12" t="str">
        <f>RIGHT(data!$C$97,3)</f>
        <v>137</v>
      </c>
      <c r="B62" s="210" t="str">
        <f>RIGHT(data!$C$96,4)</f>
        <v>2022</v>
      </c>
      <c r="C62" s="12" t="str">
        <f>data!BK$55</f>
        <v>8530</v>
      </c>
      <c r="D62" s="12" t="s">
        <v>1142</v>
      </c>
      <c r="E62" s="208">
        <f>ROUND(N(data!BK59), 0)</f>
        <v>0</v>
      </c>
      <c r="F62" s="316">
        <f>ROUND(N(data!BK60), 2)</f>
        <v>0</v>
      </c>
      <c r="G62" s="208">
        <f>ROUND(N(data!BK61), 0)</f>
        <v>503118</v>
      </c>
      <c r="H62" s="208">
        <f>ROUND(N(data!BK62), 0)</f>
        <v>146227</v>
      </c>
      <c r="I62" s="208">
        <f>ROUND(N(data!BK63), 0)</f>
        <v>0</v>
      </c>
      <c r="J62" s="208">
        <f>ROUND(N(data!BK64), 0)</f>
        <v>2877</v>
      </c>
      <c r="K62" s="208">
        <f>ROUND(N(data!BK65), 0)</f>
        <v>8896</v>
      </c>
      <c r="L62" s="208">
        <f>ROUND(N(data!BK66), 0)</f>
        <v>300962</v>
      </c>
      <c r="M62" s="208">
        <f>ROUND(N(data!BK67), 0)</f>
        <v>0</v>
      </c>
      <c r="N62" s="208">
        <f>ROUND(N(data!BK68), 0)</f>
        <v>14570</v>
      </c>
      <c r="O62" s="208">
        <f>ROUND(N(data!BK69), 0)</f>
        <v>9034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8545</v>
      </c>
      <c r="AA62" s="208">
        <f>ROUND(N(data!BK81), 0)</f>
        <v>0</v>
      </c>
      <c r="AB62" s="208">
        <f>ROUND(N(data!BK82), 0)</f>
        <v>0</v>
      </c>
      <c r="AC62" s="208">
        <f>ROUND(N(data!BK83), 0)</f>
        <v>489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34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>
      <c r="A63" s="12" t="str">
        <f>RIGHT(data!$C$97,3)</f>
        <v>137</v>
      </c>
      <c r="B63" s="210" t="str">
        <f>RIGHT(data!$C$96,4)</f>
        <v>2022</v>
      </c>
      <c r="C63" s="12" t="str">
        <f>data!BL$55</f>
        <v>8560</v>
      </c>
      <c r="D63" s="12" t="s">
        <v>1142</v>
      </c>
      <c r="E63" s="208">
        <f>ROUND(N(data!BL59), 0)</f>
        <v>0</v>
      </c>
      <c r="F63" s="316">
        <f>ROUND(N(data!BL60), 2)</f>
        <v>0</v>
      </c>
      <c r="G63" s="208">
        <f>ROUND(N(data!BL61), 0)</f>
        <v>553806</v>
      </c>
      <c r="H63" s="208">
        <f>ROUND(N(data!BL62), 0)</f>
        <v>140295</v>
      </c>
      <c r="I63" s="208">
        <f>ROUND(N(data!BL63), 0)</f>
        <v>0</v>
      </c>
      <c r="J63" s="208">
        <f>ROUND(N(data!BL64), 0)</f>
        <v>7421</v>
      </c>
      <c r="K63" s="208">
        <f>ROUND(N(data!BL65), 0)</f>
        <v>189</v>
      </c>
      <c r="L63" s="208">
        <f>ROUND(N(data!BL66), 0)</f>
        <v>135</v>
      </c>
      <c r="M63" s="208">
        <f>ROUND(N(data!BL67), 0)</f>
        <v>0</v>
      </c>
      <c r="N63" s="208">
        <f>ROUND(N(data!BL68), 0)</f>
        <v>0</v>
      </c>
      <c r="O63" s="208">
        <f>ROUND(N(data!BL69), 0)</f>
        <v>97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97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>
      <c r="A64" s="12" t="str">
        <f>RIGHT(data!$C$97,3)</f>
        <v>137</v>
      </c>
      <c r="B64" s="210" t="str">
        <f>RIGHT(data!$C$96,4)</f>
        <v>2022</v>
      </c>
      <c r="C64" s="12" t="str">
        <f>data!BM$55</f>
        <v>8590</v>
      </c>
      <c r="D64" s="12" t="s">
        <v>1142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>
      <c r="A65" s="12" t="str">
        <f>RIGHT(data!$C$97,3)</f>
        <v>137</v>
      </c>
      <c r="B65" s="210" t="str">
        <f>RIGHT(data!$C$96,4)</f>
        <v>2022</v>
      </c>
      <c r="C65" s="12" t="str">
        <f>data!BN$55</f>
        <v>8610</v>
      </c>
      <c r="D65" s="12" t="s">
        <v>1142</v>
      </c>
      <c r="E65" s="208">
        <f>ROUND(N(data!BN59), 0)</f>
        <v>0</v>
      </c>
      <c r="F65" s="316">
        <f>ROUND(N(data!BN60), 2)</f>
        <v>0</v>
      </c>
      <c r="G65" s="208">
        <f>ROUND(N(data!BN61), 0)</f>
        <v>707210</v>
      </c>
      <c r="H65" s="208">
        <f>ROUND(N(data!BN62), 0)</f>
        <v>447394</v>
      </c>
      <c r="I65" s="208">
        <f>ROUND(N(data!BN63), 0)</f>
        <v>0</v>
      </c>
      <c r="J65" s="208">
        <f>ROUND(N(data!BN64), 0)</f>
        <v>13468</v>
      </c>
      <c r="K65" s="208">
        <f>ROUND(N(data!BN65), 0)</f>
        <v>323</v>
      </c>
      <c r="L65" s="208">
        <f>ROUND(N(data!BN66), 0)</f>
        <v>35493</v>
      </c>
      <c r="M65" s="208">
        <f>ROUND(N(data!BN67), 0)</f>
        <v>172213</v>
      </c>
      <c r="N65" s="208">
        <f>ROUND(N(data!BN68), 0)</f>
        <v>-84194</v>
      </c>
      <c r="O65" s="208">
        <f>ROUND(N(data!BN69), 0)</f>
        <v>689906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230487</v>
      </c>
      <c r="T65" s="208">
        <f>ROUND(N(data!BN74), 0)</f>
        <v>0</v>
      </c>
      <c r="U65" s="208">
        <f>ROUND(N(data!BN75), 0)</f>
        <v>22897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123443</v>
      </c>
      <c r="AA65" s="208">
        <f>ROUND(N(data!BN81), 0)</f>
        <v>136015</v>
      </c>
      <c r="AB65" s="208">
        <f>ROUND(N(data!BN82), 0)</f>
        <v>0</v>
      </c>
      <c r="AC65" s="208">
        <f>ROUND(N(data!BN83), 0)</f>
        <v>177065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7194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>
      <c r="A66" s="12" t="str">
        <f>RIGHT(data!$C$97,3)</f>
        <v>137</v>
      </c>
      <c r="B66" s="210" t="str">
        <f>RIGHT(data!$C$96,4)</f>
        <v>2022</v>
      </c>
      <c r="C66" s="12" t="str">
        <f>data!BO$55</f>
        <v>8620</v>
      </c>
      <c r="D66" s="12" t="s">
        <v>1142</v>
      </c>
      <c r="E66" s="208">
        <f>ROUND(N(data!BO59), 0)</f>
        <v>0</v>
      </c>
      <c r="F66" s="316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>
      <c r="A67" s="12" t="str">
        <f>RIGHT(data!$C$97,3)</f>
        <v>137</v>
      </c>
      <c r="B67" s="210" t="str">
        <f>RIGHT(data!$C$96,4)</f>
        <v>2022</v>
      </c>
      <c r="C67" s="12" t="str">
        <f>data!BP$55</f>
        <v>8630</v>
      </c>
      <c r="D67" s="12" t="s">
        <v>1142</v>
      </c>
      <c r="E67" s="208">
        <f>ROUND(N(data!BP59), 0)</f>
        <v>0</v>
      </c>
      <c r="F67" s="316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>
      <c r="A68" s="12" t="str">
        <f>RIGHT(data!$C$97,3)</f>
        <v>137</v>
      </c>
      <c r="B68" s="210" t="str">
        <f>RIGHT(data!$C$96,4)</f>
        <v>2022</v>
      </c>
      <c r="C68" s="12" t="str">
        <f>data!BQ$55</f>
        <v>8640</v>
      </c>
      <c r="D68" s="12" t="s">
        <v>1142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>
      <c r="A69" s="12" t="str">
        <f>RIGHT(data!$C$97,3)</f>
        <v>137</v>
      </c>
      <c r="B69" s="210" t="str">
        <f>RIGHT(data!$C$96,4)</f>
        <v>2022</v>
      </c>
      <c r="C69" s="12" t="str">
        <f>data!BR$55</f>
        <v>8650</v>
      </c>
      <c r="D69" s="12" t="s">
        <v>1142</v>
      </c>
      <c r="E69" s="208">
        <f>ROUND(N(data!BR59), 0)</f>
        <v>0</v>
      </c>
      <c r="F69" s="316">
        <f>ROUND(N(data!BR60), 2)</f>
        <v>0</v>
      </c>
      <c r="G69" s="208">
        <f>ROUND(N(data!BR61), 0)</f>
        <v>154101</v>
      </c>
      <c r="H69" s="208">
        <f>ROUND(N(data!BR62), 0)</f>
        <v>41120</v>
      </c>
      <c r="I69" s="208">
        <f>ROUND(N(data!BR63), 0)</f>
        <v>0</v>
      </c>
      <c r="J69" s="208">
        <f>ROUND(N(data!BR64), 0)</f>
        <v>3284</v>
      </c>
      <c r="K69" s="208">
        <f>ROUND(N(data!BR65), 0)</f>
        <v>320</v>
      </c>
      <c r="L69" s="208">
        <f>ROUND(N(data!BR66), 0)</f>
        <v>63342</v>
      </c>
      <c r="M69" s="208">
        <f>ROUND(N(data!BR67), 0)</f>
        <v>0</v>
      </c>
      <c r="N69" s="208">
        <f>ROUND(N(data!BR68), 0)</f>
        <v>0</v>
      </c>
      <c r="O69" s="208">
        <f>ROUND(N(data!BR69), 0)</f>
        <v>71997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2994</v>
      </c>
      <c r="AA69" s="208">
        <f>ROUND(N(data!BR81), 0)</f>
        <v>0</v>
      </c>
      <c r="AB69" s="208">
        <f>ROUND(N(data!BR82), 0)</f>
        <v>0</v>
      </c>
      <c r="AC69" s="208">
        <f>ROUND(N(data!BR83), 0)</f>
        <v>69004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>
      <c r="A70" s="12" t="str">
        <f>RIGHT(data!$C$97,3)</f>
        <v>137</v>
      </c>
      <c r="B70" s="210" t="str">
        <f>RIGHT(data!$C$96,4)</f>
        <v>2022</v>
      </c>
      <c r="C70" s="12" t="str">
        <f>data!BS$55</f>
        <v>8660</v>
      </c>
      <c r="D70" s="12" t="s">
        <v>1142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>
      <c r="A71" s="12" t="str">
        <f>RIGHT(data!$C$97,3)</f>
        <v>137</v>
      </c>
      <c r="B71" s="210" t="str">
        <f>RIGHT(data!$C$96,4)</f>
        <v>2022</v>
      </c>
      <c r="C71" s="12" t="str">
        <f>data!BT$55</f>
        <v>8670</v>
      </c>
      <c r="D71" s="12" t="s">
        <v>1142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>
      <c r="A72" s="12" t="str">
        <f>RIGHT(data!$C$97,3)</f>
        <v>137</v>
      </c>
      <c r="B72" s="210" t="str">
        <f>RIGHT(data!$C$96,4)</f>
        <v>2022</v>
      </c>
      <c r="C72" s="12" t="str">
        <f>data!BU$55</f>
        <v>8680</v>
      </c>
      <c r="D72" s="12" t="s">
        <v>1142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>
      <c r="A73" s="12" t="str">
        <f>RIGHT(data!$C$97,3)</f>
        <v>137</v>
      </c>
      <c r="B73" s="210" t="str">
        <f>RIGHT(data!$C$96,4)</f>
        <v>2022</v>
      </c>
      <c r="C73" s="12" t="str">
        <f>data!BV$55</f>
        <v>8690</v>
      </c>
      <c r="D73" s="12" t="s">
        <v>1142</v>
      </c>
      <c r="E73" s="208">
        <f>ROUND(N(data!BV59), 0)</f>
        <v>0</v>
      </c>
      <c r="F73" s="316">
        <f>ROUND(N(data!BV60), 2)</f>
        <v>0</v>
      </c>
      <c r="G73" s="208">
        <f>ROUND(N(data!BV61), 0)</f>
        <v>170187</v>
      </c>
      <c r="H73" s="208">
        <f>ROUND(N(data!BV62), 0)</f>
        <v>51003</v>
      </c>
      <c r="I73" s="208">
        <f>ROUND(N(data!BV63), 0)</f>
        <v>0</v>
      </c>
      <c r="J73" s="208">
        <f>ROUND(N(data!BV64), 0)</f>
        <v>1033</v>
      </c>
      <c r="K73" s="208">
        <f>ROUND(N(data!BV65), 0)</f>
        <v>898</v>
      </c>
      <c r="L73" s="208">
        <f>ROUND(N(data!BV66), 0)</f>
        <v>90965</v>
      </c>
      <c r="M73" s="208">
        <f>ROUND(N(data!BV67), 0)</f>
        <v>4673</v>
      </c>
      <c r="N73" s="208">
        <f>ROUND(N(data!BV68), 0)</f>
        <v>2039</v>
      </c>
      <c r="O73" s="208">
        <f>ROUND(N(data!BV69), 0)</f>
        <v>72966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72966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366</v>
      </c>
      <c r="AH73" s="208">
        <f>ROUND(N(data!BV91), 0)</f>
        <v>0</v>
      </c>
      <c r="AI73" s="208">
        <f>ROUND(N(data!BV92), 0)</f>
        <v>13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>
      <c r="A74" s="12" t="str">
        <f>RIGHT(data!$C$97,3)</f>
        <v>137</v>
      </c>
      <c r="B74" s="210" t="str">
        <f>RIGHT(data!$C$96,4)</f>
        <v>2022</v>
      </c>
      <c r="C74" s="12" t="str">
        <f>data!BW$55</f>
        <v>8700</v>
      </c>
      <c r="D74" s="12" t="s">
        <v>1142</v>
      </c>
      <c r="E74" s="208">
        <f>ROUND(N(data!BW59), 0)</f>
        <v>0</v>
      </c>
      <c r="F74" s="316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>
      <c r="A75" s="12" t="str">
        <f>RIGHT(data!$C$97,3)</f>
        <v>137</v>
      </c>
      <c r="B75" s="210" t="str">
        <f>RIGHT(data!$C$96,4)</f>
        <v>2022</v>
      </c>
      <c r="C75" s="12" t="str">
        <f>data!BX$55</f>
        <v>8710</v>
      </c>
      <c r="D75" s="12" t="s">
        <v>1142</v>
      </c>
      <c r="E75" s="208">
        <f>ROUND(N(data!BX59), 0)</f>
        <v>0</v>
      </c>
      <c r="F75" s="316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>
      <c r="A76" s="12" t="str">
        <f>RIGHT(data!$C$97,3)</f>
        <v>137</v>
      </c>
      <c r="B76" s="210" t="str">
        <f>RIGHT(data!$C$96,4)</f>
        <v>2022</v>
      </c>
      <c r="C76" s="12" t="str">
        <f>data!BY$55</f>
        <v>8720</v>
      </c>
      <c r="D76" s="12" t="s">
        <v>1142</v>
      </c>
      <c r="E76" s="208">
        <f>ROUND(N(data!BY59), 0)</f>
        <v>0</v>
      </c>
      <c r="F76" s="316">
        <f>ROUND(N(data!BY60), 2)</f>
        <v>0</v>
      </c>
      <c r="G76" s="208">
        <f>ROUND(N(data!BY61), 0)</f>
        <v>0</v>
      </c>
      <c r="H76" s="208">
        <f>ROUND(N(data!BY62), 0)</f>
        <v>0</v>
      </c>
      <c r="I76" s="208">
        <f>ROUND(N(data!BY63), 0)</f>
        <v>0</v>
      </c>
      <c r="J76" s="208">
        <f>ROUND(N(data!BY64), 0)</f>
        <v>0</v>
      </c>
      <c r="K76" s="208">
        <f>ROUND(N(data!BY65), 0)</f>
        <v>0</v>
      </c>
      <c r="L76" s="208">
        <f>ROUND(N(data!BY66), 0)</f>
        <v>0</v>
      </c>
      <c r="M76" s="208">
        <f>ROUND(N(data!BY67), 0)</f>
        <v>919</v>
      </c>
      <c r="N76" s="208">
        <f>ROUND(N(data!BY68), 0)</f>
        <v>0</v>
      </c>
      <c r="O76" s="208">
        <f>ROUND(N(data!BY69), 0)</f>
        <v>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72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>
      <c r="A77" s="12" t="str">
        <f>RIGHT(data!$C$97,3)</f>
        <v>137</v>
      </c>
      <c r="B77" s="210" t="str">
        <f>RIGHT(data!$C$96,4)</f>
        <v>2022</v>
      </c>
      <c r="C77" s="12" t="str">
        <f>data!BZ$55</f>
        <v>8730</v>
      </c>
      <c r="D77" s="12" t="s">
        <v>1142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>
      <c r="A78" s="12" t="str">
        <f>RIGHT(data!$C$97,3)</f>
        <v>137</v>
      </c>
      <c r="B78" s="210" t="str">
        <f>RIGHT(data!$C$96,4)</f>
        <v>2022</v>
      </c>
      <c r="C78" s="12" t="str">
        <f>data!CA$55</f>
        <v>8740</v>
      </c>
      <c r="D78" s="12" t="s">
        <v>1142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>
      <c r="A79" s="12" t="str">
        <f>RIGHT(data!$C$97,3)</f>
        <v>137</v>
      </c>
      <c r="B79" s="210" t="str">
        <f>RIGHT(data!$C$96,4)</f>
        <v>2022</v>
      </c>
      <c r="C79" s="12" t="str">
        <f>data!CB$55</f>
        <v>8770</v>
      </c>
      <c r="D79" s="12" t="s">
        <v>1142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>
      <c r="A80" s="12" t="str">
        <f>RIGHT(data!$C$97,3)</f>
        <v>137</v>
      </c>
      <c r="B80" s="210" t="str">
        <f>RIGHT(data!$C$96,4)</f>
        <v>2022</v>
      </c>
      <c r="C80" s="12" t="str">
        <f>data!CC$55</f>
        <v>8790</v>
      </c>
      <c r="D80" s="12" t="s">
        <v>1142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>
      <c r="J1" s="103" t="s">
        <v>685</v>
      </c>
    </row>
    <row r="2" spans="2:10">
      <c r="B2" s="104"/>
      <c r="C2" s="105"/>
      <c r="D2" s="105"/>
      <c r="E2" s="105"/>
      <c r="F2" s="105"/>
      <c r="G2" s="105"/>
      <c r="H2" s="105"/>
      <c r="I2" s="105"/>
      <c r="J2" s="106"/>
    </row>
    <row r="3" spans="2:10">
      <c r="B3" s="107"/>
      <c r="F3" s="10" t="s">
        <v>686</v>
      </c>
      <c r="G3" s="10"/>
      <c r="J3" s="108"/>
    </row>
    <row r="4" spans="2:10">
      <c r="B4" s="107"/>
      <c r="F4" s="10" t="s">
        <v>687</v>
      </c>
      <c r="G4" s="10"/>
      <c r="J4" s="108"/>
    </row>
    <row r="5" spans="2:10">
      <c r="B5" s="107"/>
      <c r="J5" s="108"/>
    </row>
    <row r="6" spans="2:10">
      <c r="B6" s="109"/>
      <c r="C6" s="110"/>
      <c r="D6" s="110"/>
      <c r="E6" s="110"/>
      <c r="F6" s="110"/>
      <c r="G6" s="110"/>
      <c r="H6" s="110"/>
      <c r="I6" s="110"/>
      <c r="J6" s="111"/>
    </row>
    <row r="7" spans="2:10">
      <c r="B7" s="107"/>
      <c r="J7" s="108"/>
    </row>
    <row r="8" spans="2:10">
      <c r="B8" s="107"/>
      <c r="F8" s="10" t="s">
        <v>688</v>
      </c>
      <c r="G8" s="10"/>
      <c r="J8" s="108"/>
    </row>
    <row r="9" spans="2:10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>
      <c r="B10" s="107"/>
      <c r="F10" s="10" t="s">
        <v>690</v>
      </c>
      <c r="G10" s="10"/>
      <c r="J10" s="108"/>
    </row>
    <row r="11" spans="2:10">
      <c r="B11" s="107"/>
      <c r="F11" s="10"/>
      <c r="G11" s="10"/>
      <c r="J11" s="108"/>
    </row>
    <row r="12" spans="2:10">
      <c r="B12" s="107"/>
      <c r="F12" s="10" t="s">
        <v>691</v>
      </c>
      <c r="G12" s="10"/>
      <c r="J12" s="108"/>
    </row>
    <row r="13" spans="2:10">
      <c r="B13" s="107"/>
      <c r="F13" s="10" t="s">
        <v>692</v>
      </c>
      <c r="G13" s="10"/>
      <c r="J13" s="108"/>
    </row>
    <row r="14" spans="2:10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>
      <c r="B15" s="107"/>
      <c r="J15" s="108"/>
    </row>
    <row r="16" spans="2:10">
      <c r="B16" s="107"/>
      <c r="F16" s="11" t="s">
        <v>693</v>
      </c>
      <c r="J16" s="108"/>
    </row>
    <row r="17" spans="2:10">
      <c r="B17" s="104"/>
      <c r="C17" s="113" t="s">
        <v>694</v>
      </c>
      <c r="D17" s="113"/>
      <c r="E17" s="105" t="str">
        <f>+data!C98</f>
        <v>LINCOLN COUNTY HOSPITAL DISTRICT # 3</v>
      </c>
      <c r="F17" s="112"/>
      <c r="G17" s="112"/>
      <c r="H17" s="105"/>
      <c r="I17" s="105"/>
      <c r="J17" s="106"/>
    </row>
    <row r="18" spans="2:10">
      <c r="B18" s="107"/>
      <c r="C18" s="62" t="s">
        <v>695</v>
      </c>
      <c r="D18" s="62"/>
      <c r="E18" s="11" t="str">
        <f>+"H-"&amp;data!C97</f>
        <v>H-137</v>
      </c>
      <c r="F18" s="10"/>
      <c r="G18" s="10"/>
      <c r="J18" s="108"/>
    </row>
    <row r="19" spans="2:10">
      <c r="B19" s="107"/>
      <c r="C19" s="62" t="s">
        <v>696</v>
      </c>
      <c r="D19" s="62"/>
      <c r="E19" s="11" t="str">
        <f>+data!C99</f>
        <v>10 NICHOLLS STREET</v>
      </c>
      <c r="F19" s="10"/>
      <c r="G19" s="10"/>
      <c r="J19" s="108"/>
    </row>
    <row r="20" spans="2:10">
      <c r="B20" s="107"/>
      <c r="C20" s="62" t="s">
        <v>697</v>
      </c>
      <c r="D20" s="62"/>
      <c r="E20" s="11" t="str">
        <f>+data!C99</f>
        <v>10 NICHOLLS STREET</v>
      </c>
      <c r="F20" s="10"/>
      <c r="G20" s="10"/>
      <c r="J20" s="108"/>
    </row>
    <row r="21" spans="2:10">
      <c r="B21" s="107"/>
      <c r="C21" s="62" t="s">
        <v>698</v>
      </c>
      <c r="D21" s="62"/>
      <c r="E21" s="11" t="str">
        <f>CONCATENATE(+data!C100,", ",+data!C101)</f>
        <v>DAVENPORT, WA</v>
      </c>
      <c r="F21" s="10"/>
      <c r="G21" s="10"/>
      <c r="J21" s="108"/>
    </row>
    <row r="22" spans="2:10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>
      <c r="B23" s="107"/>
      <c r="J23" s="108"/>
    </row>
    <row r="24" spans="2:10">
      <c r="B24" s="107"/>
      <c r="J24" s="108"/>
    </row>
    <row r="25" spans="2:10">
      <c r="B25" s="107"/>
      <c r="J25" s="108"/>
    </row>
    <row r="26" spans="2:10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>
      <c r="B29" s="107" t="s">
        <v>701</v>
      </c>
      <c r="J29" s="108"/>
    </row>
    <row r="30" spans="2:10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07"/>
      <c r="J32" s="108"/>
    </row>
    <row r="33" spans="2:10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>
      <c r="B35" s="114" t="s">
        <v>704</v>
      </c>
      <c r="C35" s="115"/>
      <c r="D35" s="115"/>
      <c r="E35" s="115"/>
      <c r="F35" s="116"/>
      <c r="G35" s="115"/>
      <c r="H35" s="115"/>
      <c r="I35" s="115"/>
      <c r="J35" s="117"/>
    </row>
    <row r="36" spans="2:10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07"/>
      <c r="J38" s="108"/>
    </row>
    <row r="39" spans="2:10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>
      <c r="B41" s="114" t="s">
        <v>704</v>
      </c>
      <c r="C41" s="115"/>
      <c r="D41" s="115"/>
      <c r="E41" s="115"/>
      <c r="F41" s="116"/>
      <c r="G41" s="115"/>
      <c r="H41" s="115"/>
      <c r="I41" s="115"/>
      <c r="J41" s="117"/>
    </row>
    <row r="42" spans="2:10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42" sqref="I42"/>
    </sheetView>
  </sheetViews>
  <sheetFormatPr defaultColWidth="8.6640625" defaultRowHeight="14.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>
      <c r="A2" s="63" t="s">
        <v>707</v>
      </c>
    </row>
    <row r="3" spans="1:13">
      <c r="A3" s="63"/>
    </row>
    <row r="4" spans="1:13">
      <c r="A4" s="158" t="s">
        <v>708</v>
      </c>
    </row>
    <row r="5" spans="1:13">
      <c r="A5" s="158" t="s">
        <v>709</v>
      </c>
    </row>
    <row r="6" spans="1:13">
      <c r="A6" s="158" t="s">
        <v>710</v>
      </c>
    </row>
    <row r="7" spans="1:13">
      <c r="A7" s="158"/>
    </row>
    <row r="8" spans="1:13">
      <c r="A8" s="2" t="s">
        <v>711</v>
      </c>
    </row>
    <row r="9" spans="1:13">
      <c r="A9" s="158" t="s">
        <v>27</v>
      </c>
    </row>
    <row r="12" spans="1:13">
      <c r="A12" s="1" t="str">
        <f>data!C97</f>
        <v>137</v>
      </c>
      <c r="B12" s="243" t="str">
        <f>RIGHT('Prior Year'!C96,4)</f>
        <v/>
      </c>
      <c r="C12" s="243" t="str">
        <f>RIGHT(data!C96,4)</f>
        <v>2022</v>
      </c>
      <c r="D12" s="1" t="str">
        <f>RIGHT('Prior Year'!C96,4)</f>
        <v/>
      </c>
      <c r="E12" s="243" t="str">
        <f>RIGHT(data!C96,4)</f>
        <v>2022</v>
      </c>
      <c r="F12" s="1" t="str">
        <f>RIGHT('Prior Year'!C96,4)</f>
        <v/>
      </c>
      <c r="G12" s="243" t="str">
        <f>RIGHT(data!C96,4)</f>
        <v>2022</v>
      </c>
      <c r="H12" s="3"/>
    </row>
    <row r="13" spans="1:13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>
      <c r="A15" s="1" t="s">
        <v>722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>
      <c r="A16" s="1" t="s">
        <v>723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>
      <c r="A17" s="1" t="s">
        <v>724</v>
      </c>
      <c r="B17" s="243">
        <f>ROUND(N('Prior Year'!E85), 0)</f>
        <v>0</v>
      </c>
      <c r="C17" s="243">
        <f>data!E85</f>
        <v>3657405.49</v>
      </c>
      <c r="D17" s="243">
        <f>ROUND(N('Prior Year'!E59), 0)</f>
        <v>0</v>
      </c>
      <c r="E17" s="1">
        <f>data!E59</f>
        <v>925</v>
      </c>
      <c r="F17" s="217" t="str">
        <f t="shared" si="0"/>
        <v/>
      </c>
      <c r="G17" s="217">
        <f t="shared" si="1"/>
        <v>3953.9518810810814</v>
      </c>
      <c r="H17" s="6" t="str">
        <f t="shared" si="2"/>
        <v/>
      </c>
      <c r="I17" s="243" t="str">
        <f t="shared" si="3"/>
        <v/>
      </c>
      <c r="M17" s="7"/>
    </row>
    <row r="18" spans="1:13">
      <c r="A18" s="1" t="s">
        <v>725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>
      <c r="A22" s="1" t="s">
        <v>729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>
      <c r="A24" s="1" t="s">
        <v>731</v>
      </c>
      <c r="B24" s="243">
        <f>ROUND(N('Prior Year'!L85), 0)</f>
        <v>0</v>
      </c>
      <c r="C24" s="243">
        <f>data!L85</f>
        <v>1895375.06</v>
      </c>
      <c r="D24" s="243">
        <f>ROUND(N('Prior Year'!L59), 0)</f>
        <v>0</v>
      </c>
      <c r="E24" s="1">
        <f>data!L59</f>
        <v>4388</v>
      </c>
      <c r="F24" s="217" t="str">
        <f t="shared" si="0"/>
        <v/>
      </c>
      <c r="G24" s="217">
        <f t="shared" si="1"/>
        <v>431.94509115770285</v>
      </c>
      <c r="H24" s="6" t="str">
        <f t="shared" si="2"/>
        <v/>
      </c>
      <c r="I24" s="243" t="str">
        <f t="shared" si="3"/>
        <v/>
      </c>
      <c r="M24" s="7"/>
    </row>
    <row r="25" spans="1:13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>
      <c r="A26" s="1" t="s">
        <v>733</v>
      </c>
      <c r="B26" s="1">
        <f>ROUND(N('Prior Year'!N85), 0)</f>
        <v>0</v>
      </c>
      <c r="C26" s="243">
        <f>data!N85</f>
        <v>149064.38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>
      <c r="A27" s="1" t="s">
        <v>734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>
      <c r="A28" s="1" t="s">
        <v>735</v>
      </c>
      <c r="B28" s="243">
        <f>ROUND(N('Prior Year'!P85), 0)</f>
        <v>0</v>
      </c>
      <c r="C28" s="243">
        <f>data!P85</f>
        <v>987103.94</v>
      </c>
      <c r="D28" s="243">
        <f>ROUND(N('Prior Year'!P59), 0)</f>
        <v>0</v>
      </c>
      <c r="E28" s="1">
        <f>data!P59</f>
        <v>17345</v>
      </c>
      <c r="F28" s="217" t="str">
        <f t="shared" si="0"/>
        <v/>
      </c>
      <c r="G28" s="217">
        <f t="shared" si="1"/>
        <v>56.909999423464974</v>
      </c>
      <c r="H28" s="6" t="str">
        <f t="shared" si="2"/>
        <v/>
      </c>
      <c r="I28" s="243" t="str">
        <f t="shared" si="3"/>
        <v/>
      </c>
      <c r="M28" s="7"/>
    </row>
    <row r="29" spans="1:13">
      <c r="A29" s="1" t="s">
        <v>736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23670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>
      <c r="A30" s="1" t="s">
        <v>737</v>
      </c>
      <c r="B30" s="243">
        <f>ROUND(N('Prior Year'!R85), 0)</f>
        <v>0</v>
      </c>
      <c r="C30" s="243">
        <f>data!R85</f>
        <v>1185655.5400000003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>
      <c r="A31" s="1" t="s">
        <v>738</v>
      </c>
      <c r="B31" s="243">
        <f>ROUND(N('Prior Year'!S85), 0)</f>
        <v>0</v>
      </c>
      <c r="C31" s="243">
        <f>data!S85</f>
        <v>0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>
      <c r="A32" s="1" t="s">
        <v>740</v>
      </c>
      <c r="B32" s="243">
        <f>ROUND(N('Prior Year'!T85), 0)</f>
        <v>0</v>
      </c>
      <c r="C32" s="243">
        <f>data!T85</f>
        <v>0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>
      <c r="A33" s="1" t="s">
        <v>741</v>
      </c>
      <c r="B33" s="243">
        <f>ROUND(N('Prior Year'!U85), 0)</f>
        <v>0</v>
      </c>
      <c r="C33" s="243">
        <f>data!U85</f>
        <v>1685049.1500000001</v>
      </c>
      <c r="D33" s="243">
        <f>ROUND(N('Prior Year'!U59), 0)</f>
        <v>0</v>
      </c>
      <c r="E33" s="1">
        <f>data!U59</f>
        <v>57611</v>
      </c>
      <c r="F33" s="217" t="str">
        <f t="shared" si="0"/>
        <v/>
      </c>
      <c r="G33" s="217">
        <f t="shared" ref="G33:G69" si="4">IF(C33=0,"",IF(E33=0,"",C33/E33))</f>
        <v>29.248739823991947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>
      <c r="A34" s="1" t="s">
        <v>742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350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>
      <c r="A35" s="1" t="s">
        <v>743</v>
      </c>
      <c r="B35" s="243">
        <f>ROUND(N('Prior Year'!W85), 0)</f>
        <v>0</v>
      </c>
      <c r="C35" s="243">
        <f>data!W85</f>
        <v>270160.36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>
      <c r="A36" s="1" t="s">
        <v>744</v>
      </c>
      <c r="B36" s="243">
        <f>ROUND(N('Prior Year'!X85), 0)</f>
        <v>0</v>
      </c>
      <c r="C36" s="243">
        <f>data!X85</f>
        <v>153145.76</v>
      </c>
      <c r="D36" s="243">
        <f>ROUND(N('Prior Year'!X59), 0)</f>
        <v>0</v>
      </c>
      <c r="E36" s="1">
        <f>data!X59</f>
        <v>2007</v>
      </c>
      <c r="F36" s="217" t="str">
        <f t="shared" si="0"/>
        <v/>
      </c>
      <c r="G36" s="217">
        <f t="shared" si="4"/>
        <v>76.305809666168415</v>
      </c>
      <c r="H36" s="6" t="str">
        <f t="shared" si="5"/>
        <v/>
      </c>
      <c r="I36" s="243" t="str">
        <f t="shared" si="3"/>
        <v/>
      </c>
      <c r="M36" s="7"/>
    </row>
    <row r="37" spans="1:13">
      <c r="A37" s="1" t="s">
        <v>745</v>
      </c>
      <c r="B37" s="243">
        <f>ROUND(N('Prior Year'!Y85), 0)</f>
        <v>0</v>
      </c>
      <c r="C37" s="243">
        <f>data!Y85</f>
        <v>1262898.1000000001</v>
      </c>
      <c r="D37" s="243">
        <f>ROUND(N('Prior Year'!Y59), 0)</f>
        <v>0</v>
      </c>
      <c r="E37" s="1">
        <f>data!Y59</f>
        <v>8813</v>
      </c>
      <c r="F37" s="217" t="str">
        <f t="shared" si="0"/>
        <v/>
      </c>
      <c r="G37" s="217">
        <f t="shared" si="4"/>
        <v>143.29945535005106</v>
      </c>
      <c r="H37" s="6" t="str">
        <f t="shared" si="5"/>
        <v/>
      </c>
      <c r="I37" s="243" t="str">
        <f t="shared" si="3"/>
        <v/>
      </c>
      <c r="M37" s="7"/>
    </row>
    <row r="38" spans="1:13">
      <c r="A38" s="1" t="s">
        <v>746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>
      <c r="A39" s="1" t="s">
        <v>747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>
      <c r="A40" s="1" t="s">
        <v>748</v>
      </c>
      <c r="B40" s="243">
        <f>ROUND(N('Prior Year'!AB85), 0)</f>
        <v>0</v>
      </c>
      <c r="C40" s="243">
        <f>data!AB85</f>
        <v>1444593.1600000001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>
      <c r="A41" s="1" t="s">
        <v>749</v>
      </c>
      <c r="B41" s="243">
        <f>ROUND(N('Prior Year'!AC85), 0)</f>
        <v>0</v>
      </c>
      <c r="C41" s="243">
        <f>data!AC85</f>
        <v>254973.52000000002</v>
      </c>
      <c r="D41" s="243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>
      <c r="A42" s="1" t="s">
        <v>750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>
      <c r="A43" s="1" t="s">
        <v>751</v>
      </c>
      <c r="B43" s="243">
        <f>ROUND(N('Prior Year'!AE85), 0)</f>
        <v>0</v>
      </c>
      <c r="C43" s="243">
        <f>data!AE85</f>
        <v>730541.75999999989</v>
      </c>
      <c r="D43" s="243">
        <f>ROUND(N('Prior Year'!AE59), 0)</f>
        <v>0</v>
      </c>
      <c r="E43" s="1">
        <f>data!AE59</f>
        <v>8079</v>
      </c>
      <c r="F43" s="217" t="str">
        <f t="shared" si="0"/>
        <v/>
      </c>
      <c r="G43" s="217">
        <f t="shared" si="4"/>
        <v>90.424775343483091</v>
      </c>
      <c r="H43" s="6" t="str">
        <f t="shared" si="6"/>
        <v/>
      </c>
      <c r="I43" s="243" t="str">
        <f t="shared" si="3"/>
        <v/>
      </c>
      <c r="M43" s="7"/>
    </row>
    <row r="44" spans="1:13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>
      <c r="A45" s="1" t="s">
        <v>753</v>
      </c>
      <c r="B45" s="243">
        <f>ROUND(N('Prior Year'!AG85), 0)</f>
        <v>0</v>
      </c>
      <c r="C45" s="243">
        <f>data!AG85</f>
        <v>1696253.1</v>
      </c>
      <c r="D45" s="243">
        <f>ROUND(N('Prior Year'!AG59), 0)</f>
        <v>0</v>
      </c>
      <c r="E45" s="1">
        <f>data!AG59</f>
        <v>3726</v>
      </c>
      <c r="F45" s="217" t="str">
        <f t="shared" si="0"/>
        <v/>
      </c>
      <c r="G45" s="217">
        <f t="shared" si="4"/>
        <v>455.24774557165864</v>
      </c>
      <c r="H45" s="6" t="str">
        <f t="shared" si="6"/>
        <v/>
      </c>
      <c r="I45" s="243" t="str">
        <f t="shared" si="3"/>
        <v/>
      </c>
      <c r="M45" s="7"/>
    </row>
    <row r="46" spans="1:13">
      <c r="A46" s="1" t="s">
        <v>754</v>
      </c>
      <c r="B46" s="243">
        <f>ROUND(N('Prior Year'!AH85), 0)</f>
        <v>0</v>
      </c>
      <c r="C46" s="243">
        <f>data!AH85</f>
        <v>236192.65</v>
      </c>
      <c r="D46" s="243">
        <f>ROUND(N('Prior Year'!AH59), 0)</f>
        <v>0</v>
      </c>
      <c r="E46" s="1">
        <f>data!AH59</f>
        <v>418</v>
      </c>
      <c r="F46" s="217" t="str">
        <f t="shared" si="0"/>
        <v/>
      </c>
      <c r="G46" s="217">
        <f t="shared" si="4"/>
        <v>565.0541866028708</v>
      </c>
      <c r="H46" s="6" t="str">
        <f t="shared" si="6"/>
        <v/>
      </c>
      <c r="I46" s="243" t="str">
        <f t="shared" si="3"/>
        <v/>
      </c>
      <c r="M46" s="7"/>
    </row>
    <row r="47" spans="1:13">
      <c r="A47" s="1" t="s">
        <v>755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>
      <c r="A48" s="1" t="s">
        <v>756</v>
      </c>
      <c r="B48" s="243">
        <f>ROUND(N('Prior Year'!AJ85), 0)</f>
        <v>0</v>
      </c>
      <c r="C48" s="243">
        <f>data!AJ85</f>
        <v>5659850.0499999998</v>
      </c>
      <c r="D48" s="243">
        <f>ROUND(N('Prior Year'!AJ59), 0)</f>
        <v>0</v>
      </c>
      <c r="E48" s="1">
        <f>data!AJ59</f>
        <v>22390</v>
      </c>
      <c r="F48" s="217" t="str">
        <f t="shared" si="0"/>
        <v/>
      </c>
      <c r="G48" s="217">
        <f t="shared" si="4"/>
        <v>252.78472755694506</v>
      </c>
      <c r="H48" s="6" t="str">
        <f t="shared" si="6"/>
        <v/>
      </c>
      <c r="I48" s="243" t="str">
        <f t="shared" si="7"/>
        <v/>
      </c>
      <c r="M48" s="7"/>
    </row>
    <row r="49" spans="1:13">
      <c r="A49" s="1" t="s">
        <v>757</v>
      </c>
      <c r="B49" s="243">
        <f>ROUND(N('Prior Year'!AK85), 0)</f>
        <v>0</v>
      </c>
      <c r="C49" s="243">
        <f>data!AK85</f>
        <v>113306.19000000002</v>
      </c>
      <c r="D49" s="243">
        <f>ROUND(N('Prior Year'!AK59), 0)</f>
        <v>0</v>
      </c>
      <c r="E49" s="1">
        <f>data!AK59</f>
        <v>1347</v>
      </c>
      <c r="F49" s="217" t="str">
        <f t="shared" si="0"/>
        <v/>
      </c>
      <c r="G49" s="217">
        <f t="shared" si="4"/>
        <v>84.117438752783983</v>
      </c>
      <c r="H49" s="6" t="str">
        <f t="shared" si="6"/>
        <v/>
      </c>
      <c r="I49" s="243" t="str">
        <f t="shared" si="7"/>
        <v/>
      </c>
      <c r="M49" s="7"/>
    </row>
    <row r="50" spans="1:13">
      <c r="A50" s="1" t="s">
        <v>758</v>
      </c>
      <c r="B50" s="243">
        <f>ROUND(N('Prior Year'!AL85), 0)</f>
        <v>0</v>
      </c>
      <c r="C50" s="243">
        <f>data!AL85</f>
        <v>80138.600000000006</v>
      </c>
      <c r="D50" s="243">
        <f>ROUND(N('Prior Year'!AL59), 0)</f>
        <v>0</v>
      </c>
      <c r="E50" s="1">
        <f>data!AL59</f>
        <v>542</v>
      </c>
      <c r="F50" s="217" t="str">
        <f t="shared" si="0"/>
        <v/>
      </c>
      <c r="G50" s="217">
        <f t="shared" si="4"/>
        <v>147.85719557195574</v>
      </c>
      <c r="H50" s="6" t="str">
        <f t="shared" si="6"/>
        <v/>
      </c>
      <c r="I50" s="243" t="str">
        <f t="shared" si="7"/>
        <v/>
      </c>
      <c r="M50" s="7"/>
    </row>
    <row r="51" spans="1:13">
      <c r="A51" s="1" t="s">
        <v>759</v>
      </c>
      <c r="B51" s="243">
        <f>ROUND(N('Prior Year'!AM85), 0)</f>
        <v>0</v>
      </c>
      <c r="C51" s="243">
        <f>data!AM85</f>
        <v>61466.27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>
      <c r="A54" s="1" t="s">
        <v>762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>
      <c r="A60" s="1" t="s">
        <v>768</v>
      </c>
      <c r="B60" s="243">
        <f>ROUND(N('Prior Year'!AV85), 0)</f>
        <v>0</v>
      </c>
      <c r="C60" s="243">
        <f>data!AV85</f>
        <v>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>
      <c r="A61" s="1" t="s">
        <v>769</v>
      </c>
      <c r="B61" s="243">
        <f>ROUND(N('Prior Year'!AW85), 0)</f>
        <v>0</v>
      </c>
      <c r="C61" s="243">
        <f>data!AW85</f>
        <v>0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>
      <c r="A63" s="1" t="s">
        <v>771</v>
      </c>
      <c r="B63" s="243">
        <f>ROUND(N('Prior Year'!AY85), 0)</f>
        <v>0</v>
      </c>
      <c r="C63" s="243">
        <f>data!AY85</f>
        <v>788811.68</v>
      </c>
      <c r="D63" s="243">
        <f>ROUND(N('Prior Year'!AY59), 0)</f>
        <v>0</v>
      </c>
      <c r="E63" s="1">
        <f>data!AY59</f>
        <v>15674</v>
      </c>
      <c r="F63" s="217" t="str">
        <f>IF(B63=0,"",IF(D63=0,"",B63/D63))</f>
        <v/>
      </c>
      <c r="G63" s="217">
        <f t="shared" si="4"/>
        <v>50.326124792650255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>
      <c r="A65" s="1" t="s">
        <v>773</v>
      </c>
      <c r="B65" s="243">
        <f>ROUND(N('Prior Year'!BA85), 0)</f>
        <v>0</v>
      </c>
      <c r="C65" s="243">
        <f>data!BA85</f>
        <v>198982.04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>
      <c r="A66" s="1" t="s">
        <v>774</v>
      </c>
      <c r="B66" s="243">
        <f>ROUND(N('Prior Year'!BB85), 0)</f>
        <v>0</v>
      </c>
      <c r="C66" s="243">
        <f>data!BB85</f>
        <v>106995.6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>
      <c r="A68" s="1" t="s">
        <v>776</v>
      </c>
      <c r="B68" s="243">
        <f>ROUND(N('Prior Year'!BD85), 0)</f>
        <v>0</v>
      </c>
      <c r="C68" s="243">
        <f>data!BD85</f>
        <v>398917.11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>
      <c r="A69" s="1" t="s">
        <v>777</v>
      </c>
      <c r="B69" s="243">
        <f>ROUND(N('Prior Year'!BE85), 0)</f>
        <v>0</v>
      </c>
      <c r="C69" s="243">
        <f>data!BE85</f>
        <v>837148.08</v>
      </c>
      <c r="D69" s="243">
        <f>ROUND(N('Prior Year'!BE59), 0)</f>
        <v>0</v>
      </c>
      <c r="E69" s="1">
        <f>data!BE59</f>
        <v>41043</v>
      </c>
      <c r="F69" s="217" t="str">
        <f>IF(B69=0,"",IF(D69=0,"",B69/D69))</f>
        <v/>
      </c>
      <c r="G69" s="217">
        <f t="shared" si="4"/>
        <v>20.396854031138073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>
      <c r="A70" s="1" t="s">
        <v>778</v>
      </c>
      <c r="B70" s="243">
        <f>ROUND(N('Prior Year'!BF85), 0)</f>
        <v>0</v>
      </c>
      <c r="C70" s="243">
        <f>data!BF85</f>
        <v>363802.43999999994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>
      <c r="A71" s="1" t="s">
        <v>779</v>
      </c>
      <c r="B71" s="243">
        <f>ROUND(N('Prior Year'!BG85), 0)</f>
        <v>0</v>
      </c>
      <c r="C71" s="243">
        <f>data!BG85</f>
        <v>0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>
      <c r="A72" s="1" t="s">
        <v>780</v>
      </c>
      <c r="B72" s="243">
        <f>ROUND(N('Prior Year'!BH85), 0)</f>
        <v>0</v>
      </c>
      <c r="C72" s="243">
        <f>data!BH85</f>
        <v>957131.32000000007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>
      <c r="A73" s="1" t="s">
        <v>781</v>
      </c>
      <c r="B73" s="243">
        <f>ROUND(N('Prior Year'!BI85), 0)</f>
        <v>0</v>
      </c>
      <c r="C73" s="243">
        <f>data!BI85</f>
        <v>81401.069999999992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>
      <c r="A74" s="1" t="s">
        <v>782</v>
      </c>
      <c r="B74" s="243">
        <f>ROUND(N('Prior Year'!BJ85), 0)</f>
        <v>0</v>
      </c>
      <c r="C74" s="243">
        <f>data!BJ85</f>
        <v>495784.57999999996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>
      <c r="A75" s="1" t="s">
        <v>783</v>
      </c>
      <c r="B75" s="243">
        <f>ROUND(N('Prior Year'!BK85), 0)</f>
        <v>0</v>
      </c>
      <c r="C75" s="243">
        <f>data!BK85</f>
        <v>985685.0199999999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>
      <c r="A76" s="1" t="s">
        <v>784</v>
      </c>
      <c r="B76" s="243">
        <f>ROUND(N('Prior Year'!BL85), 0)</f>
        <v>0</v>
      </c>
      <c r="C76" s="243">
        <f>data!BL85</f>
        <v>701943.17999999993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>
      <c r="A77" s="1" t="s">
        <v>785</v>
      </c>
      <c r="B77" s="243">
        <f>ROUND(N('Prior Year'!BM85), 0)</f>
        <v>0</v>
      </c>
      <c r="C77" s="243">
        <f>data!BM85</f>
        <v>0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>
      <c r="A78" s="1" t="s">
        <v>786</v>
      </c>
      <c r="B78" s="243">
        <f>ROUND(N('Prior Year'!BN85), 0)</f>
        <v>0</v>
      </c>
      <c r="C78" s="243">
        <f>data!BN85</f>
        <v>1981812.69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>
      <c r="A79" s="1" t="s">
        <v>787</v>
      </c>
      <c r="B79" s="243">
        <f>ROUND(N('Prior Year'!BO85), 0)</f>
        <v>0</v>
      </c>
      <c r="C79" s="243">
        <f>data!BO85</f>
        <v>0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>
      <c r="A80" s="1" t="s">
        <v>788</v>
      </c>
      <c r="B80" s="243">
        <f>ROUND(N('Prior Year'!BP85), 0)</f>
        <v>0</v>
      </c>
      <c r="C80" s="243">
        <f>data!BP85</f>
        <v>0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>
      <c r="A82" s="1" t="s">
        <v>790</v>
      </c>
      <c r="B82" s="243">
        <f>ROUND(N('Prior Year'!BR85), 0)</f>
        <v>0</v>
      </c>
      <c r="C82" s="243">
        <f>data!BR85</f>
        <v>334164.15999999997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>
      <c r="A83" s="1" t="s">
        <v>791</v>
      </c>
      <c r="B83" s="243">
        <f>ROUND(N('Prior Year'!BS85), 0)</f>
        <v>0</v>
      </c>
      <c r="C83" s="243">
        <f>data!BS85</f>
        <v>0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>
      <c r="A84" s="1" t="s">
        <v>792</v>
      </c>
      <c r="B84" s="243">
        <f>ROUND(N('Prior Year'!BT85), 0)</f>
        <v>0</v>
      </c>
      <c r="C84" s="243">
        <f>data!BT85</f>
        <v>0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>
      <c r="A86" s="1" t="s">
        <v>794</v>
      </c>
      <c r="B86" s="243">
        <f>ROUND(N('Prior Year'!BV85), 0)</f>
        <v>0</v>
      </c>
      <c r="C86" s="243">
        <f>data!BV85</f>
        <v>393763.70999999996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>
      <c r="A87" s="1" t="s">
        <v>795</v>
      </c>
      <c r="B87" s="243">
        <f>ROUND(N('Prior Year'!BW85), 0)</f>
        <v>0</v>
      </c>
      <c r="C87" s="243">
        <f>data!BW85</f>
        <v>0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>
      <c r="A88" s="1" t="s">
        <v>796</v>
      </c>
      <c r="B88" s="243">
        <f>ROUND(N('Prior Year'!BX85), 0)</f>
        <v>0</v>
      </c>
      <c r="C88" s="243">
        <f>data!BX85</f>
        <v>0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>
      <c r="A89" s="1" t="s">
        <v>797</v>
      </c>
      <c r="B89" s="243">
        <f>ROUND(N('Prior Year'!BY85), 0)</f>
        <v>0</v>
      </c>
      <c r="C89" s="243">
        <f>data!BY85</f>
        <v>919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>
      <c r="A91" s="1" t="s">
        <v>799</v>
      </c>
      <c r="B91" s="243">
        <f>ROUND(N('Prior Year'!CA85), 0)</f>
        <v>0</v>
      </c>
      <c r="C91" s="243">
        <f>data!CA85</f>
        <v>0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>
      <c r="A92" s="1" t="s">
        <v>800</v>
      </c>
      <c r="B92" s="243">
        <f>ROUND(N('Prior Year'!CB85), 0)</f>
        <v>0</v>
      </c>
      <c r="C92" s="243">
        <f>data!CB85</f>
        <v>0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>
      <c r="A93" s="1" t="s">
        <v>801</v>
      </c>
      <c r="B93" s="243">
        <f>ROUND(N('Prior Year'!CC85), 0)</f>
        <v>0</v>
      </c>
      <c r="C93" s="243">
        <f>data!CC85</f>
        <v>0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>
      <c r="A94" s="1" t="s">
        <v>802</v>
      </c>
      <c r="B94" s="243">
        <f>ROUND(N('Prior Year'!CD85), 0)</f>
        <v>0</v>
      </c>
      <c r="C94" s="243">
        <f>data!CD85</f>
        <v>0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11" sqref="D11"/>
    </sheetView>
  </sheetViews>
  <sheetFormatPr defaultRowHeight="12.5"/>
  <sheetData>
    <row r="1" spans="1:4" ht="14.5">
      <c r="A1" s="297" t="s">
        <v>803</v>
      </c>
      <c r="B1" s="296"/>
      <c r="C1" s="296"/>
      <c r="D1" s="296"/>
    </row>
    <row r="2" spans="1:4" ht="14.5">
      <c r="A2" s="296"/>
      <c r="B2" s="296"/>
      <c r="C2" s="296"/>
      <c r="D2" s="296"/>
    </row>
    <row r="3" spans="1:4" ht="14.5">
      <c r="A3" s="299" t="s">
        <v>804</v>
      </c>
      <c r="B3" s="296"/>
      <c r="C3" s="296"/>
      <c r="D3" s="296"/>
    </row>
    <row r="4" spans="1:4" ht="14.5">
      <c r="A4" s="296" t="s">
        <v>805</v>
      </c>
      <c r="B4" s="296"/>
      <c r="C4" s="296"/>
      <c r="D4" s="296"/>
    </row>
    <row r="5" spans="1:4" ht="14.5">
      <c r="A5" s="296" t="s">
        <v>806</v>
      </c>
      <c r="B5" s="296"/>
      <c r="C5" s="296"/>
      <c r="D5" s="296"/>
    </row>
    <row r="6" spans="1:4" ht="14.5">
      <c r="A6" s="296"/>
      <c r="B6" s="296"/>
      <c r="C6" s="296"/>
      <c r="D6" s="296"/>
    </row>
    <row r="7" spans="1:4" ht="14.5">
      <c r="A7" s="296" t="s">
        <v>807</v>
      </c>
      <c r="B7" s="296"/>
      <c r="C7" s="296"/>
      <c r="D7" s="296"/>
    </row>
    <row r="8" spans="1:4" ht="14.5">
      <c r="A8" s="296" t="s">
        <v>808</v>
      </c>
      <c r="B8" s="296"/>
      <c r="C8" s="296"/>
      <c r="D8" s="296"/>
    </row>
    <row r="9" spans="1:4" ht="14.5">
      <c r="A9" s="296"/>
      <c r="B9" s="296"/>
      <c r="C9" s="296"/>
      <c r="D9" s="296"/>
    </row>
    <row r="10" spans="1:4" ht="14.5">
      <c r="A10" s="296"/>
      <c r="B10" s="296"/>
      <c r="C10" s="296"/>
      <c r="D10" s="296"/>
    </row>
    <row r="11" spans="1:4" ht="14.5">
      <c r="A11" s="298" t="s">
        <v>809</v>
      </c>
      <c r="B11" s="296"/>
      <c r="C11" s="296"/>
      <c r="D11" s="296">
        <f>N(data!C380)</f>
        <v>529940</v>
      </c>
    </row>
    <row r="12" spans="1:4" ht="14.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4.5">
      <c r="A13" s="296"/>
      <c r="B13" s="296"/>
      <c r="C13" s="296"/>
      <c r="D13" s="296"/>
    </row>
    <row r="14" spans="1:4" ht="14.5">
      <c r="A14" s="298" t="s">
        <v>811</v>
      </c>
      <c r="B14" s="296"/>
      <c r="C14" s="296"/>
      <c r="D14" s="298" t="s">
        <v>812</v>
      </c>
    </row>
    <row r="15" spans="1:4" ht="14.5">
      <c r="A15" s="296" t="s">
        <v>813</v>
      </c>
      <c r="B15" s="296"/>
      <c r="C15" s="296"/>
      <c r="D15" s="296"/>
    </row>
    <row r="16" spans="1:4" ht="14.5">
      <c r="A16" s="296" t="s">
        <v>813</v>
      </c>
      <c r="B16" s="296"/>
      <c r="C16" s="296"/>
      <c r="D16" s="296"/>
    </row>
    <row r="17" spans="1:4" ht="14.5">
      <c r="A17" s="296" t="s">
        <v>813</v>
      </c>
      <c r="B17" s="296"/>
      <c r="C17" s="296"/>
      <c r="D17" s="296"/>
    </row>
    <row r="18" spans="1:4" ht="14.5">
      <c r="A18" s="296" t="s">
        <v>813</v>
      </c>
      <c r="B18" s="296"/>
      <c r="C18" s="296"/>
      <c r="D18" s="296"/>
    </row>
    <row r="19" spans="1:4" ht="14.5">
      <c r="A19" s="296" t="s">
        <v>813</v>
      </c>
      <c r="B19" s="296"/>
      <c r="C19" s="296"/>
      <c r="D19" s="296"/>
    </row>
    <row r="20" spans="1:4" ht="14.5">
      <c r="A20" s="296" t="s">
        <v>813</v>
      </c>
      <c r="B20" s="296"/>
      <c r="C20" s="296"/>
      <c r="D20" s="296"/>
    </row>
    <row r="21" spans="1:4" ht="14.5">
      <c r="A21" s="296" t="s">
        <v>813</v>
      </c>
      <c r="B21" s="296"/>
      <c r="C21" s="296"/>
      <c r="D21" s="296"/>
    </row>
    <row r="22" spans="1:4" ht="14.5">
      <c r="A22" s="296"/>
      <c r="B22" s="296"/>
      <c r="C22" s="296"/>
      <c r="D22" s="296"/>
    </row>
    <row r="23" spans="1:4" ht="14.5">
      <c r="A23" s="296"/>
      <c r="B23" s="296"/>
      <c r="C23" s="296"/>
      <c r="D23" s="296"/>
    </row>
    <row r="24" spans="1:4" ht="14.5">
      <c r="A24" s="296"/>
      <c r="B24" s="296"/>
      <c r="C24" s="296"/>
      <c r="D24" s="296"/>
    </row>
    <row r="25" spans="1:4" ht="14.5">
      <c r="A25" s="298" t="s">
        <v>814</v>
      </c>
      <c r="B25" s="296"/>
      <c r="C25" s="296"/>
      <c r="D25" s="296">
        <f>N(data!C414)</f>
        <v>0</v>
      </c>
    </row>
    <row r="26" spans="1:4" ht="14.5">
      <c r="A26" s="298" t="s">
        <v>810</v>
      </c>
      <c r="B26" s="296"/>
      <c r="C26" s="296"/>
      <c r="D26" s="296" t="str">
        <f>IF(OR(N(data!C414)&gt;1000000,N(data!C414)/(N(data!D416))&gt;0.01),"Yes","No")</f>
        <v>No</v>
      </c>
    </row>
    <row r="27" spans="1:4" ht="14.5">
      <c r="A27" s="296"/>
      <c r="B27" s="296"/>
      <c r="C27" s="296"/>
      <c r="D27" s="296"/>
    </row>
    <row r="28" spans="1:4" ht="14.5">
      <c r="A28" s="298" t="s">
        <v>811</v>
      </c>
      <c r="B28" s="296"/>
      <c r="C28" s="296"/>
      <c r="D28" s="298" t="s">
        <v>812</v>
      </c>
    </row>
    <row r="29" spans="1:4" ht="14.5">
      <c r="A29" s="296" t="s">
        <v>815</v>
      </c>
      <c r="B29" s="296"/>
      <c r="C29" s="296"/>
      <c r="D29" s="296"/>
    </row>
    <row r="30" spans="1:4" ht="14.5">
      <c r="A30" s="296" t="s">
        <v>815</v>
      </c>
      <c r="B30" s="296"/>
      <c r="C30" s="296"/>
      <c r="D30" s="296"/>
    </row>
    <row r="31" spans="1:4" ht="14.5">
      <c r="A31" s="296" t="s">
        <v>815</v>
      </c>
      <c r="B31" s="296"/>
      <c r="C31" s="296"/>
      <c r="D31" s="296"/>
    </row>
    <row r="32" spans="1:4" ht="14.5">
      <c r="A32" s="296" t="s">
        <v>815</v>
      </c>
      <c r="B32" s="296"/>
      <c r="C32" s="296"/>
      <c r="D32" s="296"/>
    </row>
    <row r="33" spans="1:4" ht="14.5">
      <c r="A33" s="296" t="s">
        <v>815</v>
      </c>
      <c r="B33" s="296"/>
      <c r="C33" s="296"/>
      <c r="D33" s="296"/>
    </row>
    <row r="34" spans="1:4" ht="14.5">
      <c r="A34" s="296" t="s">
        <v>815</v>
      </c>
      <c r="B34" s="296"/>
      <c r="C34" s="296"/>
      <c r="D34" s="296"/>
    </row>
    <row r="35" spans="1:4" ht="14.5">
      <c r="A35" s="296" t="s">
        <v>815</v>
      </c>
      <c r="B35" s="296"/>
      <c r="C35" s="296"/>
      <c r="D35" s="296"/>
    </row>
    <row r="36" spans="1:4" ht="14.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>
      <c r="G1" s="70" t="s">
        <v>816</v>
      </c>
    </row>
    <row r="2" spans="1:7" ht="20.149999999999999" customHeight="1">
      <c r="A2" s="71" t="s">
        <v>817</v>
      </c>
      <c r="B2" s="71"/>
      <c r="C2" s="71"/>
      <c r="D2" s="71"/>
      <c r="E2" s="71"/>
      <c r="F2" s="71"/>
    </row>
    <row r="3" spans="1:7" ht="20.149999999999999" customHeight="1">
      <c r="B3" s="71"/>
      <c r="C3" s="71"/>
      <c r="D3" s="71"/>
      <c r="E3" s="71"/>
      <c r="F3" s="71"/>
      <c r="G3" s="71"/>
    </row>
    <row r="4" spans="1:7" ht="20.149999999999999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H-137</v>
      </c>
      <c r="G4" s="76"/>
    </row>
    <row r="5" spans="1:7" ht="20.149999999999999" customHeight="1">
      <c r="A5" s="72">
        <v>2</v>
      </c>
      <c r="B5" s="73" t="s">
        <v>299</v>
      </c>
      <c r="C5" s="76"/>
      <c r="D5" s="73" t="str">
        <f>"  "&amp;data!C98</f>
        <v xml:space="preserve">  LINCOLN COUNTY HOSPITAL DISTRICT # 3</v>
      </c>
      <c r="E5" s="75"/>
      <c r="F5" s="75"/>
      <c r="G5" s="76"/>
    </row>
    <row r="6" spans="1:7" ht="20.149999999999999" customHeight="1">
      <c r="A6" s="72">
        <v>3</v>
      </c>
      <c r="B6" s="73" t="s">
        <v>304</v>
      </c>
      <c r="C6" s="76"/>
      <c r="D6" s="73" t="str">
        <f>"  "&amp;data!C103</f>
        <v xml:space="preserve">  Lincoln County  </v>
      </c>
      <c r="E6" s="75"/>
      <c r="F6" s="75"/>
      <c r="G6" s="76"/>
    </row>
    <row r="7" spans="1:7" ht="20.149999999999999" customHeight="1">
      <c r="A7" s="72">
        <v>4</v>
      </c>
      <c r="B7" s="73" t="s">
        <v>818</v>
      </c>
      <c r="C7" s="76"/>
      <c r="D7" s="73" t="str">
        <f>"  "&amp;data!C104</f>
        <v xml:space="preserve">  TYSON LACY</v>
      </c>
      <c r="E7" s="75"/>
      <c r="F7" s="75"/>
      <c r="G7" s="76"/>
    </row>
    <row r="8" spans="1:7" ht="20.149999999999999" customHeight="1">
      <c r="A8" s="72">
        <v>5</v>
      </c>
      <c r="B8" s="73" t="s">
        <v>819</v>
      </c>
      <c r="C8" s="76"/>
      <c r="D8" s="73" t="str">
        <f>"  "&amp;data!C105</f>
        <v xml:space="preserve">  TIM O'CONNELL</v>
      </c>
      <c r="E8" s="75"/>
      <c r="F8" s="75"/>
      <c r="G8" s="76"/>
    </row>
    <row r="9" spans="1:7" ht="20.149999999999999" customHeight="1">
      <c r="A9" s="72">
        <v>6</v>
      </c>
      <c r="B9" s="73" t="s">
        <v>820</v>
      </c>
      <c r="C9" s="76"/>
      <c r="D9" s="73" t="str">
        <f>"  "&amp;data!C106</f>
        <v xml:space="preserve">  ROXANN SHERWOOD</v>
      </c>
      <c r="E9" s="75"/>
      <c r="F9" s="75"/>
      <c r="G9" s="76"/>
    </row>
    <row r="10" spans="1:7" ht="20.149999999999999" customHeight="1">
      <c r="A10" s="72">
        <v>7</v>
      </c>
      <c r="B10" s="73" t="s">
        <v>821</v>
      </c>
      <c r="C10" s="76"/>
      <c r="D10" s="73" t="str">
        <f>"  "&amp;data!C107</f>
        <v xml:space="preserve">  509-725-7101</v>
      </c>
      <c r="E10" s="75"/>
      <c r="F10" s="75"/>
      <c r="G10" s="76"/>
    </row>
    <row r="11" spans="1:7" ht="20.149999999999999" customHeight="1">
      <c r="A11" s="72">
        <v>8</v>
      </c>
      <c r="B11" s="73" t="s">
        <v>822</v>
      </c>
      <c r="C11" s="76"/>
      <c r="D11" s="73" t="str">
        <f>"  "&amp;data!C108</f>
        <v xml:space="preserve">  509-725-2112</v>
      </c>
      <c r="E11" s="75"/>
      <c r="F11" s="75"/>
      <c r="G11" s="76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80"/>
      <c r="G13" s="81"/>
    </row>
    <row r="14" spans="1:7" ht="20.149999999999999" customHeight="1">
      <c r="A14" s="72">
        <v>9</v>
      </c>
      <c r="B14" s="73" t="s">
        <v>823</v>
      </c>
      <c r="C14" s="73"/>
      <c r="D14" s="73"/>
      <c r="E14" s="73"/>
      <c r="F14" s="73"/>
      <c r="G14" s="79"/>
    </row>
    <row r="15" spans="1:7" ht="20.149999999999999" customHeight="1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824</v>
      </c>
      <c r="E16" s="244" t="str">
        <f>IF(data!C120&gt;0," X","")</f>
        <v/>
      </c>
      <c r="F16" s="90" t="s">
        <v>318</v>
      </c>
      <c r="G16" s="76"/>
    </row>
    <row r="17" spans="1:7" ht="20.149999999999999" customHeight="1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49999999999999" customHeight="1">
      <c r="A18" s="72"/>
      <c r="B18" s="76" t="s">
        <v>825</v>
      </c>
      <c r="C18" s="76"/>
      <c r="D18" s="76"/>
      <c r="E18" s="244" t="str">
        <f>IF(data!C122&gt;0," X","")</f>
        <v/>
      </c>
      <c r="F18" s="90" t="s">
        <v>320</v>
      </c>
      <c r="G18" s="76"/>
    </row>
    <row r="19" spans="1:7" ht="20.149999999999999" customHeight="1">
      <c r="A19" s="87" t="str">
        <f>IF(data!C115&gt;0," X","")</f>
        <v xml:space="preserve"> X</v>
      </c>
      <c r="B19" s="89" t="s">
        <v>826</v>
      </c>
      <c r="C19" s="76"/>
      <c r="D19" s="76"/>
      <c r="E19" s="76"/>
      <c r="F19" s="90"/>
      <c r="G19" s="76"/>
    </row>
    <row r="20" spans="1:7" ht="20.149999999999999" customHeight="1">
      <c r="A20" s="77"/>
      <c r="B20" s="78"/>
      <c r="C20" s="78"/>
      <c r="D20" s="78"/>
      <c r="E20" s="78"/>
      <c r="F20" s="78"/>
      <c r="G20" s="79"/>
    </row>
    <row r="21" spans="1:7" ht="20.149999999999999" customHeight="1">
      <c r="A21" s="80"/>
      <c r="G21" s="91"/>
    </row>
    <row r="22" spans="1:7" ht="20.149999999999999" customHeight="1">
      <c r="A22" s="72">
        <v>10</v>
      </c>
      <c r="B22" s="73" t="s">
        <v>827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>
      <c r="A23" s="72"/>
      <c r="B23" s="73" t="s">
        <v>828</v>
      </c>
      <c r="C23" s="73"/>
      <c r="D23" s="73"/>
      <c r="E23" s="73"/>
      <c r="F23" s="72">
        <f>data!C127</f>
        <v>243</v>
      </c>
      <c r="G23" s="76">
        <f>data!D127</f>
        <v>925</v>
      </c>
    </row>
    <row r="24" spans="1:7" ht="20.149999999999999" customHeight="1">
      <c r="A24" s="72"/>
      <c r="B24" s="73" t="s">
        <v>829</v>
      </c>
      <c r="C24" s="73"/>
      <c r="D24" s="73"/>
      <c r="E24" s="73"/>
      <c r="F24" s="72">
        <f>data!C128</f>
        <v>93</v>
      </c>
      <c r="G24" s="76">
        <f>data!D128</f>
        <v>4388</v>
      </c>
    </row>
    <row r="25" spans="1:7" ht="20.149999999999999" customHeight="1">
      <c r="A25" s="72"/>
      <c r="B25" s="73" t="s">
        <v>830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>
      <c r="A26" s="72">
        <v>11</v>
      </c>
      <c r="B26" s="73" t="s">
        <v>327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>
      <c r="A27" s="77"/>
      <c r="B27" s="78"/>
      <c r="C27" s="78"/>
      <c r="D27" s="78"/>
      <c r="E27" s="78"/>
      <c r="F27" s="78"/>
      <c r="G27" s="79"/>
    </row>
    <row r="28" spans="1:7" ht="20.149999999999999" customHeight="1">
      <c r="A28" s="80"/>
      <c r="G28" s="91"/>
    </row>
    <row r="29" spans="1:7" ht="20.149999999999999" customHeight="1">
      <c r="A29" s="72">
        <v>12</v>
      </c>
      <c r="B29" s="92" t="s">
        <v>831</v>
      </c>
      <c r="C29" s="76"/>
      <c r="D29" s="88" t="s">
        <v>194</v>
      </c>
      <c r="E29" s="92" t="s">
        <v>831</v>
      </c>
      <c r="F29" s="76"/>
      <c r="G29" s="88" t="s">
        <v>194</v>
      </c>
    </row>
    <row r="30" spans="1:7" ht="20.149999999999999" customHeight="1">
      <c r="A30" s="72"/>
      <c r="B30" s="73" t="s">
        <v>329</v>
      </c>
      <c r="C30" s="76"/>
      <c r="D30" s="76">
        <f>data!C132</f>
        <v>0</v>
      </c>
      <c r="E30" s="73" t="s">
        <v>335</v>
      </c>
      <c r="F30" s="76"/>
      <c r="G30" s="76">
        <f>data!C139</f>
        <v>0</v>
      </c>
    </row>
    <row r="31" spans="1:7" ht="20.149999999999999" customHeight="1">
      <c r="A31" s="72"/>
      <c r="B31" s="92" t="s">
        <v>832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>
      <c r="A32" s="72"/>
      <c r="B32" s="92" t="s">
        <v>833</v>
      </c>
      <c r="C32" s="76"/>
      <c r="D32" s="76">
        <f>data!C134</f>
        <v>25</v>
      </c>
      <c r="E32" s="73" t="s">
        <v>834</v>
      </c>
      <c r="F32" s="76"/>
      <c r="G32" s="76">
        <f>data!C141</f>
        <v>0</v>
      </c>
    </row>
    <row r="33" spans="1:7" ht="20.149999999999999" customHeight="1">
      <c r="A33" s="72"/>
      <c r="B33" s="92" t="s">
        <v>835</v>
      </c>
      <c r="C33" s="76"/>
      <c r="D33" s="76">
        <f>data!C135</f>
        <v>0</v>
      </c>
      <c r="E33" s="73" t="s">
        <v>836</v>
      </c>
      <c r="F33" s="76"/>
      <c r="G33" s="76">
        <f>data!C142</f>
        <v>0</v>
      </c>
    </row>
    <row r="34" spans="1:7" ht="20.149999999999999" customHeight="1">
      <c r="A34" s="72"/>
      <c r="B34" s="92" t="s">
        <v>837</v>
      </c>
      <c r="C34" s="76"/>
      <c r="D34" s="76">
        <f>data!C136</f>
        <v>0</v>
      </c>
      <c r="E34" s="73" t="s">
        <v>338</v>
      </c>
      <c r="F34" s="76"/>
      <c r="G34" s="76">
        <f>data!E143</f>
        <v>25</v>
      </c>
    </row>
    <row r="35" spans="1:7" ht="20.149999999999999" customHeight="1">
      <c r="A35" s="72"/>
      <c r="B35" s="92" t="s">
        <v>838</v>
      </c>
      <c r="C35" s="76"/>
      <c r="D35" s="76">
        <f>data!C137</f>
        <v>0</v>
      </c>
      <c r="E35" s="73" t="s">
        <v>839</v>
      </c>
      <c r="F35" s="93"/>
      <c r="G35" s="76"/>
    </row>
    <row r="36" spans="1:7" ht="20.149999999999999" customHeight="1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0</v>
      </c>
    </row>
    <row r="37" spans="1:7" ht="20.149999999999999" customHeight="1">
      <c r="A37" s="72"/>
      <c r="E37" s="73" t="s">
        <v>340</v>
      </c>
      <c r="F37" s="76"/>
      <c r="G37" s="76">
        <f>data!C145</f>
        <v>0</v>
      </c>
    </row>
    <row r="38" spans="1:7" ht="20.149999999999999" customHeight="1">
      <c r="A38" s="72"/>
      <c r="B38" s="73"/>
      <c r="C38" s="73"/>
      <c r="D38" s="73"/>
      <c r="E38" s="73"/>
      <c r="F38" s="73"/>
      <c r="G38" s="76"/>
    </row>
    <row r="39" spans="1:7" ht="20.149999999999999" customHeight="1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>
      <c r="A40" s="98"/>
      <c r="B40" s="99" t="s">
        <v>840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>
      <c r="A1" s="129" t="s">
        <v>841</v>
      </c>
      <c r="G1" s="70" t="s">
        <v>842</v>
      </c>
    </row>
    <row r="2" spans="1:7" ht="20.149999999999999" customHeight="1">
      <c r="A2" s="1" t="str">
        <f>"Hospital: "&amp;data!C98</f>
        <v>Hospital: LINCOLN COUNTY HOSPITAL DISTRICT # 3</v>
      </c>
      <c r="G2" s="4" t="s">
        <v>843</v>
      </c>
    </row>
    <row r="3" spans="1:7" ht="20.149999999999999" customHeight="1">
      <c r="G3" s="4" t="str">
        <f>"FYE: "&amp;data!C96</f>
        <v>FYE: 12/31/2022</v>
      </c>
    </row>
    <row r="4" spans="1:7" ht="20.149999999999999" customHeight="1">
      <c r="A4" s="130" t="s">
        <v>844</v>
      </c>
      <c r="B4" s="131"/>
      <c r="C4" s="131"/>
      <c r="D4" s="131"/>
      <c r="E4" s="131"/>
      <c r="F4" s="131"/>
      <c r="G4" s="132"/>
    </row>
    <row r="5" spans="1:7" ht="20.149999999999999" customHeight="1">
      <c r="A5" s="133"/>
      <c r="B5" s="83" t="s">
        <v>845</v>
      </c>
      <c r="C5" s="83"/>
      <c r="D5" s="83"/>
      <c r="E5" s="134" t="s">
        <v>350</v>
      </c>
      <c r="F5" s="83"/>
      <c r="G5" s="83"/>
    </row>
    <row r="6" spans="1:7" ht="20.149999999999999" customHeight="1">
      <c r="A6" s="135" t="s">
        <v>846</v>
      </c>
      <c r="B6" s="88" t="s">
        <v>323</v>
      </c>
      <c r="C6" s="88" t="s">
        <v>847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>
      <c r="A7" s="72" t="s">
        <v>344</v>
      </c>
      <c r="B7" s="136">
        <f>data!B154</f>
        <v>188</v>
      </c>
      <c r="C7" s="136">
        <f>data!B155</f>
        <v>698</v>
      </c>
      <c r="D7" s="136">
        <f>data!B156</f>
        <v>0</v>
      </c>
      <c r="E7" s="136">
        <f>data!B157</f>
        <v>3048452</v>
      </c>
      <c r="F7" s="136">
        <f>data!B158</f>
        <v>14531905</v>
      </c>
      <c r="G7" s="136">
        <f>data!B157+data!B158</f>
        <v>17580357</v>
      </c>
    </row>
    <row r="8" spans="1:7" ht="20.149999999999999" customHeight="1">
      <c r="A8" s="72" t="s">
        <v>345</v>
      </c>
      <c r="B8" s="136">
        <f>data!C154</f>
        <v>22</v>
      </c>
      <c r="C8" s="136">
        <f>data!C155</f>
        <v>107</v>
      </c>
      <c r="D8" s="136">
        <f>data!C156</f>
        <v>0</v>
      </c>
      <c r="E8" s="136">
        <f>data!C157</f>
        <v>1097443</v>
      </c>
      <c r="F8" s="136">
        <f>data!C158</f>
        <v>5231486</v>
      </c>
      <c r="G8" s="136">
        <f>data!C157+data!C158</f>
        <v>6328929</v>
      </c>
    </row>
    <row r="9" spans="1:7" ht="20.149999999999999" customHeight="1">
      <c r="A9" s="72" t="s">
        <v>848</v>
      </c>
      <c r="B9" s="136">
        <f>data!D154</f>
        <v>33</v>
      </c>
      <c r="C9" s="136">
        <f>data!D155</f>
        <v>120</v>
      </c>
      <c r="D9" s="136">
        <f>data!D156</f>
        <v>0</v>
      </c>
      <c r="E9" s="136">
        <f>data!D157</f>
        <v>1970942</v>
      </c>
      <c r="F9" s="136">
        <f>data!D158</f>
        <v>9157463</v>
      </c>
      <c r="G9" s="136">
        <f>data!D157+data!D158</f>
        <v>11128405</v>
      </c>
    </row>
    <row r="10" spans="1:7" ht="20.149999999999999" customHeight="1">
      <c r="A10" s="87" t="s">
        <v>230</v>
      </c>
      <c r="B10" s="136">
        <f>data!E154</f>
        <v>243</v>
      </c>
      <c r="C10" s="136">
        <f>data!E155</f>
        <v>925</v>
      </c>
      <c r="D10" s="136">
        <f>data!E156</f>
        <v>0</v>
      </c>
      <c r="E10" s="136">
        <f>data!E157</f>
        <v>6116837</v>
      </c>
      <c r="F10" s="136">
        <f>data!E158</f>
        <v>28920854</v>
      </c>
      <c r="G10" s="136">
        <f>E10+F10</f>
        <v>35037691</v>
      </c>
    </row>
    <row r="11" spans="1:7" ht="20.149999999999999" customHeight="1">
      <c r="A11" s="137"/>
      <c r="B11" s="138"/>
      <c r="C11" s="138"/>
      <c r="D11" s="138"/>
      <c r="E11" s="138"/>
      <c r="F11" s="138"/>
      <c r="G11" s="139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140" t="s">
        <v>849</v>
      </c>
      <c r="B13" s="71"/>
      <c r="C13" s="71"/>
      <c r="D13" s="71"/>
      <c r="E13" s="71"/>
      <c r="F13" s="71"/>
      <c r="G13" s="141"/>
    </row>
    <row r="14" spans="1:7" ht="20.149999999999999" customHeight="1">
      <c r="A14" s="133"/>
      <c r="B14" s="142" t="s">
        <v>845</v>
      </c>
      <c r="C14" s="142"/>
      <c r="D14" s="142"/>
      <c r="E14" s="142" t="s">
        <v>350</v>
      </c>
      <c r="F14" s="142"/>
      <c r="G14" s="142"/>
    </row>
    <row r="15" spans="1:7" ht="20.149999999999999" customHeight="1">
      <c r="A15" s="135" t="s">
        <v>846</v>
      </c>
      <c r="B15" s="88" t="s">
        <v>323</v>
      </c>
      <c r="C15" s="88" t="s">
        <v>847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>
      <c r="A16" s="72" t="s">
        <v>344</v>
      </c>
      <c r="B16" s="136">
        <f>data!B160</f>
        <v>75</v>
      </c>
      <c r="C16" s="136">
        <f>data!B161</f>
        <v>1074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>
      <c r="A17" s="72" t="s">
        <v>345</v>
      </c>
      <c r="B17" s="136">
        <f>data!C160</f>
        <v>10</v>
      </c>
      <c r="C17" s="136">
        <f>data!C161</f>
        <v>1521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>
      <c r="A18" s="72" t="s">
        <v>848</v>
      </c>
      <c r="B18" s="136">
        <f>data!D160</f>
        <v>8</v>
      </c>
      <c r="C18" s="136">
        <f>data!D161</f>
        <v>1793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>
      <c r="A19" s="87" t="s">
        <v>230</v>
      </c>
      <c r="B19" s="136">
        <f>data!E160</f>
        <v>93</v>
      </c>
      <c r="C19" s="136">
        <f>data!E161</f>
        <v>4388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>
      <c r="A20" s="137"/>
      <c r="B20" s="138"/>
      <c r="C20" s="138"/>
      <c r="D20" s="138"/>
      <c r="E20" s="138"/>
      <c r="F20" s="138"/>
      <c r="G20" s="139"/>
    </row>
    <row r="21" spans="1:7" ht="20.149999999999999" customHeight="1">
      <c r="A21" s="77"/>
      <c r="B21" s="78"/>
      <c r="C21" s="78"/>
      <c r="D21" s="78"/>
      <c r="E21" s="78"/>
      <c r="F21" s="78"/>
      <c r="G21" s="79"/>
    </row>
    <row r="22" spans="1:7" ht="20.149999999999999" customHeight="1">
      <c r="A22" s="140" t="s">
        <v>850</v>
      </c>
      <c r="B22" s="71"/>
      <c r="C22" s="71"/>
      <c r="D22" s="71"/>
      <c r="E22" s="71"/>
      <c r="F22" s="71"/>
      <c r="G22" s="141"/>
    </row>
    <row r="23" spans="1:7" ht="20.149999999999999" customHeight="1">
      <c r="A23" s="133"/>
      <c r="B23" s="83" t="s">
        <v>845</v>
      </c>
      <c r="C23" s="83"/>
      <c r="D23" s="83"/>
      <c r="E23" s="83" t="s">
        <v>350</v>
      </c>
      <c r="F23" s="83"/>
      <c r="G23" s="83"/>
    </row>
    <row r="24" spans="1:7" ht="20.149999999999999" customHeight="1">
      <c r="A24" s="135" t="s">
        <v>846</v>
      </c>
      <c r="B24" s="88" t="s">
        <v>323</v>
      </c>
      <c r="C24" s="88" t="s">
        <v>847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>
      <c r="A27" s="72" t="s">
        <v>848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>
      <c r="A29" s="137"/>
      <c r="B29" s="138"/>
      <c r="C29" s="138"/>
      <c r="D29" s="138"/>
      <c r="E29" s="138"/>
      <c r="F29" s="138"/>
      <c r="G29" s="139"/>
    </row>
    <row r="30" spans="1:7" ht="20.149999999999999" customHeight="1">
      <c r="A30" s="77"/>
      <c r="B30" s="90"/>
      <c r="C30" s="78"/>
      <c r="D30" s="78"/>
      <c r="E30" s="78"/>
      <c r="F30" s="78"/>
      <c r="G30" s="79"/>
    </row>
    <row r="31" spans="1:7" ht="20.149999999999999" customHeight="1">
      <c r="A31" s="143" t="s">
        <v>851</v>
      </c>
      <c r="B31" s="144"/>
      <c r="C31" s="75"/>
      <c r="D31" s="74"/>
      <c r="E31" s="74"/>
      <c r="F31" s="74"/>
      <c r="G31" s="145"/>
    </row>
    <row r="32" spans="1:7" ht="20.149999999999999" customHeight="1">
      <c r="A32" s="146"/>
      <c r="B32" s="147" t="s">
        <v>852</v>
      </c>
      <c r="C32" s="148">
        <f>data!B173</f>
        <v>2012583</v>
      </c>
      <c r="D32" s="75"/>
      <c r="E32" s="75"/>
      <c r="F32" s="75"/>
      <c r="G32" s="93"/>
    </row>
    <row r="33" spans="1:7" ht="20.149999999999999" customHeight="1">
      <c r="A33" s="146"/>
      <c r="B33" s="149" t="s">
        <v>853</v>
      </c>
      <c r="C33" s="144">
        <f>data!C173</f>
        <v>1817425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>
      <c r="A1" s="150" t="s">
        <v>353</v>
      </c>
      <c r="B1" s="71"/>
      <c r="C1" s="70" t="s">
        <v>854</v>
      </c>
    </row>
    <row r="2" spans="1:3" ht="20.149999999999999" customHeight="1">
      <c r="A2" s="95"/>
    </row>
    <row r="3" spans="1:3" ht="20.149999999999999" customHeight="1">
      <c r="A3" s="129" t="str">
        <f>"Hospital: "&amp;data!C98</f>
        <v>Hospital: LINCOLN COUNTY HOSPITAL DISTRICT # 3</v>
      </c>
      <c r="B3" s="78"/>
      <c r="C3" s="151" t="str">
        <f>"FYE: "&amp;data!C96</f>
        <v>FYE: 12/31/2022</v>
      </c>
    </row>
    <row r="4" spans="1:3" ht="20.149999999999999" customHeight="1">
      <c r="A4" s="78"/>
    </row>
    <row r="5" spans="1:3" ht="20.149999999999999" customHeight="1">
      <c r="A5" s="72">
        <v>1</v>
      </c>
      <c r="B5" s="84" t="s">
        <v>354</v>
      </c>
      <c r="C5" s="132"/>
    </row>
    <row r="6" spans="1:3" ht="20.149999999999999" customHeight="1">
      <c r="A6" s="152">
        <v>2</v>
      </c>
      <c r="B6" s="73" t="s">
        <v>855</v>
      </c>
      <c r="C6" s="72">
        <f>data!C181</f>
        <v>1035970.45</v>
      </c>
    </row>
    <row r="7" spans="1:3" ht="20.149999999999999" customHeight="1">
      <c r="A7" s="153">
        <v>3</v>
      </c>
      <c r="B7" s="92" t="s">
        <v>356</v>
      </c>
      <c r="C7" s="72">
        <f>data!C182</f>
        <v>21348.63</v>
      </c>
    </row>
    <row r="8" spans="1:3" ht="20.149999999999999" customHeight="1">
      <c r="A8" s="153">
        <v>4</v>
      </c>
      <c r="B8" s="73" t="s">
        <v>357</v>
      </c>
      <c r="C8" s="72">
        <f>data!C183</f>
        <v>130536.8</v>
      </c>
    </row>
    <row r="9" spans="1:3" ht="20.149999999999999" customHeight="1">
      <c r="A9" s="153">
        <v>5</v>
      </c>
      <c r="B9" s="73" t="s">
        <v>358</v>
      </c>
      <c r="C9" s="72">
        <f>data!C184</f>
        <v>1924611.1</v>
      </c>
    </row>
    <row r="10" spans="1:3" ht="20.149999999999999" customHeight="1">
      <c r="A10" s="153">
        <v>6</v>
      </c>
      <c r="B10" s="73" t="s">
        <v>359</v>
      </c>
      <c r="C10" s="72">
        <f>data!C185</f>
        <v>0</v>
      </c>
    </row>
    <row r="11" spans="1:3" ht="20.149999999999999" customHeight="1">
      <c r="A11" s="153">
        <v>7</v>
      </c>
      <c r="B11" s="73" t="s">
        <v>360</v>
      </c>
      <c r="C11" s="72">
        <f>data!C186</f>
        <v>387080.84</v>
      </c>
    </row>
    <row r="12" spans="1:3" ht="20.149999999999999" customHeight="1">
      <c r="A12" s="153">
        <v>8</v>
      </c>
      <c r="B12" s="73" t="s">
        <v>361</v>
      </c>
      <c r="C12" s="72">
        <f>data!C187</f>
        <v>21505.86</v>
      </c>
    </row>
    <row r="13" spans="1:3" ht="20.149999999999999" customHeight="1">
      <c r="A13" s="153">
        <v>9</v>
      </c>
      <c r="B13" s="73" t="s">
        <v>361</v>
      </c>
      <c r="C13" s="72">
        <f>data!C188</f>
        <v>266710.01</v>
      </c>
    </row>
    <row r="14" spans="1:3" ht="20.149999999999999" customHeight="1">
      <c r="A14" s="153">
        <v>10</v>
      </c>
      <c r="B14" s="73" t="s">
        <v>856</v>
      </c>
      <c r="C14" s="72">
        <f>data!D189</f>
        <v>3787763.6899999995</v>
      </c>
    </row>
    <row r="15" spans="1:3" ht="20.149999999999999" customHeight="1">
      <c r="A15" s="77"/>
      <c r="B15" s="78"/>
      <c r="C15" s="79"/>
    </row>
    <row r="16" spans="1:3" ht="20.149999999999999" customHeight="1">
      <c r="A16" s="77"/>
      <c r="B16" s="78"/>
      <c r="C16" s="79"/>
    </row>
    <row r="17" spans="1:3" ht="20.149999999999999" customHeight="1">
      <c r="A17" s="154">
        <v>11</v>
      </c>
      <c r="B17" s="85" t="s">
        <v>362</v>
      </c>
      <c r="C17" s="86"/>
    </row>
    <row r="18" spans="1:3" ht="20.149999999999999" customHeight="1">
      <c r="A18" s="72">
        <v>12</v>
      </c>
      <c r="B18" s="73" t="s">
        <v>857</v>
      </c>
      <c r="C18" s="72">
        <f>data!C191</f>
        <v>25200</v>
      </c>
    </row>
    <row r="19" spans="1:3" ht="20.149999999999999" customHeight="1">
      <c r="A19" s="72">
        <v>13</v>
      </c>
      <c r="B19" s="73" t="s">
        <v>858</v>
      </c>
      <c r="C19" s="72">
        <f>data!C192</f>
        <v>13767.96</v>
      </c>
    </row>
    <row r="20" spans="1:3" ht="20.149999999999999" customHeight="1">
      <c r="A20" s="72">
        <v>14</v>
      </c>
      <c r="B20" s="73" t="s">
        <v>859</v>
      </c>
      <c r="C20" s="72">
        <f>data!D193</f>
        <v>38967.96</v>
      </c>
    </row>
    <row r="21" spans="1:3" ht="20.149999999999999" customHeight="1">
      <c r="A21" s="77"/>
      <c r="B21" s="78"/>
      <c r="C21" s="79"/>
    </row>
    <row r="22" spans="1:3" ht="20.149999999999999" customHeight="1">
      <c r="A22" s="77"/>
      <c r="C22" s="155"/>
    </row>
    <row r="23" spans="1:3" ht="20.149999999999999" customHeight="1">
      <c r="A23" s="133">
        <v>15</v>
      </c>
      <c r="B23" s="156" t="s">
        <v>365</v>
      </c>
      <c r="C23" s="132"/>
    </row>
    <row r="24" spans="1:3" ht="20.149999999999999" customHeight="1">
      <c r="A24" s="72">
        <v>16</v>
      </c>
      <c r="B24" s="84" t="s">
        <v>860</v>
      </c>
      <c r="C24" s="157"/>
    </row>
    <row r="25" spans="1:3" ht="20.149999999999999" customHeight="1">
      <c r="A25" s="72">
        <v>17</v>
      </c>
      <c r="B25" s="73" t="s">
        <v>861</v>
      </c>
      <c r="C25" s="72">
        <f>data!C195</f>
        <v>239330.52</v>
      </c>
    </row>
    <row r="26" spans="1:3" ht="20.149999999999999" customHeight="1">
      <c r="A26" s="72">
        <v>18</v>
      </c>
      <c r="B26" s="73" t="s">
        <v>367</v>
      </c>
      <c r="C26" s="72">
        <f>data!C196</f>
        <v>0</v>
      </c>
    </row>
    <row r="27" spans="1:3" ht="20.149999999999999" customHeight="1">
      <c r="A27" s="72">
        <v>19</v>
      </c>
      <c r="B27" s="73" t="s">
        <v>862</v>
      </c>
      <c r="C27" s="72">
        <f>data!D197</f>
        <v>239330.52</v>
      </c>
    </row>
    <row r="28" spans="1:3" ht="20.149999999999999" customHeight="1">
      <c r="A28" s="77"/>
      <c r="B28" s="78"/>
      <c r="C28" s="79"/>
    </row>
    <row r="29" spans="1:3" ht="20.149999999999999" customHeight="1">
      <c r="A29" s="77"/>
      <c r="B29" s="78"/>
      <c r="C29" s="79"/>
    </row>
    <row r="30" spans="1:3" ht="20.149999999999999" customHeight="1">
      <c r="A30" s="133">
        <v>20</v>
      </c>
      <c r="B30" s="156" t="s">
        <v>863</v>
      </c>
      <c r="C30" s="142"/>
    </row>
    <row r="31" spans="1:3" ht="20.149999999999999" customHeight="1">
      <c r="A31" s="72">
        <v>21</v>
      </c>
      <c r="B31" s="73" t="s">
        <v>369</v>
      </c>
      <c r="C31" s="72">
        <f>data!C199</f>
        <v>48083.27</v>
      </c>
    </row>
    <row r="32" spans="1:3" ht="20.149999999999999" customHeight="1">
      <c r="A32" s="72">
        <v>22</v>
      </c>
      <c r="B32" s="73" t="s">
        <v>864</v>
      </c>
      <c r="C32" s="72">
        <f>data!C200</f>
        <v>134890.44</v>
      </c>
    </row>
    <row r="33" spans="1:3" ht="20.149999999999999" customHeight="1">
      <c r="A33" s="72">
        <v>23</v>
      </c>
      <c r="B33" s="73" t="s">
        <v>159</v>
      </c>
      <c r="C33" s="72">
        <f>data!C201</f>
        <v>0</v>
      </c>
    </row>
    <row r="34" spans="1:3" ht="20.149999999999999" customHeight="1">
      <c r="A34" s="72">
        <v>24</v>
      </c>
      <c r="B34" s="73" t="s">
        <v>865</v>
      </c>
      <c r="C34" s="72">
        <f>data!D202</f>
        <v>182973.71</v>
      </c>
    </row>
    <row r="35" spans="1:3" ht="20.149999999999999" customHeight="1">
      <c r="A35" s="77"/>
      <c r="B35" s="78"/>
      <c r="C35" s="79"/>
    </row>
    <row r="36" spans="1:3" ht="20.149999999999999" customHeight="1">
      <c r="A36" s="77"/>
      <c r="B36" s="78"/>
      <c r="C36" s="79"/>
    </row>
    <row r="37" spans="1:3" ht="20.149999999999999" customHeight="1">
      <c r="A37" s="133">
        <v>25</v>
      </c>
      <c r="B37" s="156" t="s">
        <v>371</v>
      </c>
      <c r="C37" s="132"/>
    </row>
    <row r="38" spans="1:3" ht="20.149999999999999" customHeight="1">
      <c r="A38" s="72">
        <v>26</v>
      </c>
      <c r="B38" s="73" t="s">
        <v>866</v>
      </c>
      <c r="C38" s="72">
        <f>data!C204</f>
        <v>196584.31</v>
      </c>
    </row>
    <row r="39" spans="1:3" ht="20.149999999999999" customHeight="1">
      <c r="A39" s="72">
        <v>27</v>
      </c>
      <c r="B39" s="73" t="s">
        <v>373</v>
      </c>
      <c r="C39" s="72">
        <f>data!C205</f>
        <v>0</v>
      </c>
    </row>
    <row r="40" spans="1:3" ht="20.149999999999999" customHeight="1">
      <c r="A40" s="72">
        <v>28</v>
      </c>
      <c r="B40" s="73" t="s">
        <v>867</v>
      </c>
      <c r="C40" s="72">
        <f>data!D206</f>
        <v>196584.31</v>
      </c>
    </row>
    <row r="41" spans="1: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>
      <c r="A1" s="150" t="s">
        <v>374</v>
      </c>
      <c r="B1" s="71"/>
      <c r="C1" s="71"/>
      <c r="D1" s="71"/>
      <c r="E1" s="71"/>
      <c r="F1" s="70" t="s">
        <v>868</v>
      </c>
    </row>
    <row r="3" spans="1:6" ht="20.149999999999999" customHeight="1">
      <c r="A3" s="129" t="str">
        <f>"Hospital: "&amp;data!C98</f>
        <v>Hospital: LINCOLN COUNTY HOSPITAL DISTRICT # 3</v>
      </c>
      <c r="F3" s="151" t="str">
        <f>"FYE: "&amp;data!C96</f>
        <v>FYE: 12/31/2022</v>
      </c>
    </row>
    <row r="4" spans="1:6" ht="20.149999999999999" customHeight="1">
      <c r="A4" s="157" t="s">
        <v>375</v>
      </c>
      <c r="B4" s="83"/>
      <c r="C4" s="83"/>
      <c r="D4" s="84"/>
      <c r="E4" s="84"/>
      <c r="F4" s="83"/>
    </row>
    <row r="5" spans="1:6" ht="20.149999999999999" customHeight="1">
      <c r="A5" s="133"/>
      <c r="B5" s="159"/>
      <c r="C5" s="160" t="s">
        <v>869</v>
      </c>
      <c r="D5" s="160"/>
      <c r="E5" s="160"/>
      <c r="F5" s="160" t="s">
        <v>870</v>
      </c>
    </row>
    <row r="6" spans="1:6" ht="20.149999999999999" customHeight="1">
      <c r="A6" s="161"/>
      <c r="B6" s="79"/>
      <c r="C6" s="162" t="s">
        <v>871</v>
      </c>
      <c r="D6" s="162" t="s">
        <v>377</v>
      </c>
      <c r="E6" s="162" t="s">
        <v>872</v>
      </c>
      <c r="F6" s="162" t="s">
        <v>871</v>
      </c>
    </row>
    <row r="7" spans="1:6" ht="20.149999999999999" customHeight="1">
      <c r="A7" s="72">
        <v>1</v>
      </c>
      <c r="B7" s="76" t="s">
        <v>380</v>
      </c>
      <c r="C7" s="76">
        <f>data!B211</f>
        <v>792630</v>
      </c>
      <c r="D7" s="76">
        <f>data!C211</f>
        <v>0</v>
      </c>
      <c r="E7" s="76">
        <f>data!D211</f>
        <v>0</v>
      </c>
      <c r="F7" s="76">
        <f>data!E211</f>
        <v>792630</v>
      </c>
    </row>
    <row r="8" spans="1:6" ht="20.149999999999999" customHeight="1">
      <c r="A8" s="72">
        <v>2</v>
      </c>
      <c r="B8" s="76" t="s">
        <v>381</v>
      </c>
      <c r="C8" s="76">
        <f>data!B212</f>
        <v>324429</v>
      </c>
      <c r="D8" s="76">
        <f>data!C212</f>
        <v>0</v>
      </c>
      <c r="E8" s="76">
        <f>data!D212</f>
        <v>0</v>
      </c>
      <c r="F8" s="76">
        <f>data!E212</f>
        <v>324429</v>
      </c>
    </row>
    <row r="9" spans="1:6" ht="20.149999999999999" customHeight="1">
      <c r="A9" s="72">
        <v>3</v>
      </c>
      <c r="B9" s="76" t="s">
        <v>382</v>
      </c>
      <c r="C9" s="76">
        <f>data!B213</f>
        <v>12833751</v>
      </c>
      <c r="D9" s="76">
        <f>data!C213</f>
        <v>24056</v>
      </c>
      <c r="E9" s="76">
        <f>data!D213</f>
        <v>0</v>
      </c>
      <c r="F9" s="76">
        <f>data!E213</f>
        <v>12857807</v>
      </c>
    </row>
    <row r="10" spans="1:6" ht="20.149999999999999" customHeight="1">
      <c r="A10" s="72">
        <v>4</v>
      </c>
      <c r="B10" s="76" t="s">
        <v>873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>
      <c r="A11" s="72">
        <v>5</v>
      </c>
      <c r="B11" s="76" t="s">
        <v>874</v>
      </c>
      <c r="C11" s="76">
        <f>data!B215</f>
        <v>5223676</v>
      </c>
      <c r="D11" s="76">
        <f>data!C215</f>
        <v>86827</v>
      </c>
      <c r="E11" s="76">
        <f>data!D215</f>
        <v>0</v>
      </c>
      <c r="F11" s="76">
        <f>data!E215</f>
        <v>5310503</v>
      </c>
    </row>
    <row r="12" spans="1:6" ht="20.149999999999999" customHeight="1">
      <c r="A12" s="72">
        <v>6</v>
      </c>
      <c r="B12" s="76" t="s">
        <v>875</v>
      </c>
      <c r="C12" s="76">
        <f>data!B216</f>
        <v>7595822</v>
      </c>
      <c r="D12" s="76">
        <f>data!C216</f>
        <v>615822</v>
      </c>
      <c r="E12" s="76">
        <f>data!D216</f>
        <v>0</v>
      </c>
      <c r="F12" s="76">
        <f>data!E216</f>
        <v>8211644</v>
      </c>
    </row>
    <row r="13" spans="1:6" ht="20.149999999999999" customHeight="1">
      <c r="A13" s="72">
        <v>7</v>
      </c>
      <c r="B13" s="76" t="s">
        <v>876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>
      <c r="A14" s="72">
        <v>8</v>
      </c>
      <c r="B14" s="76" t="s">
        <v>387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>
      <c r="A15" s="72">
        <v>9</v>
      </c>
      <c r="B15" s="76" t="s">
        <v>877</v>
      </c>
      <c r="C15" s="76">
        <f>data!B219</f>
        <v>145078</v>
      </c>
      <c r="D15" s="76">
        <f>data!C219</f>
        <v>-7031</v>
      </c>
      <c r="E15" s="76">
        <f>data!D219</f>
        <v>0</v>
      </c>
      <c r="F15" s="76">
        <f>data!E219</f>
        <v>138047</v>
      </c>
    </row>
    <row r="16" spans="1:6" ht="20.149999999999999" customHeight="1">
      <c r="A16" s="72">
        <v>10</v>
      </c>
      <c r="B16" s="76" t="s">
        <v>601</v>
      </c>
      <c r="C16" s="76">
        <f>data!B220</f>
        <v>26915386</v>
      </c>
      <c r="D16" s="76">
        <f>data!C220</f>
        <v>719674</v>
      </c>
      <c r="E16" s="76">
        <f>data!D220</f>
        <v>0</v>
      </c>
      <c r="F16" s="76">
        <f>data!E220</f>
        <v>27635060</v>
      </c>
    </row>
    <row r="17" spans="1:6" ht="20.149999999999999" customHeight="1">
      <c r="A17" s="77"/>
      <c r="B17" s="78"/>
      <c r="C17" s="78"/>
      <c r="D17" s="78"/>
      <c r="E17" s="78"/>
      <c r="F17" s="79"/>
    </row>
    <row r="18" spans="1:6" ht="20.149999999999999" customHeight="1">
      <c r="A18" s="80"/>
      <c r="F18" s="91"/>
    </row>
    <row r="19" spans="1:6" ht="20.149999999999999" customHeight="1">
      <c r="A19" s="80"/>
      <c r="F19" s="91"/>
    </row>
    <row r="20" spans="1:6" ht="20.149999999999999" customHeight="1">
      <c r="A20" s="157" t="s">
        <v>389</v>
      </c>
      <c r="B20" s="83"/>
      <c r="C20" s="83"/>
      <c r="D20" s="83"/>
      <c r="E20" s="83"/>
      <c r="F20" s="83"/>
    </row>
    <row r="21" spans="1:6" ht="20.149999999999999" customHeight="1">
      <c r="A21" s="163"/>
      <c r="B21" s="155"/>
      <c r="C21" s="162" t="s">
        <v>869</v>
      </c>
      <c r="D21" s="4" t="s">
        <v>230</v>
      </c>
      <c r="E21" s="162"/>
      <c r="F21" s="162" t="s">
        <v>870</v>
      </c>
    </row>
    <row r="22" spans="1:6" ht="20.149999999999999" customHeight="1">
      <c r="A22" s="163"/>
      <c r="B22" s="155"/>
      <c r="C22" s="162" t="s">
        <v>871</v>
      </c>
      <c r="D22" s="162" t="s">
        <v>878</v>
      </c>
      <c r="E22" s="162" t="s">
        <v>872</v>
      </c>
      <c r="F22" s="162" t="s">
        <v>871</v>
      </c>
    </row>
    <row r="23" spans="1:6" ht="20.149999999999999" customHeight="1">
      <c r="A23" s="72">
        <v>11</v>
      </c>
      <c r="B23" s="164" t="s">
        <v>380</v>
      </c>
      <c r="C23" s="164"/>
      <c r="D23" s="164"/>
      <c r="E23" s="164"/>
      <c r="F23" s="164"/>
    </row>
    <row r="24" spans="1:6" ht="20.149999999999999" customHeight="1">
      <c r="A24" s="72">
        <v>12</v>
      </c>
      <c r="B24" s="76" t="s">
        <v>381</v>
      </c>
      <c r="C24" s="76">
        <f>data!B225</f>
        <v>307380</v>
      </c>
      <c r="D24" s="76">
        <f>data!C225</f>
        <v>2881</v>
      </c>
      <c r="E24" s="76">
        <f>data!D225</f>
        <v>0</v>
      </c>
      <c r="F24" s="76">
        <f>data!E225</f>
        <v>310261</v>
      </c>
    </row>
    <row r="25" spans="1:6" ht="20.149999999999999" customHeight="1">
      <c r="A25" s="72">
        <v>13</v>
      </c>
      <c r="B25" s="76" t="s">
        <v>382</v>
      </c>
      <c r="C25" s="76">
        <f>data!B226</f>
        <v>4341421</v>
      </c>
      <c r="D25" s="76">
        <f>data!C226</f>
        <v>532486</v>
      </c>
      <c r="E25" s="76">
        <f>data!D226</f>
        <v>0</v>
      </c>
      <c r="F25" s="76">
        <f>data!E226</f>
        <v>4873907</v>
      </c>
    </row>
    <row r="26" spans="1:6" ht="20.149999999999999" customHeight="1">
      <c r="A26" s="72">
        <v>14</v>
      </c>
      <c r="B26" s="76" t="s">
        <v>873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>
      <c r="A27" s="72">
        <v>15</v>
      </c>
      <c r="B27" s="76" t="s">
        <v>874</v>
      </c>
      <c r="C27" s="76">
        <f>data!B228</f>
        <v>4864509</v>
      </c>
      <c r="D27" s="76">
        <f>data!C228</f>
        <v>89554</v>
      </c>
      <c r="E27" s="76">
        <f>data!D228</f>
        <v>0</v>
      </c>
      <c r="F27" s="76">
        <f>data!E228</f>
        <v>4954063</v>
      </c>
    </row>
    <row r="28" spans="1:6" ht="20.149999999999999" customHeight="1">
      <c r="A28" s="72">
        <v>16</v>
      </c>
      <c r="B28" s="76" t="s">
        <v>875</v>
      </c>
      <c r="C28" s="76">
        <f>data!B229</f>
        <v>6166089</v>
      </c>
      <c r="D28" s="76">
        <f>data!C229</f>
        <v>405636</v>
      </c>
      <c r="E28" s="76">
        <f>data!D229</f>
        <v>0</v>
      </c>
      <c r="F28" s="76">
        <f>data!E229</f>
        <v>6571725</v>
      </c>
    </row>
    <row r="29" spans="1:6" ht="20.149999999999999" customHeight="1">
      <c r="A29" s="72">
        <v>17</v>
      </c>
      <c r="B29" s="76" t="s">
        <v>876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>
      <c r="A30" s="72">
        <v>18</v>
      </c>
      <c r="B30" s="76" t="s">
        <v>387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>
      <c r="A31" s="72">
        <v>19</v>
      </c>
      <c r="B31" s="76" t="s">
        <v>877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>
      <c r="A32" s="72">
        <v>20</v>
      </c>
      <c r="B32" s="76" t="s">
        <v>601</v>
      </c>
      <c r="C32" s="76">
        <f>data!B233</f>
        <v>15679399</v>
      </c>
      <c r="D32" s="76">
        <f>data!C233</f>
        <v>1030557</v>
      </c>
      <c r="E32" s="76">
        <f>data!D233</f>
        <v>0</v>
      </c>
      <c r="F32" s="76">
        <f>data!E233</f>
        <v>16709956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>
      <c r="A1" s="71" t="s">
        <v>879</v>
      </c>
      <c r="B1" s="71"/>
      <c r="C1" s="71"/>
      <c r="D1" s="70" t="s">
        <v>880</v>
      </c>
    </row>
    <row r="2" spans="1:4" ht="20.149999999999999" customHeight="1">
      <c r="A2" s="129" t="str">
        <f>"Hospital: "&amp;data!C98</f>
        <v>Hospital: LINCOLN COUNTY HOSPITAL DISTRICT # 3</v>
      </c>
      <c r="B2" s="78"/>
      <c r="C2" s="78"/>
      <c r="D2" s="151" t="str">
        <f>"FYE: "&amp;data!C96</f>
        <v>FYE: 12/31/2022</v>
      </c>
    </row>
    <row r="3" spans="1:4" ht="20.149999999999999" customHeight="1">
      <c r="A3" s="133"/>
      <c r="B3" s="159"/>
      <c r="C3" s="159"/>
      <c r="D3" s="159"/>
    </row>
    <row r="4" spans="1:4" ht="20.149999999999999" customHeight="1">
      <c r="A4" s="153"/>
      <c r="B4" s="165" t="s">
        <v>881</v>
      </c>
      <c r="C4" s="165" t="s">
        <v>882</v>
      </c>
      <c r="D4" s="166"/>
    </row>
    <row r="5" spans="1:4" ht="20.149999999999999" customHeight="1">
      <c r="A5" s="133">
        <v>1</v>
      </c>
      <c r="B5" s="167"/>
      <c r="C5" s="89" t="s">
        <v>391</v>
      </c>
      <c r="D5" s="76">
        <f>data!D237</f>
        <v>334048.81</v>
      </c>
    </row>
    <row r="6" spans="1:4" ht="20.149999999999999" customHeight="1">
      <c r="A6" s="72">
        <v>2</v>
      </c>
      <c r="B6" s="78"/>
      <c r="C6" s="151" t="s">
        <v>487</v>
      </c>
      <c r="D6" s="162"/>
    </row>
    <row r="7" spans="1:4" ht="20.149999999999999" customHeight="1">
      <c r="A7" s="72">
        <v>3</v>
      </c>
      <c r="B7" s="167">
        <v>5810</v>
      </c>
      <c r="C7" s="76" t="s">
        <v>344</v>
      </c>
      <c r="D7" s="76">
        <f>data!C239</f>
        <v>1475008.68</v>
      </c>
    </row>
    <row r="8" spans="1:4" ht="20.149999999999999" customHeight="1">
      <c r="A8" s="72">
        <v>4</v>
      </c>
      <c r="B8" s="167">
        <v>5820</v>
      </c>
      <c r="C8" s="76" t="s">
        <v>345</v>
      </c>
      <c r="D8" s="76">
        <f>data!C240</f>
        <v>1628150.6199999999</v>
      </c>
    </row>
    <row r="9" spans="1:4" ht="20.149999999999999" customHeight="1">
      <c r="A9" s="72">
        <v>5</v>
      </c>
      <c r="B9" s="167">
        <v>5830</v>
      </c>
      <c r="C9" s="76" t="s">
        <v>357</v>
      </c>
      <c r="D9" s="76">
        <f>data!C241</f>
        <v>0</v>
      </c>
    </row>
    <row r="10" spans="1:4" ht="20.149999999999999" customHeight="1">
      <c r="A10" s="72">
        <v>6</v>
      </c>
      <c r="B10" s="167">
        <v>5840</v>
      </c>
      <c r="C10" s="76" t="s">
        <v>396</v>
      </c>
      <c r="D10" s="76">
        <f>data!C242</f>
        <v>0</v>
      </c>
    </row>
    <row r="11" spans="1:4" ht="20.149999999999999" customHeight="1">
      <c r="A11" s="72">
        <v>7</v>
      </c>
      <c r="B11" s="167">
        <v>5850</v>
      </c>
      <c r="C11" s="76" t="s">
        <v>883</v>
      </c>
      <c r="D11" s="76">
        <f>data!C243</f>
        <v>2247193.63</v>
      </c>
    </row>
    <row r="12" spans="1:4" ht="20.149999999999999" customHeight="1">
      <c r="A12" s="72">
        <v>8</v>
      </c>
      <c r="B12" s="167">
        <v>5860</v>
      </c>
      <c r="C12" s="76" t="s">
        <v>159</v>
      </c>
      <c r="D12" s="76">
        <f>data!C244</f>
        <v>349951.29000000004</v>
      </c>
    </row>
    <row r="13" spans="1:4" ht="20.149999999999999" customHeight="1">
      <c r="A13" s="72">
        <v>9</v>
      </c>
      <c r="B13" s="76"/>
      <c r="C13" s="76" t="s">
        <v>884</v>
      </c>
      <c r="D13" s="76">
        <f>data!D245</f>
        <v>5700304.2199999997</v>
      </c>
    </row>
    <row r="14" spans="1:4" ht="20.149999999999999" customHeight="1">
      <c r="A14" s="161">
        <v>10</v>
      </c>
      <c r="B14" s="88"/>
      <c r="C14" s="88"/>
      <c r="D14" s="88"/>
    </row>
    <row r="15" spans="1:4" ht="20.149999999999999" customHeight="1">
      <c r="A15" s="72">
        <v>11</v>
      </c>
      <c r="B15" s="168"/>
      <c r="C15" s="168" t="s">
        <v>400</v>
      </c>
      <c r="D15" s="162"/>
    </row>
    <row r="16" spans="1:4" ht="20.149999999999999" customHeight="1">
      <c r="A16" s="161">
        <v>12</v>
      </c>
      <c r="B16" s="88"/>
      <c r="C16" s="73" t="s">
        <v>885</v>
      </c>
      <c r="D16" s="72">
        <f>data!C247</f>
        <v>0</v>
      </c>
    </row>
    <row r="17" spans="1:4" ht="20.149999999999999" customHeight="1">
      <c r="A17" s="72">
        <v>13</v>
      </c>
      <c r="B17" s="168"/>
      <c r="C17" s="78"/>
      <c r="D17" s="79"/>
    </row>
    <row r="18" spans="1:4" ht="20.149999999999999" customHeight="1">
      <c r="A18" s="72">
        <v>14</v>
      </c>
      <c r="B18" s="169">
        <v>5900</v>
      </c>
      <c r="C18" s="76" t="s">
        <v>402</v>
      </c>
      <c r="D18" s="76">
        <f>data!C249</f>
        <v>0</v>
      </c>
    </row>
    <row r="19" spans="1:4" ht="20.149999999999999" customHeight="1">
      <c r="A19" s="170">
        <v>15</v>
      </c>
      <c r="B19" s="167">
        <v>5910</v>
      </c>
      <c r="C19" s="89" t="s">
        <v>886</v>
      </c>
      <c r="D19" s="76">
        <f>data!C250</f>
        <v>256752.44</v>
      </c>
    </row>
    <row r="20" spans="1:4" ht="20.149999999999999" customHeight="1">
      <c r="A20" s="72">
        <v>16</v>
      </c>
      <c r="B20" s="76"/>
      <c r="C20" s="76"/>
      <c r="D20" s="88"/>
    </row>
    <row r="21" spans="1:4" ht="20.149999999999999" customHeight="1">
      <c r="A21" s="72">
        <v>17</v>
      </c>
      <c r="B21" s="88"/>
      <c r="C21" s="88"/>
      <c r="D21" s="88"/>
    </row>
    <row r="22" spans="1:4" ht="20.149999999999999" customHeight="1">
      <c r="A22" s="161">
        <v>18</v>
      </c>
      <c r="B22" s="88"/>
      <c r="C22" s="88" t="s">
        <v>887</v>
      </c>
      <c r="D22" s="76">
        <f>data!D252</f>
        <v>256752.44</v>
      </c>
    </row>
    <row r="23" spans="1:4" ht="20.149999999999999" customHeight="1">
      <c r="A23" s="170">
        <v>19</v>
      </c>
      <c r="B23" s="168"/>
      <c r="C23" s="168"/>
      <c r="D23" s="162"/>
    </row>
    <row r="24" spans="1:4" ht="20.149999999999999" customHeight="1">
      <c r="A24" s="171">
        <v>20</v>
      </c>
      <c r="B24" s="167">
        <v>5970</v>
      </c>
      <c r="C24" s="76" t="s">
        <v>406</v>
      </c>
      <c r="D24" s="76">
        <f>data!C254</f>
        <v>0</v>
      </c>
    </row>
    <row r="25" spans="1:4" ht="20.149999999999999" customHeight="1">
      <c r="A25" s="170">
        <v>21</v>
      </c>
      <c r="B25" s="78"/>
      <c r="C25" s="78"/>
      <c r="D25" s="162"/>
    </row>
    <row r="26" spans="1:4" ht="20.149999999999999" customHeight="1">
      <c r="A26" s="72">
        <v>22</v>
      </c>
      <c r="B26" s="167">
        <v>5980</v>
      </c>
      <c r="C26" s="76" t="s">
        <v>888</v>
      </c>
      <c r="D26" s="76">
        <f>data!C255</f>
        <v>102871.11</v>
      </c>
    </row>
    <row r="27" spans="1:4" ht="20.149999999999999" customHeight="1">
      <c r="A27" s="153">
        <v>23</v>
      </c>
      <c r="B27" s="172" t="s">
        <v>889</v>
      </c>
      <c r="C27" s="88"/>
      <c r="D27" s="76">
        <f>data!D256</f>
        <v>102871.11</v>
      </c>
    </row>
    <row r="28" spans="1:4" ht="20.149999999999999" customHeight="1">
      <c r="A28" s="81">
        <v>24</v>
      </c>
      <c r="B28" s="147" t="s">
        <v>890</v>
      </c>
      <c r="C28" s="90"/>
      <c r="D28" s="166"/>
    </row>
    <row r="29" spans="1:4" ht="20.149999999999999" customHeight="1">
      <c r="A29" s="173"/>
      <c r="B29" s="174"/>
      <c r="C29" s="174"/>
      <c r="D29" s="88"/>
    </row>
    <row r="30" spans="1:4" ht="20.149999999999999" customHeight="1">
      <c r="A30" s="175"/>
      <c r="B30" s="73"/>
      <c r="C30" s="73"/>
      <c r="D30" s="88"/>
    </row>
    <row r="31" spans="1:4" ht="20.149999999999999" customHeight="1">
      <c r="A31" s="175"/>
      <c r="B31" s="73"/>
      <c r="C31" s="73"/>
      <c r="D31" s="88"/>
    </row>
    <row r="32" spans="1:4" ht="20.149999999999999" customHeight="1">
      <c r="A32" s="175"/>
      <c r="B32" s="73"/>
      <c r="C32" s="73"/>
      <c r="D32" s="88"/>
    </row>
    <row r="33" spans="1:4" ht="20.149999999999999" customHeight="1">
      <c r="A33" s="175"/>
      <c r="B33" s="73"/>
      <c r="C33" s="73"/>
      <c r="D33" s="76"/>
    </row>
    <row r="34" spans="1:4" ht="20.149999999999999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2023-12-20T23:40:15Z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