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FE686D78-C204-4D3C-B774-051E56D4FAC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3" l="1"/>
  <c r="D22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/>
  <c r="D381" i="34"/>
  <c r="D383" i="34" s="1"/>
  <c r="E380" i="34"/>
  <c r="D366" i="34"/>
  <c r="D360" i="34"/>
  <c r="D340" i="34"/>
  <c r="D339" i="34"/>
  <c r="D341" i="34" s="1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CF90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BQ67" i="34"/>
  <c r="BE67" i="34"/>
  <c r="AX67" i="34"/>
  <c r="T67" i="34"/>
  <c r="L67" i="34"/>
  <c r="CE66" i="34"/>
  <c r="CE65" i="34"/>
  <c r="CE64" i="34"/>
  <c r="F612" i="34" s="1"/>
  <c r="CE63" i="34"/>
  <c r="BQ62" i="34"/>
  <c r="BQ85" i="34" s="1"/>
  <c r="C623" i="34" s="1"/>
  <c r="CE61" i="34"/>
  <c r="CE60" i="34"/>
  <c r="H612" i="34" s="1"/>
  <c r="B53" i="34"/>
  <c r="CD52" i="34"/>
  <c r="CC52" i="34"/>
  <c r="CC67" i="34" s="1"/>
  <c r="CB52" i="34"/>
  <c r="CB67" i="34" s="1"/>
  <c r="BZ52" i="34"/>
  <c r="BZ67" i="34" s="1"/>
  <c r="BY52" i="34"/>
  <c r="BY67" i="34" s="1"/>
  <c r="BX52" i="34"/>
  <c r="BX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P52" i="34"/>
  <c r="BP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E51" i="34"/>
  <c r="B49" i="34"/>
  <c r="CC48" i="34"/>
  <c r="CC62" i="34" s="1"/>
  <c r="CB48" i="34"/>
  <c r="CB62" i="34" s="1"/>
  <c r="CB85" i="34" s="1"/>
  <c r="BZ48" i="34"/>
  <c r="BZ62" i="34" s="1"/>
  <c r="BY48" i="34"/>
  <c r="BY62" i="34" s="1"/>
  <c r="BT48" i="34"/>
  <c r="BT62" i="34" s="1"/>
  <c r="BT85" i="34" s="1"/>
  <c r="BR48" i="34"/>
  <c r="BR62" i="34" s="1"/>
  <c r="BQ48" i="34"/>
  <c r="BM48" i="34"/>
  <c r="BM62" i="34" s="1"/>
  <c r="BL48" i="34"/>
  <c r="BL62" i="34" s="1"/>
  <c r="BJ48" i="34"/>
  <c r="BJ62" i="34" s="1"/>
  <c r="BI48" i="34"/>
  <c r="BI62" i="34" s="1"/>
  <c r="BI85" i="34" s="1"/>
  <c r="BD48" i="34"/>
  <c r="BD62" i="34" s="1"/>
  <c r="BB48" i="34"/>
  <c r="BB62" i="34" s="1"/>
  <c r="BA48" i="34"/>
  <c r="BA62" i="34" s="1"/>
  <c r="AW48" i="34"/>
  <c r="AW62" i="34" s="1"/>
  <c r="AV48" i="34"/>
  <c r="AV62" i="34" s="1"/>
  <c r="AV85" i="34" s="1"/>
  <c r="C713" i="34" s="1"/>
  <c r="AT48" i="34"/>
  <c r="AT62" i="34" s="1"/>
  <c r="AS48" i="34"/>
  <c r="AS62" i="34" s="1"/>
  <c r="AO48" i="34"/>
  <c r="AO62" i="34" s="1"/>
  <c r="AN48" i="34"/>
  <c r="AN62" i="34" s="1"/>
  <c r="AL48" i="34"/>
  <c r="AL62" i="34" s="1"/>
  <c r="AK48" i="34"/>
  <c r="AK62" i="34" s="1"/>
  <c r="AG48" i="34"/>
  <c r="AG62" i="34" s="1"/>
  <c r="AF48" i="34"/>
  <c r="AF62" i="34" s="1"/>
  <c r="AF85" i="34" s="1"/>
  <c r="C697" i="34" s="1"/>
  <c r="AD48" i="34"/>
  <c r="AD62" i="34" s="1"/>
  <c r="AC48" i="34"/>
  <c r="AC62" i="34" s="1"/>
  <c r="AC85" i="34" s="1"/>
  <c r="Y48" i="34"/>
  <c r="Y62" i="34" s="1"/>
  <c r="X48" i="34"/>
  <c r="X62" i="34" s="1"/>
  <c r="V48" i="34"/>
  <c r="V62" i="34" s="1"/>
  <c r="U48" i="34"/>
  <c r="U62" i="34" s="1"/>
  <c r="U85" i="34" s="1"/>
  <c r="Q48" i="34"/>
  <c r="Q62" i="34" s="1"/>
  <c r="P48" i="34"/>
  <c r="P62" i="34" s="1"/>
  <c r="P85" i="34" s="1"/>
  <c r="N48" i="34"/>
  <c r="N62" i="34" s="1"/>
  <c r="M48" i="34"/>
  <c r="M62" i="34" s="1"/>
  <c r="M85" i="34" s="1"/>
  <c r="I48" i="34"/>
  <c r="I62" i="34" s="1"/>
  <c r="H48" i="34"/>
  <c r="H62" i="34" s="1"/>
  <c r="F48" i="34"/>
  <c r="F62" i="34" s="1"/>
  <c r="E48" i="34"/>
  <c r="E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6" i="24"/>
  <c r="D360" i="24"/>
  <c r="C113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CE91" i="24"/>
  <c r="G612" i="24" s="1"/>
  <c r="CE90" i="24"/>
  <c r="I380" i="32" s="1"/>
  <c r="AV89" i="24"/>
  <c r="AU89" i="24"/>
  <c r="AT89" i="24"/>
  <c r="AS89" i="24"/>
  <c r="AR89" i="24"/>
  <c r="AQ89" i="24"/>
  <c r="AP89" i="24"/>
  <c r="AO89" i="24"/>
  <c r="AE40" i="31" s="1"/>
  <c r="AN89" i="24"/>
  <c r="AM89" i="24"/>
  <c r="AE38" i="31" s="1"/>
  <c r="AL89" i="24"/>
  <c r="AK89" i="24"/>
  <c r="AJ89" i="24"/>
  <c r="AI89" i="24"/>
  <c r="AH89" i="24"/>
  <c r="AG89" i="24"/>
  <c r="E154" i="32" s="1"/>
  <c r="AF89" i="24"/>
  <c r="AE89" i="24"/>
  <c r="AE30" i="31" s="1"/>
  <c r="AD89" i="24"/>
  <c r="AC89" i="24"/>
  <c r="AB89" i="24"/>
  <c r="AA89" i="24"/>
  <c r="Z89" i="24"/>
  <c r="AE25" i="31" s="1"/>
  <c r="Y89" i="24"/>
  <c r="AE24" i="31" s="1"/>
  <c r="X89" i="24"/>
  <c r="W89" i="24"/>
  <c r="AE22" i="31" s="1"/>
  <c r="V89" i="24"/>
  <c r="U89" i="24"/>
  <c r="AE20" i="31" s="1"/>
  <c r="T89" i="24"/>
  <c r="S89" i="24"/>
  <c r="R89" i="24"/>
  <c r="Q89" i="24"/>
  <c r="P89" i="24"/>
  <c r="O89" i="24"/>
  <c r="N89" i="24"/>
  <c r="M89" i="24"/>
  <c r="L89" i="24"/>
  <c r="K89" i="24"/>
  <c r="J89" i="24"/>
  <c r="AE9" i="31" s="1"/>
  <c r="I89" i="24"/>
  <c r="I26" i="32" s="1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G339" i="32" s="1"/>
  <c r="BX69" i="24"/>
  <c r="O75" i="31" s="1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O55" i="31" s="1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O39" i="31" s="1"/>
  <c r="AM69" i="24"/>
  <c r="AL69" i="24"/>
  <c r="AK69" i="24"/>
  <c r="AJ69" i="24"/>
  <c r="AI69" i="24"/>
  <c r="O34" i="31" s="1"/>
  <c r="AH69" i="24"/>
  <c r="AG69" i="24"/>
  <c r="AF69" i="24"/>
  <c r="AE69" i="24"/>
  <c r="AD69" i="24"/>
  <c r="AC69" i="24"/>
  <c r="O28" i="31" s="1"/>
  <c r="AB69" i="24"/>
  <c r="AA69" i="24"/>
  <c r="O26" i="31" s="1"/>
  <c r="Z69" i="24"/>
  <c r="O25" i="31" s="1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O9" i="31" s="1"/>
  <c r="I69" i="24"/>
  <c r="O8" i="31" s="1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E51" i="24"/>
  <c r="B49" i="24"/>
  <c r="BZ48" i="24"/>
  <c r="BZ62" i="24" s="1"/>
  <c r="BR48" i="24"/>
  <c r="BR62" i="24" s="1"/>
  <c r="BB48" i="24"/>
  <c r="BB62" i="24" s="1"/>
  <c r="AT48" i="24"/>
  <c r="AT62" i="24" s="1"/>
  <c r="AL48" i="24"/>
  <c r="AL62" i="24" s="1"/>
  <c r="N48" i="24"/>
  <c r="N62" i="24" s="1"/>
  <c r="F48" i="24"/>
  <c r="F62" i="24" s="1"/>
  <c r="CE47" i="24"/>
  <c r="Y85" i="34" l="1"/>
  <c r="AS85" i="34"/>
  <c r="C710" i="34" s="1"/>
  <c r="BL85" i="34"/>
  <c r="B81" i="15"/>
  <c r="B44" i="15"/>
  <c r="F44" i="15" s="1"/>
  <c r="D308" i="34"/>
  <c r="E85" i="34"/>
  <c r="C670" i="34" s="1"/>
  <c r="AK85" i="34"/>
  <c r="CE89" i="34"/>
  <c r="K612" i="34" s="1"/>
  <c r="F115" i="32"/>
  <c r="D612" i="34"/>
  <c r="H85" i="34"/>
  <c r="X85" i="34"/>
  <c r="AN85" i="34"/>
  <c r="BD85" i="34"/>
  <c r="BY85" i="34"/>
  <c r="B60" i="15"/>
  <c r="BZ85" i="34"/>
  <c r="D258" i="34"/>
  <c r="D383" i="24"/>
  <c r="C137" i="8" s="1"/>
  <c r="D12" i="33"/>
  <c r="E380" i="24"/>
  <c r="D258" i="24"/>
  <c r="E220" i="24"/>
  <c r="CF90" i="24"/>
  <c r="F52" i="24" s="1"/>
  <c r="F67" i="24" s="1"/>
  <c r="J612" i="24"/>
  <c r="AE8" i="31"/>
  <c r="I90" i="32"/>
  <c r="I19" i="32"/>
  <c r="F339" i="32"/>
  <c r="O76" i="31"/>
  <c r="H115" i="32"/>
  <c r="V48" i="24"/>
  <c r="V62" i="24" s="1"/>
  <c r="AD48" i="24"/>
  <c r="AD62" i="24" s="1"/>
  <c r="BJ48" i="24"/>
  <c r="BJ62" i="24" s="1"/>
  <c r="H48" i="24"/>
  <c r="H62" i="24" s="1"/>
  <c r="H7" i="31" s="1"/>
  <c r="P48" i="24"/>
  <c r="P62" i="24" s="1"/>
  <c r="X48" i="24"/>
  <c r="X62" i="24" s="1"/>
  <c r="H23" i="31" s="1"/>
  <c r="AF48" i="24"/>
  <c r="AF62" i="24" s="1"/>
  <c r="H31" i="31" s="1"/>
  <c r="AN48" i="24"/>
  <c r="AN62" i="24" s="1"/>
  <c r="AV48" i="24"/>
  <c r="AV62" i="24" s="1"/>
  <c r="H47" i="31" s="1"/>
  <c r="BD48" i="24"/>
  <c r="BD62" i="24" s="1"/>
  <c r="G236" i="32" s="1"/>
  <c r="BL48" i="24"/>
  <c r="BL62" i="24" s="1"/>
  <c r="H63" i="31" s="1"/>
  <c r="BT48" i="24"/>
  <c r="BT62" i="24" s="1"/>
  <c r="CB48" i="24"/>
  <c r="CB62" i="24" s="1"/>
  <c r="C364" i="32" s="1"/>
  <c r="G48" i="24"/>
  <c r="G62" i="24" s="1"/>
  <c r="G12" i="32" s="1"/>
  <c r="AE48" i="24"/>
  <c r="AE62" i="24" s="1"/>
  <c r="H30" i="31" s="1"/>
  <c r="BS48" i="24"/>
  <c r="BS62" i="24" s="1"/>
  <c r="I48" i="24"/>
  <c r="I62" i="24" s="1"/>
  <c r="Q48" i="24"/>
  <c r="Q62" i="24" s="1"/>
  <c r="Y48" i="24"/>
  <c r="Y62" i="24" s="1"/>
  <c r="H24" i="31" s="1"/>
  <c r="AG48" i="24"/>
  <c r="AG62" i="24" s="1"/>
  <c r="AO48" i="24"/>
  <c r="AO62" i="24" s="1"/>
  <c r="F172" i="32" s="1"/>
  <c r="AW48" i="24"/>
  <c r="AW62" i="24" s="1"/>
  <c r="G204" i="32" s="1"/>
  <c r="BE48" i="24"/>
  <c r="BE62" i="24" s="1"/>
  <c r="H236" i="32" s="1"/>
  <c r="BM48" i="24"/>
  <c r="BM62" i="24" s="1"/>
  <c r="BU48" i="24"/>
  <c r="BU62" i="24" s="1"/>
  <c r="C332" i="32" s="1"/>
  <c r="CC48" i="24"/>
  <c r="CC62" i="24" s="1"/>
  <c r="H80" i="31" s="1"/>
  <c r="AU48" i="24"/>
  <c r="AU62" i="24" s="1"/>
  <c r="BN48" i="24"/>
  <c r="BN62" i="24" s="1"/>
  <c r="H65" i="31" s="1"/>
  <c r="BC48" i="24"/>
  <c r="BC62" i="24" s="1"/>
  <c r="H54" i="31" s="1"/>
  <c r="R48" i="24"/>
  <c r="R62" i="24" s="1"/>
  <c r="AH48" i="24"/>
  <c r="AH62" i="24" s="1"/>
  <c r="H33" i="31" s="1"/>
  <c r="BF48" i="24"/>
  <c r="BF62" i="24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F108" i="32" s="1"/>
  <c r="AI48" i="24"/>
  <c r="AI62" i="24" s="1"/>
  <c r="H34" i="31" s="1"/>
  <c r="AQ48" i="24"/>
  <c r="AQ62" i="24" s="1"/>
  <c r="H42" i="31" s="1"/>
  <c r="AY48" i="24"/>
  <c r="AY62" i="24" s="1"/>
  <c r="H50" i="31" s="1"/>
  <c r="BG48" i="24"/>
  <c r="BG62" i="24" s="1"/>
  <c r="BO48" i="24"/>
  <c r="BO62" i="24" s="1"/>
  <c r="H66" i="31" s="1"/>
  <c r="BW48" i="24"/>
  <c r="BW62" i="24" s="1"/>
  <c r="H74" i="31" s="1"/>
  <c r="O48" i="24"/>
  <c r="O62" i="24" s="1"/>
  <c r="AM48" i="24"/>
  <c r="AM62" i="24" s="1"/>
  <c r="CA48" i="24"/>
  <c r="CA62" i="24" s="1"/>
  <c r="Z48" i="24"/>
  <c r="Z62" i="24" s="1"/>
  <c r="H25" i="31" s="1"/>
  <c r="AX48" i="24"/>
  <c r="AX62" i="24" s="1"/>
  <c r="CD48" i="24"/>
  <c r="D48" i="24"/>
  <c r="D62" i="24" s="1"/>
  <c r="H3" i="31" s="1"/>
  <c r="L48" i="24"/>
  <c r="L62" i="24" s="1"/>
  <c r="H11" i="31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H51" i="31" s="1"/>
  <c r="BH48" i="24"/>
  <c r="BH62" i="24" s="1"/>
  <c r="BP48" i="24"/>
  <c r="BP62" i="24" s="1"/>
  <c r="E300" i="32" s="1"/>
  <c r="BX48" i="24"/>
  <c r="BX62" i="24" s="1"/>
  <c r="H75" i="31" s="1"/>
  <c r="W48" i="24"/>
  <c r="W62" i="24" s="1"/>
  <c r="H22" i="31" s="1"/>
  <c r="BK48" i="24"/>
  <c r="BK62" i="24" s="1"/>
  <c r="H62" i="31" s="1"/>
  <c r="J48" i="24"/>
  <c r="J62" i="24" s="1"/>
  <c r="H9" i="31" s="1"/>
  <c r="AP48" i="24"/>
  <c r="AP62" i="24" s="1"/>
  <c r="H41" i="31" s="1"/>
  <c r="BV48" i="24"/>
  <c r="BV62" i="24" s="1"/>
  <c r="H73" i="31" s="1"/>
  <c r="E48" i="24"/>
  <c r="E62" i="24" s="1"/>
  <c r="M48" i="24"/>
  <c r="M62" i="24" s="1"/>
  <c r="U48" i="24"/>
  <c r="U62" i="24" s="1"/>
  <c r="H20" i="31" s="1"/>
  <c r="AC48" i="24"/>
  <c r="AC62" i="24" s="1"/>
  <c r="AK48" i="24"/>
  <c r="AK62" i="24" s="1"/>
  <c r="H36" i="31" s="1"/>
  <c r="AS48" i="24"/>
  <c r="AS62" i="24" s="1"/>
  <c r="H44" i="31" s="1"/>
  <c r="BA48" i="24"/>
  <c r="BA62" i="24" s="1"/>
  <c r="H52" i="31" s="1"/>
  <c r="BI48" i="24"/>
  <c r="BI62" i="24" s="1"/>
  <c r="H60" i="31" s="1"/>
  <c r="BQ48" i="24"/>
  <c r="BQ62" i="24" s="1"/>
  <c r="BY48" i="24"/>
  <c r="BY62" i="24" s="1"/>
  <c r="I76" i="32"/>
  <c r="CF91" i="34"/>
  <c r="C12" i="32"/>
  <c r="I204" i="32"/>
  <c r="H58" i="31"/>
  <c r="C268" i="32"/>
  <c r="H26" i="31"/>
  <c r="H69" i="31"/>
  <c r="G300" i="32"/>
  <c r="F16" i="6"/>
  <c r="H45" i="31"/>
  <c r="D204" i="32"/>
  <c r="O24" i="31"/>
  <c r="D115" i="32"/>
  <c r="O40" i="31"/>
  <c r="F179" i="32"/>
  <c r="O56" i="31"/>
  <c r="H243" i="32"/>
  <c r="D371" i="32"/>
  <c r="O80" i="31"/>
  <c r="H5" i="31"/>
  <c r="F12" i="32"/>
  <c r="G19" i="4"/>
  <c r="E19" i="4"/>
  <c r="F76" i="32"/>
  <c r="F612" i="24"/>
  <c r="I366" i="32"/>
  <c r="O16" i="31"/>
  <c r="C83" i="32"/>
  <c r="O32" i="31"/>
  <c r="E147" i="32"/>
  <c r="O48" i="31"/>
  <c r="G211" i="32"/>
  <c r="O64" i="31"/>
  <c r="I275" i="32"/>
  <c r="O72" i="31"/>
  <c r="C339" i="32"/>
  <c r="F24" i="6"/>
  <c r="E233" i="24"/>
  <c r="F32" i="6" s="1"/>
  <c r="H4" i="31"/>
  <c r="E12" i="32"/>
  <c r="H12" i="31"/>
  <c r="H28" i="31"/>
  <c r="H108" i="32"/>
  <c r="H68" i="31"/>
  <c r="F300" i="32"/>
  <c r="H76" i="31"/>
  <c r="H21" i="31"/>
  <c r="H76" i="32"/>
  <c r="H59" i="31"/>
  <c r="D268" i="32"/>
  <c r="AE2" i="31"/>
  <c r="C26" i="32"/>
  <c r="CE89" i="24"/>
  <c r="AE10" i="31"/>
  <c r="D58" i="32"/>
  <c r="AE18" i="31"/>
  <c r="E90" i="32"/>
  <c r="AE26" i="31"/>
  <c r="F122" i="32"/>
  <c r="AE34" i="31"/>
  <c r="G154" i="32"/>
  <c r="AE42" i="31"/>
  <c r="H186" i="32"/>
  <c r="I381" i="32"/>
  <c r="CF91" i="24"/>
  <c r="B37" i="15"/>
  <c r="C690" i="34"/>
  <c r="H61" i="31"/>
  <c r="F268" i="32"/>
  <c r="AE11" i="31"/>
  <c r="E58" i="32"/>
  <c r="AE27" i="31"/>
  <c r="G122" i="32"/>
  <c r="H12" i="32"/>
  <c r="H15" i="31"/>
  <c r="I44" i="32"/>
  <c r="D140" i="32"/>
  <c r="H39" i="31"/>
  <c r="E172" i="32"/>
  <c r="H268" i="32"/>
  <c r="H71" i="31"/>
  <c r="I300" i="32"/>
  <c r="H79" i="31"/>
  <c r="H13" i="31"/>
  <c r="G44" i="32"/>
  <c r="H77" i="31"/>
  <c r="H332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E69" i="24"/>
  <c r="I371" i="32" s="1"/>
  <c r="AE3" i="31"/>
  <c r="D26" i="32"/>
  <c r="AE19" i="31"/>
  <c r="F90" i="32"/>
  <c r="AE35" i="31"/>
  <c r="H154" i="32"/>
  <c r="AE43" i="31"/>
  <c r="I186" i="32"/>
  <c r="C634" i="34"/>
  <c r="B73" i="15"/>
  <c r="G108" i="32"/>
  <c r="H53" i="31"/>
  <c r="E236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D308" i="24"/>
  <c r="C120" i="8"/>
  <c r="D367" i="24"/>
  <c r="I382" i="32"/>
  <c r="I612" i="24"/>
  <c r="C646" i="34"/>
  <c r="B90" i="15"/>
  <c r="H37" i="31"/>
  <c r="C172" i="32"/>
  <c r="C44" i="32"/>
  <c r="F140" i="32"/>
  <c r="H57" i="31"/>
  <c r="I236" i="32"/>
  <c r="H29" i="31"/>
  <c r="I108" i="32"/>
  <c r="O6" i="31"/>
  <c r="G19" i="32"/>
  <c r="O14" i="31"/>
  <c r="H51" i="32"/>
  <c r="O22" i="31"/>
  <c r="I83" i="32"/>
  <c r="O30" i="31"/>
  <c r="C147" i="32"/>
  <c r="D179" i="32"/>
  <c r="O38" i="31"/>
  <c r="O46" i="31"/>
  <c r="E211" i="32"/>
  <c r="O54" i="31"/>
  <c r="F243" i="32"/>
  <c r="O62" i="31"/>
  <c r="G275" i="32"/>
  <c r="O70" i="31"/>
  <c r="H307" i="32"/>
  <c r="O78" i="31"/>
  <c r="I339" i="32"/>
  <c r="C678" i="34"/>
  <c r="B25" i="15"/>
  <c r="C694" i="34"/>
  <c r="B41" i="15"/>
  <c r="BJ85" i="34"/>
  <c r="C622" i="34"/>
  <c r="B92" i="15"/>
  <c r="O7" i="31"/>
  <c r="H19" i="32"/>
  <c r="O15" i="31"/>
  <c r="I51" i="32"/>
  <c r="O23" i="31"/>
  <c r="C115" i="32"/>
  <c r="O31" i="31"/>
  <c r="D147" i="32"/>
  <c r="O47" i="31"/>
  <c r="F211" i="32"/>
  <c r="O63" i="31"/>
  <c r="H275" i="32"/>
  <c r="O71" i="31"/>
  <c r="I307" i="32"/>
  <c r="O79" i="31"/>
  <c r="C371" i="32"/>
  <c r="AE4" i="31"/>
  <c r="E26" i="32"/>
  <c r="AE12" i="31"/>
  <c r="F58" i="32"/>
  <c r="AE28" i="31"/>
  <c r="H122" i="32"/>
  <c r="AE36" i="31"/>
  <c r="I154" i="32"/>
  <c r="AE44" i="31"/>
  <c r="C218" i="32"/>
  <c r="CP2" i="30"/>
  <c r="D416" i="24"/>
  <c r="G90" i="32"/>
  <c r="E115" i="32"/>
  <c r="AT85" i="34"/>
  <c r="H70" i="31"/>
  <c r="H300" i="32"/>
  <c r="O41" i="31"/>
  <c r="G179" i="32"/>
  <c r="O65" i="31"/>
  <c r="C307" i="32"/>
  <c r="O73" i="31"/>
  <c r="D339" i="32"/>
  <c r="E371" i="32"/>
  <c r="C615" i="24"/>
  <c r="AE46" i="31"/>
  <c r="E218" i="32"/>
  <c r="DF2" i="30"/>
  <c r="F420" i="24"/>
  <c r="C51" i="32"/>
  <c r="O2" i="31"/>
  <c r="C19" i="32"/>
  <c r="O10" i="31"/>
  <c r="D51" i="32"/>
  <c r="O18" i="31"/>
  <c r="E83" i="32"/>
  <c r="O42" i="31"/>
  <c r="H179" i="32"/>
  <c r="I211" i="32"/>
  <c r="O50" i="31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G28" i="4"/>
  <c r="E28" i="4"/>
  <c r="L612" i="24"/>
  <c r="D122" i="32"/>
  <c r="G147" i="32"/>
  <c r="C154" i="32"/>
  <c r="D186" i="32"/>
  <c r="G243" i="32"/>
  <c r="B17" i="15"/>
  <c r="I85" i="34"/>
  <c r="B84" i="15"/>
  <c r="C640" i="34"/>
  <c r="AE32" i="31"/>
  <c r="H14" i="31"/>
  <c r="H44" i="32"/>
  <c r="H38" i="31"/>
  <c r="D172" i="32"/>
  <c r="O33" i="31"/>
  <c r="F147" i="32"/>
  <c r="O57" i="31"/>
  <c r="I243" i="32"/>
  <c r="CD85" i="24"/>
  <c r="AE14" i="31"/>
  <c r="H58" i="32"/>
  <c r="BK2" i="30"/>
  <c r="I362" i="32"/>
  <c r="D108" i="32"/>
  <c r="H32" i="31"/>
  <c r="E140" i="32"/>
  <c r="H40" i="31"/>
  <c r="H64" i="31"/>
  <c r="I268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AE16" i="31"/>
  <c r="C90" i="32"/>
  <c r="CF2" i="28"/>
  <c r="D5" i="7"/>
  <c r="C170" i="8"/>
  <c r="C58" i="32"/>
  <c r="E122" i="32"/>
  <c r="E179" i="32"/>
  <c r="F186" i="32"/>
  <c r="V85" i="34"/>
  <c r="BB85" i="34"/>
  <c r="C681" i="34"/>
  <c r="B28" i="15"/>
  <c r="H46" i="31"/>
  <c r="E204" i="32"/>
  <c r="H78" i="31"/>
  <c r="I332" i="32"/>
  <c r="O17" i="31"/>
  <c r="D83" i="32"/>
  <c r="O49" i="31"/>
  <c r="H211" i="32"/>
  <c r="AE6" i="31"/>
  <c r="G26" i="32"/>
  <c r="Q85" i="34"/>
  <c r="O4" i="31"/>
  <c r="E19" i="32"/>
  <c r="O12" i="31"/>
  <c r="F51" i="32"/>
  <c r="O20" i="31"/>
  <c r="G83" i="32"/>
  <c r="O36" i="31"/>
  <c r="I147" i="32"/>
  <c r="O44" i="31"/>
  <c r="C211" i="32"/>
  <c r="O52" i="31"/>
  <c r="D243" i="32"/>
  <c r="O60" i="31"/>
  <c r="E275" i="32"/>
  <c r="O68" i="31"/>
  <c r="F307" i="32"/>
  <c r="AE17" i="31"/>
  <c r="D90" i="32"/>
  <c r="AE33" i="31"/>
  <c r="F154" i="32"/>
  <c r="AE41" i="31"/>
  <c r="G186" i="32"/>
  <c r="D341" i="24"/>
  <c r="D612" i="24"/>
  <c r="B57" i="15"/>
  <c r="C686" i="34"/>
  <c r="B33" i="15"/>
  <c r="N85" i="34"/>
  <c r="AD85" i="34"/>
  <c r="C637" i="34"/>
  <c r="B76" i="15"/>
  <c r="CC85" i="34"/>
  <c r="AO85" i="34"/>
  <c r="BM85" i="34"/>
  <c r="AG85" i="34"/>
  <c r="AW85" i="34"/>
  <c r="BA85" i="34"/>
  <c r="F85" i="34"/>
  <c r="AL85" i="34"/>
  <c r="BR85" i="34"/>
  <c r="BX48" i="34"/>
  <c r="BX62" i="34" s="1"/>
  <c r="BX85" i="34" s="1"/>
  <c r="BP48" i="34"/>
  <c r="BP62" i="34" s="1"/>
  <c r="BP85" i="34" s="1"/>
  <c r="BH48" i="34"/>
  <c r="BH62" i="34" s="1"/>
  <c r="BH85" i="34" s="1"/>
  <c r="AZ48" i="34"/>
  <c r="AZ62" i="34" s="1"/>
  <c r="AZ85" i="34" s="1"/>
  <c r="AR48" i="34"/>
  <c r="AR62" i="34" s="1"/>
  <c r="AR85" i="34" s="1"/>
  <c r="AJ48" i="34"/>
  <c r="AJ62" i="34" s="1"/>
  <c r="AJ85" i="34" s="1"/>
  <c r="AB48" i="34"/>
  <c r="AB62" i="34" s="1"/>
  <c r="AB85" i="34" s="1"/>
  <c r="T48" i="34"/>
  <c r="T62" i="34" s="1"/>
  <c r="T85" i="34" s="1"/>
  <c r="L48" i="34"/>
  <c r="L62" i="34" s="1"/>
  <c r="L85" i="34" s="1"/>
  <c r="D48" i="34"/>
  <c r="D62" i="34" s="1"/>
  <c r="D85" i="34" s="1"/>
  <c r="BW48" i="34"/>
  <c r="BW62" i="34" s="1"/>
  <c r="BO48" i="34"/>
  <c r="BO62" i="34" s="1"/>
  <c r="BG48" i="34"/>
  <c r="BG62" i="34" s="1"/>
  <c r="BG85" i="34" s="1"/>
  <c r="AY48" i="34"/>
  <c r="AY62" i="34" s="1"/>
  <c r="AY85" i="34" s="1"/>
  <c r="AQ48" i="34"/>
  <c r="AQ62" i="34" s="1"/>
  <c r="AQ85" i="34" s="1"/>
  <c r="AI48" i="34"/>
  <c r="AI62" i="34" s="1"/>
  <c r="AI85" i="34" s="1"/>
  <c r="AA48" i="34"/>
  <c r="AA62" i="34" s="1"/>
  <c r="AA85" i="34" s="1"/>
  <c r="S48" i="34"/>
  <c r="S62" i="34" s="1"/>
  <c r="S85" i="34" s="1"/>
  <c r="K48" i="34"/>
  <c r="K62" i="34" s="1"/>
  <c r="K85" i="34" s="1"/>
  <c r="C48" i="34"/>
  <c r="CD48" i="34"/>
  <c r="BV48" i="34"/>
  <c r="BV62" i="34" s="1"/>
  <c r="BV85" i="34" s="1"/>
  <c r="BN48" i="34"/>
  <c r="BN62" i="34" s="1"/>
  <c r="BN85" i="34" s="1"/>
  <c r="BF48" i="34"/>
  <c r="BF62" i="34" s="1"/>
  <c r="BF85" i="34" s="1"/>
  <c r="AX48" i="34"/>
  <c r="AX62" i="34" s="1"/>
  <c r="AX85" i="34" s="1"/>
  <c r="AP48" i="34"/>
  <c r="AP62" i="34" s="1"/>
  <c r="AP85" i="34" s="1"/>
  <c r="AH48" i="34"/>
  <c r="AH62" i="34" s="1"/>
  <c r="AH85" i="34" s="1"/>
  <c r="Z48" i="34"/>
  <c r="Z62" i="34" s="1"/>
  <c r="Z85" i="34" s="1"/>
  <c r="R48" i="34"/>
  <c r="R62" i="34" s="1"/>
  <c r="R85" i="34" s="1"/>
  <c r="J48" i="34"/>
  <c r="J62" i="34" s="1"/>
  <c r="J85" i="34" s="1"/>
  <c r="CA48" i="34"/>
  <c r="CA62" i="34" s="1"/>
  <c r="BS48" i="34"/>
  <c r="BS62" i="34" s="1"/>
  <c r="BS85" i="34" s="1"/>
  <c r="BK48" i="34"/>
  <c r="BK62" i="34" s="1"/>
  <c r="BK85" i="34" s="1"/>
  <c r="BC48" i="34"/>
  <c r="BC62" i="34" s="1"/>
  <c r="BC85" i="34" s="1"/>
  <c r="AU48" i="34"/>
  <c r="AU62" i="34" s="1"/>
  <c r="AU85" i="34" s="1"/>
  <c r="AM48" i="34"/>
  <c r="AM62" i="34" s="1"/>
  <c r="AM85" i="34" s="1"/>
  <c r="AE48" i="34"/>
  <c r="AE62" i="34" s="1"/>
  <c r="AE85" i="34" s="1"/>
  <c r="W48" i="34"/>
  <c r="W62" i="34" s="1"/>
  <c r="W85" i="34" s="1"/>
  <c r="O48" i="34"/>
  <c r="O62" i="34" s="1"/>
  <c r="O85" i="34" s="1"/>
  <c r="G48" i="34"/>
  <c r="G62" i="34" s="1"/>
  <c r="G85" i="34" s="1"/>
  <c r="CE69" i="34"/>
  <c r="C67" i="34"/>
  <c r="BE48" i="34"/>
  <c r="BE62" i="34" s="1"/>
  <c r="BE85" i="34" s="1"/>
  <c r="BU48" i="34"/>
  <c r="BU62" i="34" s="1"/>
  <c r="BU85" i="34" s="1"/>
  <c r="CA52" i="34"/>
  <c r="CA67" i="34" s="1"/>
  <c r="BW52" i="34"/>
  <c r="BW67" i="34" s="1"/>
  <c r="BO52" i="34"/>
  <c r="BO67" i="34" s="1"/>
  <c r="E233" i="34"/>
  <c r="D350" i="34"/>
  <c r="E220" i="34"/>
  <c r="CD85" i="34"/>
  <c r="B94" i="15" s="1"/>
  <c r="D367" i="34"/>
  <c r="D384" i="34" s="1"/>
  <c r="D417" i="34" s="1"/>
  <c r="D421" i="34" s="1"/>
  <c r="D424" i="34" s="1"/>
  <c r="D352" i="34" l="1"/>
  <c r="F309" i="34"/>
  <c r="C300" i="32"/>
  <c r="C204" i="32"/>
  <c r="E76" i="32"/>
  <c r="C705" i="34"/>
  <c r="B52" i="15"/>
  <c r="C689" i="34"/>
  <c r="B36" i="15"/>
  <c r="F36" i="15" s="1"/>
  <c r="H140" i="32"/>
  <c r="H6" i="31"/>
  <c r="G268" i="32"/>
  <c r="F236" i="32"/>
  <c r="I140" i="32"/>
  <c r="G140" i="32"/>
  <c r="C645" i="34"/>
  <c r="B89" i="15"/>
  <c r="C673" i="34"/>
  <c r="B20" i="15"/>
  <c r="F20" i="15" s="1"/>
  <c r="H44" i="15"/>
  <c r="I44" i="15" s="1"/>
  <c r="C624" i="34"/>
  <c r="B68" i="15"/>
  <c r="C702" i="34"/>
  <c r="B49" i="15"/>
  <c r="F49" i="15" s="1"/>
  <c r="M5" i="31"/>
  <c r="F17" i="32"/>
  <c r="F85" i="24"/>
  <c r="AZ52" i="24"/>
  <c r="AZ67" i="24" s="1"/>
  <c r="AB52" i="24"/>
  <c r="AB67" i="24" s="1"/>
  <c r="CA52" i="24"/>
  <c r="CA67" i="24" s="1"/>
  <c r="AC52" i="24"/>
  <c r="AC67" i="24" s="1"/>
  <c r="BW52" i="24"/>
  <c r="BW67" i="24" s="1"/>
  <c r="BW85" i="24" s="1"/>
  <c r="CD52" i="24"/>
  <c r="BB52" i="24"/>
  <c r="BB67" i="24" s="1"/>
  <c r="K52" i="24"/>
  <c r="K67" i="24" s="1"/>
  <c r="M10" i="31" s="1"/>
  <c r="P52" i="24"/>
  <c r="P67" i="24" s="1"/>
  <c r="T52" i="24"/>
  <c r="T67" i="24" s="1"/>
  <c r="M19" i="31" s="1"/>
  <c r="AK52" i="24"/>
  <c r="AK67" i="24" s="1"/>
  <c r="AK85" i="24" s="1"/>
  <c r="C49" i="15" s="1"/>
  <c r="BN52" i="24"/>
  <c r="BN67" i="24" s="1"/>
  <c r="AT52" i="24"/>
  <c r="AT67" i="24" s="1"/>
  <c r="AT85" i="24" s="1"/>
  <c r="C58" i="15" s="1"/>
  <c r="G58" i="15" s="1"/>
  <c r="C52" i="24"/>
  <c r="C67" i="24" s="1"/>
  <c r="H52" i="24"/>
  <c r="H67" i="24" s="1"/>
  <c r="S52" i="24"/>
  <c r="S67" i="24" s="1"/>
  <c r="AX52" i="24"/>
  <c r="AX67" i="24" s="1"/>
  <c r="H209" i="32" s="1"/>
  <c r="AL52" i="24"/>
  <c r="AL67" i="24" s="1"/>
  <c r="M37" i="31" s="1"/>
  <c r="AY52" i="24"/>
  <c r="AY67" i="24" s="1"/>
  <c r="BT52" i="24"/>
  <c r="BT67" i="24" s="1"/>
  <c r="BR52" i="24"/>
  <c r="BR67" i="24" s="1"/>
  <c r="BP52" i="24"/>
  <c r="BP67" i="24" s="1"/>
  <c r="AP52" i="24"/>
  <c r="AP67" i="24" s="1"/>
  <c r="M41" i="31" s="1"/>
  <c r="AD52" i="24"/>
  <c r="AD67" i="24" s="1"/>
  <c r="Z52" i="24"/>
  <c r="Z67" i="24" s="1"/>
  <c r="BG52" i="24"/>
  <c r="BG67" i="24" s="1"/>
  <c r="Q52" i="24"/>
  <c r="Q67" i="24" s="1"/>
  <c r="W52" i="24"/>
  <c r="W67" i="24" s="1"/>
  <c r="AH52" i="24"/>
  <c r="AH67" i="24" s="1"/>
  <c r="M33" i="31" s="1"/>
  <c r="AX85" i="24"/>
  <c r="AJ52" i="24"/>
  <c r="AJ67" i="24" s="1"/>
  <c r="CC52" i="24"/>
  <c r="CC67" i="24" s="1"/>
  <c r="M80" i="31" s="1"/>
  <c r="BC52" i="24"/>
  <c r="BC67" i="24" s="1"/>
  <c r="I52" i="24"/>
  <c r="I67" i="24" s="1"/>
  <c r="M8" i="31" s="1"/>
  <c r="M45" i="31"/>
  <c r="C177" i="32"/>
  <c r="M65" i="31"/>
  <c r="M54" i="31"/>
  <c r="D49" i="32"/>
  <c r="M49" i="31"/>
  <c r="I145" i="32"/>
  <c r="M18" i="31"/>
  <c r="D369" i="32"/>
  <c r="W85" i="24"/>
  <c r="I85" i="32" s="1"/>
  <c r="BX52" i="24"/>
  <c r="BX67" i="24" s="1"/>
  <c r="CB52" i="24"/>
  <c r="CB67" i="24" s="1"/>
  <c r="BM52" i="24"/>
  <c r="BM67" i="24" s="1"/>
  <c r="BA52" i="24"/>
  <c r="BA67" i="24" s="1"/>
  <c r="AN52" i="24"/>
  <c r="AN67" i="24" s="1"/>
  <c r="AA52" i="24"/>
  <c r="AA67" i="24" s="1"/>
  <c r="R52" i="24"/>
  <c r="R67" i="24" s="1"/>
  <c r="J52" i="24"/>
  <c r="J67" i="24" s="1"/>
  <c r="BI52" i="24"/>
  <c r="BI67" i="24" s="1"/>
  <c r="AV52" i="24"/>
  <c r="AV67" i="24" s="1"/>
  <c r="AI52" i="24"/>
  <c r="AI67" i="24" s="1"/>
  <c r="X52" i="24"/>
  <c r="X67" i="24" s="1"/>
  <c r="O52" i="24"/>
  <c r="O67" i="24" s="1"/>
  <c r="G52" i="24"/>
  <c r="G67" i="24" s="1"/>
  <c r="BE52" i="24"/>
  <c r="BE67" i="24" s="1"/>
  <c r="AF52" i="24"/>
  <c r="AF67" i="24" s="1"/>
  <c r="E52" i="24"/>
  <c r="E67" i="24" s="1"/>
  <c r="BQ52" i="24"/>
  <c r="BQ67" i="24" s="1"/>
  <c r="AQ52" i="24"/>
  <c r="AQ67" i="24" s="1"/>
  <c r="AQ85" i="24" s="1"/>
  <c r="U52" i="24"/>
  <c r="U67" i="24" s="1"/>
  <c r="D52" i="24"/>
  <c r="D67" i="24" s="1"/>
  <c r="D85" i="24" s="1"/>
  <c r="BU52" i="24"/>
  <c r="BU67" i="24" s="1"/>
  <c r="BU85" i="24" s="1"/>
  <c r="BS52" i="24"/>
  <c r="BS67" i="24" s="1"/>
  <c r="M52" i="24"/>
  <c r="M67" i="24" s="1"/>
  <c r="M85" i="24" s="1"/>
  <c r="AS52" i="24"/>
  <c r="AS67" i="24" s="1"/>
  <c r="V52" i="24"/>
  <c r="V67" i="24" s="1"/>
  <c r="BD52" i="24"/>
  <c r="BD67" i="24" s="1"/>
  <c r="AE52" i="24"/>
  <c r="AE67" i="24" s="1"/>
  <c r="L52" i="24"/>
  <c r="L67" i="24" s="1"/>
  <c r="BY52" i="24"/>
  <c r="BY67" i="24" s="1"/>
  <c r="BY85" i="24" s="1"/>
  <c r="BK52" i="24"/>
  <c r="BK67" i="24" s="1"/>
  <c r="AU52" i="24"/>
  <c r="AU67" i="24" s="1"/>
  <c r="BH52" i="24"/>
  <c r="BH67" i="24" s="1"/>
  <c r="M59" i="31" s="1"/>
  <c r="BV52" i="24"/>
  <c r="BV67" i="24" s="1"/>
  <c r="BV85" i="24" s="1"/>
  <c r="BZ52" i="24"/>
  <c r="BZ67" i="24" s="1"/>
  <c r="BZ85" i="24" s="1"/>
  <c r="BO52" i="24"/>
  <c r="BO67" i="24" s="1"/>
  <c r="BL52" i="24"/>
  <c r="BL67" i="24" s="1"/>
  <c r="AW52" i="24"/>
  <c r="AW67" i="24" s="1"/>
  <c r="AG52" i="24"/>
  <c r="AG67" i="24" s="1"/>
  <c r="E241" i="32"/>
  <c r="I305" i="32"/>
  <c r="AR52" i="24"/>
  <c r="AR67" i="24" s="1"/>
  <c r="BF52" i="24"/>
  <c r="BF67" i="24" s="1"/>
  <c r="BJ52" i="24"/>
  <c r="BJ67" i="24" s="1"/>
  <c r="AO52" i="24"/>
  <c r="AO67" i="24" s="1"/>
  <c r="AM52" i="24"/>
  <c r="AM67" i="24" s="1"/>
  <c r="Y52" i="24"/>
  <c r="Y67" i="24" s="1"/>
  <c r="N52" i="24"/>
  <c r="N67" i="24" s="1"/>
  <c r="AO85" i="24"/>
  <c r="M73" i="31"/>
  <c r="D76" i="32"/>
  <c r="H17" i="31"/>
  <c r="H172" i="32"/>
  <c r="H56" i="31"/>
  <c r="D332" i="32"/>
  <c r="E268" i="32"/>
  <c r="H48" i="31"/>
  <c r="H204" i="32"/>
  <c r="Z85" i="24"/>
  <c r="C691" i="24" s="1"/>
  <c r="C236" i="32"/>
  <c r="X85" i="24"/>
  <c r="C117" i="32" s="1"/>
  <c r="AE85" i="24"/>
  <c r="C43" i="15" s="1"/>
  <c r="G43" i="15" s="1"/>
  <c r="H49" i="31"/>
  <c r="E108" i="32"/>
  <c r="C108" i="32"/>
  <c r="BA85" i="24"/>
  <c r="C630" i="24" s="1"/>
  <c r="AP85" i="24"/>
  <c r="G181" i="32" s="1"/>
  <c r="D236" i="32"/>
  <c r="I172" i="32"/>
  <c r="C140" i="32"/>
  <c r="G172" i="32"/>
  <c r="D12" i="32"/>
  <c r="H72" i="31"/>
  <c r="H67" i="31"/>
  <c r="G332" i="32"/>
  <c r="F44" i="32"/>
  <c r="CE48" i="24"/>
  <c r="CE62" i="24"/>
  <c r="I364" i="32" s="1"/>
  <c r="E332" i="32"/>
  <c r="C76" i="32"/>
  <c r="H55" i="31"/>
  <c r="F332" i="32"/>
  <c r="D300" i="32"/>
  <c r="U85" i="24"/>
  <c r="C33" i="15" s="1"/>
  <c r="G33" i="15" s="1"/>
  <c r="K85" i="24"/>
  <c r="D53" i="32" s="1"/>
  <c r="H16" i="31"/>
  <c r="D364" i="32"/>
  <c r="I12" i="32"/>
  <c r="F204" i="32"/>
  <c r="L85" i="24"/>
  <c r="C677" i="24" s="1"/>
  <c r="G76" i="32"/>
  <c r="D44" i="32"/>
  <c r="H8" i="31"/>
  <c r="C85" i="24"/>
  <c r="C15" i="15" s="1"/>
  <c r="G15" i="15" s="1"/>
  <c r="BP85" i="24"/>
  <c r="C80" i="15" s="1"/>
  <c r="G80" i="15" s="1"/>
  <c r="E44" i="32"/>
  <c r="C642" i="34"/>
  <c r="B86" i="15"/>
  <c r="D350" i="24"/>
  <c r="C87" i="8"/>
  <c r="C683" i="34"/>
  <c r="B30" i="15"/>
  <c r="C695" i="34"/>
  <c r="B42" i="15"/>
  <c r="E373" i="32"/>
  <c r="C94" i="15"/>
  <c r="G94" i="15" s="1"/>
  <c r="C680" i="34"/>
  <c r="B27" i="15"/>
  <c r="CA85" i="34"/>
  <c r="C619" i="34"/>
  <c r="B78" i="15"/>
  <c r="C708" i="34"/>
  <c r="B55" i="15"/>
  <c r="C693" i="34"/>
  <c r="B40" i="15"/>
  <c r="C703" i="34"/>
  <c r="B50" i="15"/>
  <c r="C682" i="34"/>
  <c r="B29" i="15"/>
  <c r="F41" i="15"/>
  <c r="H213" i="32"/>
  <c r="C62" i="15"/>
  <c r="C616" i="24"/>
  <c r="I378" i="32"/>
  <c r="K612" i="24"/>
  <c r="C701" i="34"/>
  <c r="B48" i="15"/>
  <c r="F234" i="24"/>
  <c r="C696" i="34"/>
  <c r="B43" i="15"/>
  <c r="C630" i="34"/>
  <c r="B65" i="15"/>
  <c r="F25" i="15"/>
  <c r="H25" i="15"/>
  <c r="I25" i="15" s="1"/>
  <c r="C614" i="34"/>
  <c r="B69" i="15"/>
  <c r="C704" i="34"/>
  <c r="B51" i="15"/>
  <c r="C691" i="34"/>
  <c r="B38" i="15"/>
  <c r="C62" i="34"/>
  <c r="CE48" i="34"/>
  <c r="BO85" i="34"/>
  <c r="C628" i="34"/>
  <c r="B64" i="15"/>
  <c r="C631" i="34"/>
  <c r="B61" i="15"/>
  <c r="C679" i="34"/>
  <c r="B26" i="15"/>
  <c r="F28" i="15"/>
  <c r="F17" i="15"/>
  <c r="C50" i="8"/>
  <c r="F309" i="24"/>
  <c r="D352" i="24"/>
  <c r="C103" i="8" s="1"/>
  <c r="F37" i="15"/>
  <c r="C711" i="24"/>
  <c r="C625" i="34"/>
  <c r="B63" i="15"/>
  <c r="I149" i="32"/>
  <c r="F234" i="34"/>
  <c r="CE52" i="34"/>
  <c r="C712" i="34"/>
  <c r="B59" i="15"/>
  <c r="C699" i="34"/>
  <c r="B46" i="15"/>
  <c r="C676" i="34"/>
  <c r="B23" i="15"/>
  <c r="BW85" i="34"/>
  <c r="C636" i="34"/>
  <c r="B72" i="15"/>
  <c r="C698" i="34"/>
  <c r="B45" i="15"/>
  <c r="C688" i="24"/>
  <c r="C671" i="34"/>
  <c r="B18" i="15"/>
  <c r="B71" i="15"/>
  <c r="C618" i="34"/>
  <c r="CE67" i="34"/>
  <c r="C633" i="34"/>
  <c r="B67" i="15"/>
  <c r="C707" i="34"/>
  <c r="B54" i="15"/>
  <c r="C684" i="34"/>
  <c r="B31" i="15"/>
  <c r="C669" i="34"/>
  <c r="B16" i="15"/>
  <c r="C621" i="34"/>
  <c r="B80" i="15"/>
  <c r="C638" i="34"/>
  <c r="B77" i="15"/>
  <c r="F33" i="15"/>
  <c r="C632" i="34"/>
  <c r="B66" i="15"/>
  <c r="F21" i="32"/>
  <c r="C671" i="24"/>
  <c r="C18" i="15"/>
  <c r="G18" i="15" s="1"/>
  <c r="C688" i="34"/>
  <c r="B35" i="15"/>
  <c r="C641" i="34"/>
  <c r="B85" i="15"/>
  <c r="C635" i="34"/>
  <c r="B75" i="15"/>
  <c r="C616" i="34"/>
  <c r="B62" i="15"/>
  <c r="C692" i="34"/>
  <c r="B39" i="15"/>
  <c r="C677" i="34"/>
  <c r="B24" i="15"/>
  <c r="C644" i="34"/>
  <c r="B88" i="15"/>
  <c r="B53" i="15"/>
  <c r="C706" i="34"/>
  <c r="C687" i="34"/>
  <c r="B34" i="15"/>
  <c r="C711" i="34"/>
  <c r="B58" i="15"/>
  <c r="B22" i="15"/>
  <c r="C675" i="34"/>
  <c r="C167" i="8"/>
  <c r="D26" i="33"/>
  <c r="E414" i="24"/>
  <c r="C121" i="8"/>
  <c r="D384" i="24"/>
  <c r="C709" i="34"/>
  <c r="B56" i="15"/>
  <c r="C674" i="34"/>
  <c r="B21" i="15"/>
  <c r="C672" i="34"/>
  <c r="B19" i="15"/>
  <c r="B83" i="15"/>
  <c r="C639" i="34"/>
  <c r="C629" i="34"/>
  <c r="B70" i="15"/>
  <c r="C700" i="34"/>
  <c r="B47" i="15"/>
  <c r="C685" i="34"/>
  <c r="B32" i="15"/>
  <c r="C626" i="34"/>
  <c r="B82" i="15"/>
  <c r="C620" i="34"/>
  <c r="B93" i="15"/>
  <c r="F57" i="15"/>
  <c r="H57" i="15"/>
  <c r="I57" i="15" s="1"/>
  <c r="M2" i="31"/>
  <c r="C17" i="32"/>
  <c r="C617" i="34"/>
  <c r="B74" i="15"/>
  <c r="D341" i="32"/>
  <c r="C86" i="15"/>
  <c r="G86" i="15" s="1"/>
  <c r="C642" i="24"/>
  <c r="AH85" i="24" l="1"/>
  <c r="C699" i="24" s="1"/>
  <c r="CE67" i="24"/>
  <c r="I369" i="32" s="1"/>
  <c r="F145" i="32"/>
  <c r="F52" i="15"/>
  <c r="H52" i="15"/>
  <c r="I52" i="15" s="1"/>
  <c r="D273" i="32"/>
  <c r="C702" i="24"/>
  <c r="M36" i="31"/>
  <c r="AL85" i="24"/>
  <c r="E341" i="32"/>
  <c r="C643" i="24"/>
  <c r="C87" i="15"/>
  <c r="G87" i="15" s="1"/>
  <c r="H341" i="32"/>
  <c r="C90" i="15"/>
  <c r="G90" i="15" s="1"/>
  <c r="C646" i="24"/>
  <c r="C341" i="32"/>
  <c r="C85" i="15"/>
  <c r="G85" i="15" s="1"/>
  <c r="H181" i="32"/>
  <c r="C55" i="15"/>
  <c r="G55" i="15" s="1"/>
  <c r="C708" i="24"/>
  <c r="C89" i="15"/>
  <c r="G89" i="15" s="1"/>
  <c r="G341" i="32"/>
  <c r="C645" i="24"/>
  <c r="BG85" i="24"/>
  <c r="M58" i="31"/>
  <c r="C273" i="32"/>
  <c r="BN85" i="24"/>
  <c r="C305" i="32"/>
  <c r="M28" i="31"/>
  <c r="AC85" i="24"/>
  <c r="H113" i="32"/>
  <c r="M16" i="31"/>
  <c r="C81" i="32"/>
  <c r="M50" i="31"/>
  <c r="I209" i="32"/>
  <c r="E337" i="32"/>
  <c r="M74" i="31"/>
  <c r="C35" i="15"/>
  <c r="G35" i="15" s="1"/>
  <c r="D213" i="32"/>
  <c r="AY85" i="24"/>
  <c r="I17" i="32"/>
  <c r="BC85" i="24"/>
  <c r="F241" i="32"/>
  <c r="M25" i="31"/>
  <c r="E113" i="32"/>
  <c r="M78" i="31"/>
  <c r="CA85" i="24"/>
  <c r="I337" i="32"/>
  <c r="I113" i="32"/>
  <c r="M29" i="31"/>
  <c r="AD85" i="24"/>
  <c r="F81" i="32"/>
  <c r="T85" i="24"/>
  <c r="G113" i="32"/>
  <c r="AB85" i="24"/>
  <c r="M27" i="31"/>
  <c r="AJ85" i="24"/>
  <c r="M35" i="31"/>
  <c r="H145" i="32"/>
  <c r="Q85" i="24"/>
  <c r="M15" i="31"/>
  <c r="I49" i="32"/>
  <c r="C241" i="32"/>
  <c r="M51" i="31"/>
  <c r="BH85" i="24"/>
  <c r="D209" i="32"/>
  <c r="P85" i="24"/>
  <c r="M67" i="31"/>
  <c r="E305" i="32"/>
  <c r="S85" i="24"/>
  <c r="E81" i="32"/>
  <c r="C24" i="15"/>
  <c r="G24" i="15" s="1"/>
  <c r="C707" i="24"/>
  <c r="I85" i="24"/>
  <c r="C674" i="24" s="1"/>
  <c r="M69" i="31"/>
  <c r="BR85" i="24"/>
  <c r="G305" i="32"/>
  <c r="H17" i="32"/>
  <c r="H85" i="24"/>
  <c r="M7" i="31"/>
  <c r="BB85" i="24"/>
  <c r="M53" i="31"/>
  <c r="CC85" i="24"/>
  <c r="AZ85" i="24"/>
  <c r="C245" i="32" s="1"/>
  <c r="G177" i="32"/>
  <c r="I81" i="32"/>
  <c r="M22" i="31"/>
  <c r="M71" i="31"/>
  <c r="BT85" i="24"/>
  <c r="D21" i="32"/>
  <c r="C16" i="15"/>
  <c r="G16" i="15" s="1"/>
  <c r="F53" i="32"/>
  <c r="C678" i="24"/>
  <c r="C25" i="15"/>
  <c r="G25" i="15" s="1"/>
  <c r="F209" i="32"/>
  <c r="M47" i="31"/>
  <c r="E53" i="32"/>
  <c r="M75" i="31"/>
  <c r="F337" i="32"/>
  <c r="AV85" i="24"/>
  <c r="F273" i="32"/>
  <c r="BJ85" i="24"/>
  <c r="M61" i="31"/>
  <c r="M21" i="31"/>
  <c r="H81" i="32"/>
  <c r="M79" i="31"/>
  <c r="C369" i="32"/>
  <c r="CB85" i="24"/>
  <c r="G209" i="32"/>
  <c r="M48" i="31"/>
  <c r="M60" i="31"/>
  <c r="E273" i="32"/>
  <c r="BI85" i="24"/>
  <c r="M63" i="31"/>
  <c r="H273" i="32"/>
  <c r="BL85" i="24"/>
  <c r="M9" i="31"/>
  <c r="J85" i="24"/>
  <c r="C49" i="32"/>
  <c r="V85" i="24"/>
  <c r="C706" i="24"/>
  <c r="F181" i="32"/>
  <c r="C53" i="15"/>
  <c r="G53" i="15" s="1"/>
  <c r="AW85" i="24"/>
  <c r="M66" i="31"/>
  <c r="D305" i="32"/>
  <c r="BO85" i="24"/>
  <c r="G273" i="32"/>
  <c r="M62" i="31"/>
  <c r="M70" i="31"/>
  <c r="H305" i="32"/>
  <c r="M56" i="31"/>
  <c r="H241" i="32"/>
  <c r="M17" i="31"/>
  <c r="D81" i="32"/>
  <c r="D337" i="32"/>
  <c r="G49" i="32"/>
  <c r="M13" i="31"/>
  <c r="N85" i="24"/>
  <c r="R85" i="24"/>
  <c r="M77" i="31"/>
  <c r="H337" i="32"/>
  <c r="M76" i="31"/>
  <c r="G337" i="32"/>
  <c r="C337" i="32"/>
  <c r="M72" i="31"/>
  <c r="G85" i="24"/>
  <c r="M6" i="31"/>
  <c r="G17" i="32"/>
  <c r="F113" i="32"/>
  <c r="AA85" i="24"/>
  <c r="M26" i="31"/>
  <c r="M32" i="31"/>
  <c r="E145" i="32"/>
  <c r="AG85" i="24"/>
  <c r="M4" i="31"/>
  <c r="E85" i="24"/>
  <c r="E17" i="32"/>
  <c r="M43" i="31"/>
  <c r="I177" i="32"/>
  <c r="Y85" i="24"/>
  <c r="M24" i="31"/>
  <c r="D113" i="32"/>
  <c r="M11" i="31"/>
  <c r="E49" i="32"/>
  <c r="D17" i="32"/>
  <c r="M3" i="31"/>
  <c r="O85" i="24"/>
  <c r="H49" i="32"/>
  <c r="M14" i="31"/>
  <c r="AN85" i="24"/>
  <c r="M39" i="31"/>
  <c r="E177" i="32"/>
  <c r="AS85" i="24"/>
  <c r="C209" i="32"/>
  <c r="M44" i="31"/>
  <c r="I21" i="32"/>
  <c r="C54" i="15"/>
  <c r="G54" i="15" s="1"/>
  <c r="C681" i="24"/>
  <c r="AR85" i="24"/>
  <c r="C56" i="15" s="1"/>
  <c r="G56" i="15" s="1"/>
  <c r="CE52" i="24"/>
  <c r="AM85" i="24"/>
  <c r="M38" i="31"/>
  <c r="D177" i="32"/>
  <c r="M30" i="31"/>
  <c r="C145" i="32"/>
  <c r="G81" i="32"/>
  <c r="M20" i="31"/>
  <c r="C113" i="32"/>
  <c r="M23" i="31"/>
  <c r="D241" i="32"/>
  <c r="M52" i="31"/>
  <c r="BQ85" i="24"/>
  <c r="M68" i="31"/>
  <c r="F305" i="32"/>
  <c r="BF85" i="24"/>
  <c r="M57" i="31"/>
  <c r="I241" i="32"/>
  <c r="E209" i="32"/>
  <c r="AU85" i="24"/>
  <c r="M46" i="31"/>
  <c r="M12" i="31"/>
  <c r="F49" i="32"/>
  <c r="M31" i="31"/>
  <c r="D145" i="32"/>
  <c r="C181" i="32"/>
  <c r="C703" i="24"/>
  <c r="C50" i="15"/>
  <c r="G50" i="15" s="1"/>
  <c r="C46" i="15"/>
  <c r="G46" i="15" s="1"/>
  <c r="C21" i="15"/>
  <c r="G21" i="15" s="1"/>
  <c r="BX85" i="24"/>
  <c r="F341" i="32" s="1"/>
  <c r="BE85" i="24"/>
  <c r="C614" i="24" s="1"/>
  <c r="AF85" i="24"/>
  <c r="D149" i="32" s="1"/>
  <c r="M40" i="31"/>
  <c r="F177" i="32"/>
  <c r="BS85" i="24"/>
  <c r="BD85" i="24"/>
  <c r="M55" i="31"/>
  <c r="G241" i="32"/>
  <c r="M42" i="31"/>
  <c r="H177" i="32"/>
  <c r="G145" i="32"/>
  <c r="AI85" i="24"/>
  <c r="M34" i="31"/>
  <c r="M64" i="31"/>
  <c r="BM85" i="24"/>
  <c r="I273" i="32"/>
  <c r="BK85" i="24"/>
  <c r="C621" i="24"/>
  <c r="E309" i="32"/>
  <c r="C636" i="24"/>
  <c r="C38" i="15"/>
  <c r="G38" i="15" s="1"/>
  <c r="C628" i="24"/>
  <c r="C696" i="24"/>
  <c r="C64" i="15"/>
  <c r="G64" i="15" s="1"/>
  <c r="C149" i="32"/>
  <c r="F149" i="32"/>
  <c r="C641" i="24"/>
  <c r="D245" i="32"/>
  <c r="E117" i="32"/>
  <c r="C65" i="15"/>
  <c r="G65" i="15" s="1"/>
  <c r="C23" i="15"/>
  <c r="G23" i="15" s="1"/>
  <c r="C676" i="24"/>
  <c r="C689" i="24"/>
  <c r="C93" i="15"/>
  <c r="G93" i="15" s="1"/>
  <c r="C669" i="24"/>
  <c r="C36" i="15"/>
  <c r="C21" i="32"/>
  <c r="C668" i="24"/>
  <c r="C686" i="24"/>
  <c r="G85" i="32"/>
  <c r="F65" i="15"/>
  <c r="C647" i="34"/>
  <c r="B91" i="15"/>
  <c r="F35" i="15"/>
  <c r="F47" i="15"/>
  <c r="H47" i="15"/>
  <c r="I47" i="15" s="1"/>
  <c r="F58" i="15"/>
  <c r="H58" i="15"/>
  <c r="I58" i="15" s="1"/>
  <c r="F24" i="15"/>
  <c r="H24" i="15"/>
  <c r="I24" i="15" s="1"/>
  <c r="H33" i="15"/>
  <c r="I33" i="15" s="1"/>
  <c r="F23" i="15"/>
  <c r="H23" i="15"/>
  <c r="I23" i="15" s="1"/>
  <c r="F38" i="15"/>
  <c r="H38" i="15"/>
  <c r="I38" i="15" s="1"/>
  <c r="F22" i="15"/>
  <c r="F42" i="15"/>
  <c r="F34" i="15"/>
  <c r="F56" i="15"/>
  <c r="H56" i="15"/>
  <c r="C138" i="8"/>
  <c r="D417" i="24"/>
  <c r="F45" i="15"/>
  <c r="F64" i="15"/>
  <c r="F43" i="15"/>
  <c r="H43" i="15"/>
  <c r="I43" i="15" s="1"/>
  <c r="F30" i="15"/>
  <c r="H30" i="15"/>
  <c r="I30" i="15" s="1"/>
  <c r="F50" i="15"/>
  <c r="F54" i="15"/>
  <c r="H54" i="15"/>
  <c r="I54" i="15" s="1"/>
  <c r="F51" i="15"/>
  <c r="H51" i="15"/>
  <c r="I51" i="15" s="1"/>
  <c r="F59" i="15"/>
  <c r="H59" i="15"/>
  <c r="I59" i="15" s="1"/>
  <c r="G49" i="15"/>
  <c r="H49" i="15" s="1"/>
  <c r="I49" i="15" s="1"/>
  <c r="F69" i="15"/>
  <c r="F48" i="15"/>
  <c r="F21" i="15"/>
  <c r="H21" i="15"/>
  <c r="I21" i="15" s="1"/>
  <c r="F39" i="15"/>
  <c r="F46" i="15"/>
  <c r="H46" i="15"/>
  <c r="I46" i="15" s="1"/>
  <c r="F53" i="15"/>
  <c r="H53" i="15"/>
  <c r="I53" i="15" s="1"/>
  <c r="F18" i="15"/>
  <c r="H18" i="15"/>
  <c r="I18" i="15" s="1"/>
  <c r="C627" i="34"/>
  <c r="B79" i="15"/>
  <c r="D615" i="34"/>
  <c r="F55" i="15"/>
  <c r="H55" i="15"/>
  <c r="I55" i="15" s="1"/>
  <c r="F19" i="15"/>
  <c r="H19" i="15"/>
  <c r="I19" i="15" s="1"/>
  <c r="F16" i="15"/>
  <c r="H16" i="15"/>
  <c r="I16" i="15" s="1"/>
  <c r="D615" i="24"/>
  <c r="F27" i="15"/>
  <c r="C643" i="34"/>
  <c r="C648" i="34" s="1"/>
  <c r="M716" i="34" s="1"/>
  <c r="B87" i="15"/>
  <c r="F63" i="15"/>
  <c r="F26" i="15"/>
  <c r="H26" i="15"/>
  <c r="I26" i="15" s="1"/>
  <c r="C85" i="34"/>
  <c r="CE62" i="34"/>
  <c r="F29" i="15"/>
  <c r="H245" i="32" l="1"/>
  <c r="H50" i="15"/>
  <c r="I50" i="15" s="1"/>
  <c r="H35" i="15"/>
  <c r="I181" i="32"/>
  <c r="C640" i="24"/>
  <c r="C84" i="15"/>
  <c r="G84" i="15" s="1"/>
  <c r="I309" i="32"/>
  <c r="C66" i="15"/>
  <c r="G66" i="15" s="1"/>
  <c r="E245" i="32"/>
  <c r="C632" i="24"/>
  <c r="C72" i="15"/>
  <c r="G72" i="15" s="1"/>
  <c r="D277" i="32"/>
  <c r="C48" i="15"/>
  <c r="H149" i="32"/>
  <c r="C701" i="24"/>
  <c r="H21" i="32"/>
  <c r="C673" i="24"/>
  <c r="C20" i="15"/>
  <c r="C40" i="15"/>
  <c r="G40" i="15" s="1"/>
  <c r="G117" i="32"/>
  <c r="C693" i="24"/>
  <c r="C91" i="15"/>
  <c r="G91" i="15" s="1"/>
  <c r="I341" i="32"/>
  <c r="C647" i="24"/>
  <c r="C277" i="32"/>
  <c r="C71" i="15"/>
  <c r="G71" i="15" s="1"/>
  <c r="C618" i="24"/>
  <c r="E85" i="32"/>
  <c r="C684" i="24"/>
  <c r="C31" i="15"/>
  <c r="G31" i="15" s="1"/>
  <c r="C694" i="24"/>
  <c r="H117" i="32"/>
  <c r="C41" i="15"/>
  <c r="C32" i="15"/>
  <c r="G32" i="15" s="1"/>
  <c r="C685" i="24"/>
  <c r="F85" i="32"/>
  <c r="G309" i="32"/>
  <c r="C626" i="24"/>
  <c r="C82" i="15"/>
  <c r="G82" i="15" s="1"/>
  <c r="C682" i="24"/>
  <c r="C85" i="32"/>
  <c r="C29" i="15"/>
  <c r="C44" i="15"/>
  <c r="G44" i="15" s="1"/>
  <c r="CE85" i="24"/>
  <c r="I373" i="32" s="1"/>
  <c r="D373" i="32"/>
  <c r="C620" i="24"/>
  <c r="C28" i="15"/>
  <c r="I53" i="32"/>
  <c r="C695" i="24"/>
  <c r="I117" i="32"/>
  <c r="C42" i="15"/>
  <c r="C309" i="32"/>
  <c r="C78" i="15"/>
  <c r="G78" i="15" s="1"/>
  <c r="C619" i="24"/>
  <c r="C63" i="15"/>
  <c r="C625" i="24"/>
  <c r="C644" i="24"/>
  <c r="C697" i="24"/>
  <c r="C709" i="24"/>
  <c r="I213" i="32"/>
  <c r="C633" i="24"/>
  <c r="F245" i="32"/>
  <c r="C67" i="15"/>
  <c r="G67" i="15" s="1"/>
  <c r="G213" i="32"/>
  <c r="C61" i="15"/>
  <c r="C631" i="24"/>
  <c r="H309" i="32"/>
  <c r="C639" i="24"/>
  <c r="C83" i="15"/>
  <c r="G83" i="15" s="1"/>
  <c r="E213" i="32"/>
  <c r="C712" i="24"/>
  <c r="C59" i="15"/>
  <c r="G59" i="15" s="1"/>
  <c r="D117" i="32"/>
  <c r="C37" i="15"/>
  <c r="C690" i="24"/>
  <c r="E277" i="32"/>
  <c r="C634" i="24"/>
  <c r="C73" i="15"/>
  <c r="G73" i="15" s="1"/>
  <c r="C47" i="15"/>
  <c r="G47" i="15" s="1"/>
  <c r="C700" i="24"/>
  <c r="G149" i="32"/>
  <c r="D181" i="32"/>
  <c r="C51" i="15"/>
  <c r="G51" i="15" s="1"/>
  <c r="C704" i="24"/>
  <c r="C213" i="32"/>
  <c r="C710" i="24"/>
  <c r="C57" i="15"/>
  <c r="G57" i="15" s="1"/>
  <c r="C53" i="32"/>
  <c r="C675" i="24"/>
  <c r="C22" i="15"/>
  <c r="C74" i="15"/>
  <c r="G74" i="15" s="1"/>
  <c r="F277" i="32"/>
  <c r="C617" i="24"/>
  <c r="C692" i="24"/>
  <c r="F117" i="32"/>
  <c r="C39" i="15"/>
  <c r="D309" i="32"/>
  <c r="C627" i="24"/>
  <c r="C79" i="15"/>
  <c r="G79" i="15" s="1"/>
  <c r="C88" i="15"/>
  <c r="G88" i="15" s="1"/>
  <c r="C75" i="15"/>
  <c r="G75" i="15" s="1"/>
  <c r="C635" i="24"/>
  <c r="G277" i="32"/>
  <c r="C70" i="15"/>
  <c r="G70" i="15" s="1"/>
  <c r="C629" i="24"/>
  <c r="I245" i="32"/>
  <c r="C670" i="24"/>
  <c r="E21" i="32"/>
  <c r="C17" i="15"/>
  <c r="C680" i="24"/>
  <c r="H53" i="32"/>
  <c r="C27" i="15"/>
  <c r="C373" i="32"/>
  <c r="C92" i="15"/>
  <c r="G92" i="15" s="1"/>
  <c r="C622" i="24"/>
  <c r="C34" i="15"/>
  <c r="C687" i="24"/>
  <c r="H85" i="32"/>
  <c r="C637" i="24"/>
  <c r="C76" i="15"/>
  <c r="G76" i="15" s="1"/>
  <c r="H277" i="32"/>
  <c r="I277" i="32"/>
  <c r="C638" i="24"/>
  <c r="C77" i="15"/>
  <c r="G77" i="15" s="1"/>
  <c r="E181" i="32"/>
  <c r="C52" i="15"/>
  <c r="G52" i="15" s="1"/>
  <c r="C705" i="24"/>
  <c r="C698" i="24"/>
  <c r="C45" i="15"/>
  <c r="E149" i="32"/>
  <c r="G21" i="32"/>
  <c r="C672" i="24"/>
  <c r="C19" i="15"/>
  <c r="G19" i="15" s="1"/>
  <c r="G53" i="32"/>
  <c r="C26" i="15"/>
  <c r="G26" i="15" s="1"/>
  <c r="C679" i="24"/>
  <c r="C30" i="15"/>
  <c r="G30" i="15" s="1"/>
  <c r="C683" i="24"/>
  <c r="D85" i="32"/>
  <c r="F213" i="32"/>
  <c r="C60" i="15"/>
  <c r="C713" i="24"/>
  <c r="C69" i="15"/>
  <c r="G69" i="15" s="1"/>
  <c r="C624" i="24"/>
  <c r="C68" i="15"/>
  <c r="G68" i="15" s="1"/>
  <c r="G245" i="32"/>
  <c r="F309" i="32"/>
  <c r="C623" i="24"/>
  <c r="C81" i="15"/>
  <c r="G81" i="15" s="1"/>
  <c r="H64" i="15"/>
  <c r="I64" i="15" s="1"/>
  <c r="H69" i="15"/>
  <c r="I69" i="15" s="1"/>
  <c r="G36" i="15"/>
  <c r="H36" i="15" s="1"/>
  <c r="H65" i="15"/>
  <c r="I65" i="15" s="1"/>
  <c r="C668" i="34"/>
  <c r="C715" i="34" s="1"/>
  <c r="B15" i="15"/>
  <c r="CE85" i="34"/>
  <c r="C716" i="34" s="1"/>
  <c r="C168" i="8"/>
  <c r="D421" i="24"/>
  <c r="D716" i="34"/>
  <c r="D707" i="34"/>
  <c r="D699" i="34"/>
  <c r="D691" i="34"/>
  <c r="D712" i="34"/>
  <c r="D704" i="34"/>
  <c r="D696" i="34"/>
  <c r="D706" i="34"/>
  <c r="D698" i="34"/>
  <c r="D690" i="34"/>
  <c r="D708" i="34"/>
  <c r="D700" i="34"/>
  <c r="D692" i="34"/>
  <c r="D684" i="34"/>
  <c r="D710" i="34"/>
  <c r="D694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05" i="34"/>
  <c r="D682" i="34"/>
  <c r="D674" i="34"/>
  <c r="D623" i="34"/>
  <c r="D619" i="34"/>
  <c r="D702" i="34"/>
  <c r="D685" i="34"/>
  <c r="D679" i="34"/>
  <c r="D671" i="34"/>
  <c r="D625" i="34"/>
  <c r="D693" i="34"/>
  <c r="D689" i="34"/>
  <c r="D672" i="34"/>
  <c r="D621" i="34"/>
  <c r="D709" i="34"/>
  <c r="D680" i="34"/>
  <c r="D673" i="34"/>
  <c r="D620" i="34"/>
  <c r="D695" i="34"/>
  <c r="D686" i="34"/>
  <c r="D681" i="34"/>
  <c r="D647" i="34"/>
  <c r="D701" i="34"/>
  <c r="D669" i="34"/>
  <c r="D617" i="34"/>
  <c r="D703" i="34"/>
  <c r="D677" i="34"/>
  <c r="D670" i="34"/>
  <c r="D622" i="34"/>
  <c r="D628" i="34"/>
  <c r="D711" i="34"/>
  <c r="D697" i="34"/>
  <c r="D627" i="34"/>
  <c r="D618" i="34"/>
  <c r="D678" i="34"/>
  <c r="D646" i="34"/>
  <c r="D668" i="34"/>
  <c r="D713" i="34"/>
  <c r="D687" i="34"/>
  <c r="D629" i="34"/>
  <c r="D676" i="34"/>
  <c r="D626" i="34"/>
  <c r="D688" i="34"/>
  <c r="D616" i="34"/>
  <c r="D645" i="34"/>
  <c r="D711" i="24"/>
  <c r="D703" i="24"/>
  <c r="D695" i="24"/>
  <c r="D687" i="24"/>
  <c r="D679" i="24"/>
  <c r="D671" i="24"/>
  <c r="D625" i="24"/>
  <c r="D708" i="24"/>
  <c r="D700" i="24"/>
  <c r="D692" i="24"/>
  <c r="D684" i="24"/>
  <c r="D676" i="24"/>
  <c r="D668" i="24"/>
  <c r="D628" i="24"/>
  <c r="D622" i="24"/>
  <c r="D618" i="24"/>
  <c r="D713" i="24"/>
  <c r="D705" i="24"/>
  <c r="D697" i="24"/>
  <c r="D689" i="24"/>
  <c r="D681" i="24"/>
  <c r="D673" i="24"/>
  <c r="D712" i="24"/>
  <c r="D704" i="24"/>
  <c r="D696" i="24"/>
  <c r="D688" i="24"/>
  <c r="D680" i="24"/>
  <c r="D672" i="24"/>
  <c r="D620" i="24"/>
  <c r="D616" i="24"/>
  <c r="D701" i="24"/>
  <c r="D685" i="24"/>
  <c r="D669" i="24"/>
  <c r="D635" i="24"/>
  <c r="D716" i="24"/>
  <c r="D698" i="24"/>
  <c r="D682" i="24"/>
  <c r="D638" i="24"/>
  <c r="D630" i="24"/>
  <c r="D621" i="24"/>
  <c r="D643" i="24"/>
  <c r="D702" i="24"/>
  <c r="D686" i="24"/>
  <c r="D670" i="24"/>
  <c r="D647" i="24"/>
  <c r="D645" i="24"/>
  <c r="D633" i="24"/>
  <c r="D699" i="24"/>
  <c r="D683" i="24"/>
  <c r="D641" i="24"/>
  <c r="D636" i="24"/>
  <c r="D706" i="24"/>
  <c r="D690" i="24"/>
  <c r="D674" i="24"/>
  <c r="D634" i="24"/>
  <c r="D629" i="24"/>
  <c r="D624" i="24"/>
  <c r="D710" i="24"/>
  <c r="D639" i="24"/>
  <c r="D691" i="24"/>
  <c r="D637" i="24"/>
  <c r="D644" i="24"/>
  <c r="D709" i="24"/>
  <c r="D617" i="24"/>
  <c r="D623" i="24"/>
  <c r="D619" i="24"/>
  <c r="D694" i="24"/>
  <c r="D675" i="24"/>
  <c r="D642" i="24"/>
  <c r="D678" i="24"/>
  <c r="D646" i="24"/>
  <c r="D627" i="24"/>
  <c r="D693" i="24"/>
  <c r="D632" i="24"/>
  <c r="D707" i="24"/>
  <c r="D677" i="24"/>
  <c r="D640" i="24"/>
  <c r="D631" i="24"/>
  <c r="D626" i="24"/>
  <c r="C648" i="24" l="1"/>
  <c r="M716" i="24" s="1"/>
  <c r="C716" i="24"/>
  <c r="G42" i="15"/>
  <c r="H42" i="15"/>
  <c r="I42" i="15" s="1"/>
  <c r="G29" i="15"/>
  <c r="H29" i="15"/>
  <c r="I29" i="15" s="1"/>
  <c r="G20" i="15"/>
  <c r="H20" i="15"/>
  <c r="I20" i="15" s="1"/>
  <c r="G41" i="15"/>
  <c r="H41" i="15" s="1"/>
  <c r="I41" i="15" s="1"/>
  <c r="G63" i="15"/>
  <c r="H63" i="15"/>
  <c r="I63" i="15" s="1"/>
  <c r="G28" i="15"/>
  <c r="H28" i="15"/>
  <c r="I28" i="15" s="1"/>
  <c r="C715" i="24"/>
  <c r="G48" i="15"/>
  <c r="H48" i="15" s="1"/>
  <c r="I48" i="15" s="1"/>
  <c r="G17" i="15"/>
  <c r="H17" i="15" s="1"/>
  <c r="I17" i="15" s="1"/>
  <c r="G34" i="15"/>
  <c r="H34" i="15" s="1"/>
  <c r="G22" i="15"/>
  <c r="H22" i="15" s="1"/>
  <c r="I22" i="15" s="1"/>
  <c r="G37" i="15"/>
  <c r="H37" i="15"/>
  <c r="G45" i="15"/>
  <c r="H45" i="15" s="1"/>
  <c r="I45" i="15" s="1"/>
  <c r="G27" i="15"/>
  <c r="H27" i="15" s="1"/>
  <c r="G39" i="15"/>
  <c r="H39" i="15" s="1"/>
  <c r="E612" i="34"/>
  <c r="C172" i="8"/>
  <c r="D424" i="24"/>
  <c r="C177" i="8" s="1"/>
  <c r="D715" i="34"/>
  <c r="E623" i="34"/>
  <c r="D715" i="24"/>
  <c r="E623" i="24"/>
  <c r="E612" i="24"/>
  <c r="F15" i="15"/>
  <c r="H15" i="15" s="1"/>
  <c r="I15" i="15" s="1"/>
  <c r="E708" i="24" l="1"/>
  <c r="E700" i="24"/>
  <c r="E692" i="24"/>
  <c r="E684" i="24"/>
  <c r="E676" i="24"/>
  <c r="E668" i="24"/>
  <c r="E628" i="24"/>
  <c r="E713" i="24"/>
  <c r="E705" i="24"/>
  <c r="E697" i="24"/>
  <c r="E689" i="24"/>
  <c r="E681" i="24"/>
  <c r="E673" i="24"/>
  <c r="E710" i="24"/>
  <c r="E702" i="24"/>
  <c r="E694" i="24"/>
  <c r="E686" i="24"/>
  <c r="E678" i="24"/>
  <c r="E670" i="24"/>
  <c r="E647" i="24"/>
  <c r="E646" i="24"/>
  <c r="E645" i="24"/>
  <c r="E709" i="24"/>
  <c r="E701" i="24"/>
  <c r="E693" i="24"/>
  <c r="E685" i="24"/>
  <c r="E677" i="24"/>
  <c r="E669" i="24"/>
  <c r="E627" i="24"/>
  <c r="E698" i="24"/>
  <c r="E682" i="24"/>
  <c r="E638" i="24"/>
  <c r="E630" i="24"/>
  <c r="E712" i="24"/>
  <c r="E696" i="24"/>
  <c r="E680" i="24"/>
  <c r="E639" i="24"/>
  <c r="E711" i="24"/>
  <c r="E695" i="24"/>
  <c r="E679" i="24"/>
  <c r="E633" i="24"/>
  <c r="E631" i="24"/>
  <c r="E716" i="24"/>
  <c r="E699" i="24"/>
  <c r="E683" i="24"/>
  <c r="E643" i="24"/>
  <c r="E641" i="24"/>
  <c r="E636" i="24"/>
  <c r="E625" i="24"/>
  <c r="E703" i="24"/>
  <c r="E687" i="24"/>
  <c r="E671" i="24"/>
  <c r="E637" i="24"/>
  <c r="E707" i="24"/>
  <c r="E706" i="24"/>
  <c r="E644" i="24"/>
  <c r="E635" i="24"/>
  <c r="E624" i="24"/>
  <c r="F624" i="24" s="1"/>
  <c r="F702" i="24" s="1"/>
  <c r="E704" i="24"/>
  <c r="E642" i="24"/>
  <c r="E690" i="24"/>
  <c r="E688" i="24"/>
  <c r="E634" i="24"/>
  <c r="E691" i="24"/>
  <c r="E672" i="24"/>
  <c r="E629" i="24"/>
  <c r="E675" i="24"/>
  <c r="E674" i="24"/>
  <c r="E632" i="24"/>
  <c r="E640" i="24"/>
  <c r="E626" i="24"/>
  <c r="E712" i="34"/>
  <c r="E704" i="34"/>
  <c r="E696" i="34"/>
  <c r="E709" i="34"/>
  <c r="E701" i="34"/>
  <c r="E693" i="34"/>
  <c r="E711" i="34"/>
  <c r="E703" i="34"/>
  <c r="E695" i="34"/>
  <c r="E713" i="34"/>
  <c r="E705" i="34"/>
  <c r="E697" i="34"/>
  <c r="E689" i="34"/>
  <c r="E707" i="34"/>
  <c r="E691" i="34"/>
  <c r="E687" i="34"/>
  <c r="E680" i="34"/>
  <c r="E672" i="34"/>
  <c r="E702" i="34"/>
  <c r="E685" i="34"/>
  <c r="E679" i="34"/>
  <c r="E671" i="34"/>
  <c r="E625" i="34"/>
  <c r="E716" i="34"/>
  <c r="E699" i="34"/>
  <c r="E676" i="34"/>
  <c r="E668" i="34"/>
  <c r="E628" i="34"/>
  <c r="E700" i="34"/>
  <c r="E673" i="34"/>
  <c r="E641" i="34"/>
  <c r="E633" i="34"/>
  <c r="E686" i="34"/>
  <c r="E681" i="34"/>
  <c r="E647" i="34"/>
  <c r="E644" i="34"/>
  <c r="E636" i="34"/>
  <c r="E674" i="34"/>
  <c r="E639" i="34"/>
  <c r="E631" i="34"/>
  <c r="E627" i="34"/>
  <c r="E708" i="34"/>
  <c r="E694" i="34"/>
  <c r="E688" i="34"/>
  <c r="E684" i="34"/>
  <c r="E677" i="34"/>
  <c r="E670" i="34"/>
  <c r="E640" i="34"/>
  <c r="E632" i="34"/>
  <c r="E626" i="34"/>
  <c r="E635" i="34"/>
  <c r="E698" i="34"/>
  <c r="E638" i="34"/>
  <c r="E706" i="34"/>
  <c r="E634" i="34"/>
  <c r="E630" i="34"/>
  <c r="E682" i="34"/>
  <c r="E642" i="34"/>
  <c r="E629" i="34"/>
  <c r="E692" i="34"/>
  <c r="E710" i="34"/>
  <c r="E646" i="34"/>
  <c r="E683" i="34"/>
  <c r="E643" i="34"/>
  <c r="E690" i="34"/>
  <c r="E624" i="34"/>
  <c r="E678" i="34"/>
  <c r="E675" i="34"/>
  <c r="E669" i="34"/>
  <c r="E645" i="34"/>
  <c r="E637" i="34"/>
  <c r="F672" i="24" l="1"/>
  <c r="F669" i="24"/>
  <c r="F690" i="24"/>
  <c r="F640" i="24"/>
  <c r="F684" i="24"/>
  <c r="F675" i="24"/>
  <c r="F677" i="24"/>
  <c r="F699" i="24"/>
  <c r="F696" i="24"/>
  <c r="F645" i="24"/>
  <c r="F636" i="24"/>
  <c r="F670" i="24"/>
  <c r="F693" i="24"/>
  <c r="F710" i="24"/>
  <c r="F701" i="24"/>
  <c r="F679" i="24"/>
  <c r="F689" i="24"/>
  <c r="F635" i="24"/>
  <c r="F703" i="24"/>
  <c r="F700" i="24"/>
  <c r="F712" i="24"/>
  <c r="F628" i="24"/>
  <c r="F698" i="24"/>
  <c r="F683" i="24"/>
  <c r="F646" i="24"/>
  <c r="F673" i="24"/>
  <c r="F685" i="24"/>
  <c r="F671" i="24"/>
  <c r="F627" i="24"/>
  <c r="F625" i="24"/>
  <c r="F633" i="24"/>
  <c r="F706" i="24"/>
  <c r="F691" i="24"/>
  <c r="F647" i="24"/>
  <c r="F681" i="24"/>
  <c r="F638" i="24"/>
  <c r="F688" i="24"/>
  <c r="F709" i="24"/>
  <c r="F676" i="24"/>
  <c r="F695" i="24"/>
  <c r="F641" i="24"/>
  <c r="F707" i="24"/>
  <c r="F678" i="24"/>
  <c r="F697" i="24"/>
  <c r="F687" i="24"/>
  <c r="F704" i="24"/>
  <c r="F631" i="24"/>
  <c r="F692" i="24"/>
  <c r="F711" i="24"/>
  <c r="F642" i="24"/>
  <c r="F716" i="24"/>
  <c r="F686" i="24"/>
  <c r="F705" i="24"/>
  <c r="G625" i="24"/>
  <c r="F637" i="24"/>
  <c r="F632" i="24"/>
  <c r="F639" i="24"/>
  <c r="F708" i="24"/>
  <c r="F674" i="24"/>
  <c r="F643" i="24"/>
  <c r="F626" i="24"/>
  <c r="F694" i="24"/>
  <c r="F713" i="24"/>
  <c r="F630" i="24"/>
  <c r="F668" i="24"/>
  <c r="F680" i="24"/>
  <c r="F634" i="24"/>
  <c r="F682" i="24"/>
  <c r="F644" i="24"/>
  <c r="F629" i="24"/>
  <c r="E715" i="24"/>
  <c r="E715" i="34"/>
  <c r="F624" i="34"/>
  <c r="F715" i="24" l="1"/>
  <c r="G647" i="24"/>
  <c r="G691" i="24"/>
  <c r="G639" i="24"/>
  <c r="G631" i="24"/>
  <c r="G711" i="24"/>
  <c r="G676" i="24"/>
  <c r="G627" i="24"/>
  <c r="G684" i="24"/>
  <c r="G702" i="24"/>
  <c r="G704" i="24"/>
  <c r="G713" i="24"/>
  <c r="G646" i="24"/>
  <c r="G683" i="24"/>
  <c r="G638" i="24"/>
  <c r="G630" i="24"/>
  <c r="G703" i="24"/>
  <c r="G705" i="24"/>
  <c r="G706" i="24"/>
  <c r="G628" i="24"/>
  <c r="G629" i="24"/>
  <c r="G636" i="24"/>
  <c r="G673" i="24"/>
  <c r="G698" i="24"/>
  <c r="G710" i="24"/>
  <c r="G645" i="24"/>
  <c r="G675" i="24"/>
  <c r="G637" i="24"/>
  <c r="G712" i="24"/>
  <c r="G695" i="24"/>
  <c r="G689" i="24"/>
  <c r="G690" i="24"/>
  <c r="G668" i="24"/>
  <c r="G644" i="24"/>
  <c r="G687" i="24"/>
  <c r="G686" i="24"/>
  <c r="G716" i="24"/>
  <c r="G642" i="24"/>
  <c r="G634" i="24"/>
  <c r="G688" i="24"/>
  <c r="G671" i="24"/>
  <c r="G709" i="24"/>
  <c r="G681" i="24"/>
  <c r="G685" i="24"/>
  <c r="G699" i="24"/>
  <c r="G640" i="24"/>
  <c r="G672" i="24"/>
  <c r="G677" i="24"/>
  <c r="G678" i="24"/>
  <c r="G707" i="24"/>
  <c r="G641" i="24"/>
  <c r="G633" i="24"/>
  <c r="G680" i="24"/>
  <c r="G708" i="24"/>
  <c r="G693" i="24"/>
  <c r="G701" i="24"/>
  <c r="G669" i="24"/>
  <c r="G670" i="24"/>
  <c r="G632" i="24"/>
  <c r="G692" i="24"/>
  <c r="G700" i="24"/>
  <c r="G674" i="24"/>
  <c r="G697" i="24"/>
  <c r="G643" i="24"/>
  <c r="G694" i="24"/>
  <c r="G682" i="24"/>
  <c r="G626" i="24"/>
  <c r="G635" i="24"/>
  <c r="G696" i="24"/>
  <c r="G679" i="24"/>
  <c r="F709" i="34"/>
  <c r="F701" i="34"/>
  <c r="F693" i="34"/>
  <c r="F706" i="34"/>
  <c r="F698" i="34"/>
  <c r="F690" i="34"/>
  <c r="F708" i="34"/>
  <c r="F700" i="34"/>
  <c r="F692" i="34"/>
  <c r="F710" i="34"/>
  <c r="F702" i="34"/>
  <c r="F694" i="34"/>
  <c r="F686" i="34"/>
  <c r="F704" i="34"/>
  <c r="F677" i="34"/>
  <c r="F669" i="34"/>
  <c r="F627" i="34"/>
  <c r="F716" i="34"/>
  <c r="F699" i="34"/>
  <c r="F676" i="34"/>
  <c r="F668" i="34"/>
  <c r="F628" i="34"/>
  <c r="F712" i="34"/>
  <c r="F696" i="34"/>
  <c r="F684" i="34"/>
  <c r="F681" i="34"/>
  <c r="F673" i="34"/>
  <c r="F707" i="34"/>
  <c r="F680" i="34"/>
  <c r="F647" i="34"/>
  <c r="F644" i="34"/>
  <c r="F636" i="34"/>
  <c r="F625" i="34"/>
  <c r="F695" i="34"/>
  <c r="F674" i="34"/>
  <c r="F639" i="34"/>
  <c r="F631" i="34"/>
  <c r="F711" i="34"/>
  <c r="F697" i="34"/>
  <c r="F682" i="34"/>
  <c r="F675" i="34"/>
  <c r="F645" i="34"/>
  <c r="F642" i="34"/>
  <c r="F634" i="34"/>
  <c r="F629" i="34"/>
  <c r="F703" i="34"/>
  <c r="F678" i="34"/>
  <c r="F646" i="34"/>
  <c r="F643" i="34"/>
  <c r="F635" i="34"/>
  <c r="F638" i="34"/>
  <c r="F689" i="34"/>
  <c r="F679" i="34"/>
  <c r="F672" i="34"/>
  <c r="F641" i="34"/>
  <c r="F683" i="34"/>
  <c r="F637" i="34"/>
  <c r="F705" i="34"/>
  <c r="F691" i="34"/>
  <c r="F685" i="34"/>
  <c r="F633" i="34"/>
  <c r="F713" i="34"/>
  <c r="F687" i="34"/>
  <c r="F640" i="34"/>
  <c r="F626" i="34"/>
  <c r="F671" i="34"/>
  <c r="F630" i="34"/>
  <c r="F632" i="34"/>
  <c r="F670" i="34"/>
  <c r="F688" i="34"/>
  <c r="G715" i="24" l="1"/>
  <c r="H628" i="24"/>
  <c r="F715" i="34"/>
  <c r="G625" i="34"/>
  <c r="H716" i="24" l="1"/>
  <c r="H642" i="24"/>
  <c r="H634" i="24"/>
  <c r="H688" i="24"/>
  <c r="H669" i="24"/>
  <c r="H689" i="24"/>
  <c r="H645" i="24"/>
  <c r="H678" i="24"/>
  <c r="H713" i="24"/>
  <c r="H691" i="24"/>
  <c r="H709" i="24"/>
  <c r="H629" i="24"/>
  <c r="H690" i="24"/>
  <c r="H707" i="24"/>
  <c r="H641" i="24"/>
  <c r="H633" i="24"/>
  <c r="H680" i="24"/>
  <c r="H708" i="24"/>
  <c r="H673" i="24"/>
  <c r="H703" i="24"/>
  <c r="H646" i="24"/>
  <c r="H681" i="24"/>
  <c r="H639" i="24"/>
  <c r="H692" i="24"/>
  <c r="H695" i="24"/>
  <c r="H699" i="24"/>
  <c r="H640" i="24"/>
  <c r="H632" i="24"/>
  <c r="H672" i="24"/>
  <c r="H700" i="24"/>
  <c r="H671" i="24"/>
  <c r="H706" i="24"/>
  <c r="H711" i="24"/>
  <c r="H631" i="24"/>
  <c r="H638" i="24"/>
  <c r="H675" i="24"/>
  <c r="H637" i="24"/>
  <c r="H712" i="24"/>
  <c r="H693" i="24"/>
  <c r="H676" i="24"/>
  <c r="H686" i="24"/>
  <c r="H687" i="24"/>
  <c r="H679" i="24"/>
  <c r="H643" i="24"/>
  <c r="H635" i="24"/>
  <c r="H696" i="24"/>
  <c r="H677" i="24"/>
  <c r="H705" i="24"/>
  <c r="H694" i="24"/>
  <c r="H697" i="24"/>
  <c r="H644" i="24"/>
  <c r="H636" i="24"/>
  <c r="H704" i="24"/>
  <c r="H685" i="24"/>
  <c r="H668" i="24"/>
  <c r="H670" i="24"/>
  <c r="H710" i="24"/>
  <c r="H682" i="24"/>
  <c r="H647" i="24"/>
  <c r="H674" i="24"/>
  <c r="H698" i="24"/>
  <c r="H702" i="24"/>
  <c r="H683" i="24"/>
  <c r="H630" i="24"/>
  <c r="H701" i="24"/>
  <c r="H684" i="24"/>
  <c r="G706" i="34"/>
  <c r="G698" i="34"/>
  <c r="G711" i="34"/>
  <c r="G703" i="34"/>
  <c r="G695" i="34"/>
  <c r="G713" i="34"/>
  <c r="G705" i="34"/>
  <c r="G697" i="34"/>
  <c r="G716" i="34"/>
  <c r="G707" i="34"/>
  <c r="G699" i="34"/>
  <c r="G691" i="34"/>
  <c r="G701" i="34"/>
  <c r="G686" i="34"/>
  <c r="G682" i="34"/>
  <c r="G674" i="34"/>
  <c r="G712" i="34"/>
  <c r="G696" i="34"/>
  <c r="G684" i="34"/>
  <c r="G681" i="34"/>
  <c r="G673" i="34"/>
  <c r="G709" i="34"/>
  <c r="G693" i="34"/>
  <c r="G689" i="34"/>
  <c r="G688" i="34"/>
  <c r="G678" i="34"/>
  <c r="G670" i="34"/>
  <c r="G647" i="34"/>
  <c r="G646" i="34"/>
  <c r="G645" i="34"/>
  <c r="G629" i="34"/>
  <c r="G626" i="34"/>
  <c r="G639" i="34"/>
  <c r="G631" i="34"/>
  <c r="G702" i="34"/>
  <c r="G675" i="34"/>
  <c r="G642" i="34"/>
  <c r="G634" i="34"/>
  <c r="G627" i="34"/>
  <c r="G704" i="34"/>
  <c r="G690" i="34"/>
  <c r="G687" i="34"/>
  <c r="G683" i="34"/>
  <c r="G668" i="34"/>
  <c r="G637" i="34"/>
  <c r="G710" i="34"/>
  <c r="G671" i="34"/>
  <c r="G638" i="34"/>
  <c r="G630" i="34"/>
  <c r="G679" i="34"/>
  <c r="G672" i="34"/>
  <c r="G641" i="34"/>
  <c r="G628" i="34"/>
  <c r="G644" i="34"/>
  <c r="G692" i="34"/>
  <c r="G676" i="34"/>
  <c r="G669" i="34"/>
  <c r="G640" i="34"/>
  <c r="G700" i="34"/>
  <c r="G680" i="34"/>
  <c r="G636" i="34"/>
  <c r="G694" i="34"/>
  <c r="G677" i="34"/>
  <c r="G635" i="34"/>
  <c r="G685" i="34"/>
  <c r="G633" i="34"/>
  <c r="G643" i="34"/>
  <c r="G632" i="34"/>
  <c r="G708" i="34"/>
  <c r="H715" i="24" l="1"/>
  <c r="I629" i="24"/>
  <c r="G715" i="34"/>
  <c r="H628" i="34"/>
  <c r="I688" i="24" l="1"/>
  <c r="I669" i="24"/>
  <c r="I697" i="24"/>
  <c r="I645" i="24"/>
  <c r="I643" i="24"/>
  <c r="I634" i="24"/>
  <c r="I711" i="24"/>
  <c r="I694" i="24"/>
  <c r="I675" i="24"/>
  <c r="I682" i="24"/>
  <c r="I637" i="24"/>
  <c r="I632" i="24"/>
  <c r="I680" i="24"/>
  <c r="I706" i="24"/>
  <c r="I689" i="24"/>
  <c r="I636" i="24"/>
  <c r="I641" i="24"/>
  <c r="I707" i="24"/>
  <c r="I692" i="24"/>
  <c r="I646" i="24"/>
  <c r="I709" i="24"/>
  <c r="I690" i="24"/>
  <c r="I673" i="24"/>
  <c r="I684" i="24"/>
  <c r="I631" i="24"/>
  <c r="I633" i="24"/>
  <c r="I679" i="24"/>
  <c r="I702" i="24"/>
  <c r="I644" i="24"/>
  <c r="I672" i="24"/>
  <c r="I698" i="24"/>
  <c r="I681" i="24"/>
  <c r="I700" i="24"/>
  <c r="I639" i="24"/>
  <c r="I691" i="24"/>
  <c r="I630" i="24"/>
  <c r="I710" i="24"/>
  <c r="I701" i="24"/>
  <c r="I668" i="24"/>
  <c r="I678" i="24"/>
  <c r="I712" i="24"/>
  <c r="I693" i="24"/>
  <c r="I674" i="24"/>
  <c r="I686" i="24"/>
  <c r="I716" i="24"/>
  <c r="I703" i="24"/>
  <c r="I642" i="24"/>
  <c r="I695" i="24"/>
  <c r="I708" i="24"/>
  <c r="I696" i="24"/>
  <c r="I677" i="24"/>
  <c r="I705" i="24"/>
  <c r="I647" i="24"/>
  <c r="I683" i="24"/>
  <c r="I671" i="24"/>
  <c r="I635" i="24"/>
  <c r="I638" i="24"/>
  <c r="I704" i="24"/>
  <c r="I685" i="24"/>
  <c r="I713" i="24"/>
  <c r="I670" i="24"/>
  <c r="I699" i="24"/>
  <c r="I687" i="24"/>
  <c r="I640" i="24"/>
  <c r="I676" i="24"/>
  <c r="H711" i="34"/>
  <c r="H703" i="34"/>
  <c r="H695" i="34"/>
  <c r="H708" i="34"/>
  <c r="H700" i="34"/>
  <c r="H692" i="34"/>
  <c r="H710" i="34"/>
  <c r="H702" i="34"/>
  <c r="H694" i="34"/>
  <c r="H712" i="34"/>
  <c r="H704" i="34"/>
  <c r="H696" i="34"/>
  <c r="H688" i="34"/>
  <c r="H698" i="34"/>
  <c r="H685" i="34"/>
  <c r="H679" i="34"/>
  <c r="H671" i="34"/>
  <c r="H709" i="34"/>
  <c r="H693" i="34"/>
  <c r="H689" i="34"/>
  <c r="H678" i="34"/>
  <c r="H670" i="34"/>
  <c r="H647" i="34"/>
  <c r="H646" i="34"/>
  <c r="H645" i="34"/>
  <c r="H629" i="34"/>
  <c r="H706" i="34"/>
  <c r="H690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86" i="34"/>
  <c r="H681" i="34"/>
  <c r="H674" i="34"/>
  <c r="H697" i="34"/>
  <c r="H687" i="34"/>
  <c r="H682" i="34"/>
  <c r="H668" i="34"/>
  <c r="H713" i="34"/>
  <c r="H676" i="34"/>
  <c r="H669" i="34"/>
  <c r="H672" i="34"/>
  <c r="H707" i="34"/>
  <c r="H673" i="34"/>
  <c r="H677" i="34"/>
  <c r="H701" i="34"/>
  <c r="H691" i="34"/>
  <c r="H680" i="34"/>
  <c r="H716" i="34"/>
  <c r="H705" i="34"/>
  <c r="H699" i="34"/>
  <c r="H684" i="34"/>
  <c r="I715" i="24" l="1"/>
  <c r="J630" i="24"/>
  <c r="H715" i="34"/>
  <c r="I629" i="34"/>
  <c r="J706" i="24" l="1"/>
  <c r="J687" i="24"/>
  <c r="J670" i="24"/>
  <c r="J641" i="24"/>
  <c r="J700" i="24"/>
  <c r="J688" i="24"/>
  <c r="J642" i="24"/>
  <c r="J689" i="24"/>
  <c r="J701" i="24"/>
  <c r="J682" i="24"/>
  <c r="J645" i="24"/>
  <c r="J637" i="24"/>
  <c r="J698" i="24"/>
  <c r="J679" i="24"/>
  <c r="J647" i="24"/>
  <c r="J639" i="24"/>
  <c r="J684" i="24"/>
  <c r="J672" i="24"/>
  <c r="J633" i="24"/>
  <c r="J692" i="24"/>
  <c r="J710" i="24"/>
  <c r="J712" i="24"/>
  <c r="J636" i="24"/>
  <c r="J709" i="24"/>
  <c r="J690" i="24"/>
  <c r="J671" i="24"/>
  <c r="J646" i="24"/>
  <c r="J631" i="24"/>
  <c r="J668" i="24"/>
  <c r="J638" i="24"/>
  <c r="J640" i="24"/>
  <c r="J708" i="24"/>
  <c r="J685" i="24"/>
  <c r="J711" i="24"/>
  <c r="J694" i="24"/>
  <c r="J699" i="24"/>
  <c r="J680" i="24"/>
  <c r="J681" i="24"/>
  <c r="J705" i="24"/>
  <c r="J635" i="24"/>
  <c r="J669" i="24"/>
  <c r="J678" i="24"/>
  <c r="J643" i="24"/>
  <c r="J704" i="24"/>
  <c r="J644" i="24"/>
  <c r="J677" i="24"/>
  <c r="J703" i="24"/>
  <c r="J686" i="24"/>
  <c r="J683" i="24"/>
  <c r="J634" i="24"/>
  <c r="J632" i="24"/>
  <c r="J691" i="24"/>
  <c r="J673" i="24"/>
  <c r="J695" i="24"/>
  <c r="J697" i="24"/>
  <c r="J675" i="24"/>
  <c r="J676" i="24"/>
  <c r="J707" i="24"/>
  <c r="J674" i="24"/>
  <c r="J693" i="24"/>
  <c r="J702" i="24"/>
  <c r="J713" i="24"/>
  <c r="J716" i="24"/>
  <c r="J696" i="24"/>
  <c r="I708" i="34"/>
  <c r="I700" i="34"/>
  <c r="I692" i="34"/>
  <c r="I713" i="34"/>
  <c r="I705" i="34"/>
  <c r="I697" i="34"/>
  <c r="I689" i="34"/>
  <c r="I716" i="34"/>
  <c r="I707" i="34"/>
  <c r="I699" i="34"/>
  <c r="I691" i="34"/>
  <c r="I709" i="34"/>
  <c r="I701" i="34"/>
  <c r="I693" i="34"/>
  <c r="I685" i="34"/>
  <c r="I711" i="34"/>
  <c r="I695" i="34"/>
  <c r="I676" i="34"/>
  <c r="I668" i="34"/>
  <c r="I706" i="34"/>
  <c r="I690" i="34"/>
  <c r="I688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3" i="34"/>
  <c r="I687" i="34"/>
  <c r="I680" i="34"/>
  <c r="I672" i="34"/>
  <c r="I702" i="34"/>
  <c r="I682" i="34"/>
  <c r="I704" i="34"/>
  <c r="I669" i="34"/>
  <c r="I645" i="34"/>
  <c r="I677" i="34"/>
  <c r="I696" i="34"/>
  <c r="I679" i="34"/>
  <c r="I712" i="34"/>
  <c r="I698" i="34"/>
  <c r="I686" i="34"/>
  <c r="I681" i="34"/>
  <c r="I674" i="34"/>
  <c r="I647" i="34"/>
  <c r="I694" i="34"/>
  <c r="I710" i="34"/>
  <c r="I671" i="34"/>
  <c r="I646" i="34"/>
  <c r="I673" i="34"/>
  <c r="I670" i="34"/>
  <c r="I684" i="34"/>
  <c r="I678" i="34"/>
  <c r="L647" i="24" l="1"/>
  <c r="L678" i="24" s="1"/>
  <c r="J715" i="24"/>
  <c r="L711" i="24"/>
  <c r="L668" i="24"/>
  <c r="L703" i="24"/>
  <c r="L704" i="24"/>
  <c r="L695" i="24"/>
  <c r="L687" i="24"/>
  <c r="L671" i="24"/>
  <c r="L708" i="24"/>
  <c r="L680" i="24"/>
  <c r="L674" i="24"/>
  <c r="L672" i="24"/>
  <c r="L698" i="24"/>
  <c r="L685" i="24"/>
  <c r="K644" i="24"/>
  <c r="I715" i="34"/>
  <c r="J630" i="34"/>
  <c r="L716" i="24" l="1"/>
  <c r="L696" i="24"/>
  <c r="L701" i="24"/>
  <c r="L683" i="24"/>
  <c r="L699" i="24"/>
  <c r="L670" i="24"/>
  <c r="L715" i="24" s="1"/>
  <c r="L700" i="24"/>
  <c r="L689" i="24"/>
  <c r="L682" i="24"/>
  <c r="L694" i="24"/>
  <c r="L710" i="24"/>
  <c r="L691" i="24"/>
  <c r="L669" i="24"/>
  <c r="L706" i="24"/>
  <c r="L677" i="24"/>
  <c r="L693" i="24"/>
  <c r="L709" i="24"/>
  <c r="L713" i="24"/>
  <c r="L702" i="24"/>
  <c r="L688" i="24"/>
  <c r="L712" i="24"/>
  <c r="L673" i="24"/>
  <c r="L681" i="24"/>
  <c r="L675" i="24"/>
  <c r="L690" i="24"/>
  <c r="L705" i="24"/>
  <c r="L676" i="24"/>
  <c r="L684" i="24"/>
  <c r="L692" i="24"/>
  <c r="L679" i="24"/>
  <c r="L697" i="24"/>
  <c r="L707" i="24"/>
  <c r="L686" i="24"/>
  <c r="K695" i="24"/>
  <c r="M695" i="24" s="1"/>
  <c r="I119" i="32" s="1"/>
  <c r="K676" i="24"/>
  <c r="M676" i="24" s="1"/>
  <c r="D55" i="32" s="1"/>
  <c r="K712" i="24"/>
  <c r="M712" i="24" s="1"/>
  <c r="E215" i="32" s="1"/>
  <c r="K713" i="24"/>
  <c r="M713" i="24" s="1"/>
  <c r="F215" i="32" s="1"/>
  <c r="K672" i="24"/>
  <c r="M672" i="24" s="1"/>
  <c r="G23" i="32" s="1"/>
  <c r="K671" i="24"/>
  <c r="M671" i="24" s="1"/>
  <c r="F23" i="32" s="1"/>
  <c r="K694" i="24"/>
  <c r="M694" i="24" s="1"/>
  <c r="H119" i="32" s="1"/>
  <c r="K706" i="24"/>
  <c r="K687" i="24"/>
  <c r="M687" i="24" s="1"/>
  <c r="H87" i="32" s="1"/>
  <c r="K668" i="24"/>
  <c r="M668" i="24" s="1"/>
  <c r="K696" i="24"/>
  <c r="M696" i="24" s="1"/>
  <c r="C151" i="32" s="1"/>
  <c r="K697" i="24"/>
  <c r="K686" i="24"/>
  <c r="M686" i="24" s="1"/>
  <c r="G87" i="32" s="1"/>
  <c r="K707" i="24"/>
  <c r="M707" i="24" s="1"/>
  <c r="G183" i="32" s="1"/>
  <c r="K702" i="24"/>
  <c r="K698" i="24"/>
  <c r="M698" i="24" s="1"/>
  <c r="E151" i="32" s="1"/>
  <c r="K679" i="24"/>
  <c r="M679" i="24" s="1"/>
  <c r="G55" i="32" s="1"/>
  <c r="K716" i="24"/>
  <c r="K680" i="24"/>
  <c r="M680" i="24" s="1"/>
  <c r="H55" i="32" s="1"/>
  <c r="K681" i="24"/>
  <c r="K704" i="24"/>
  <c r="M704" i="24" s="1"/>
  <c r="D183" i="32" s="1"/>
  <c r="K690" i="24"/>
  <c r="M690" i="24" s="1"/>
  <c r="D119" i="32" s="1"/>
  <c r="K709" i="24"/>
  <c r="M709" i="24" s="1"/>
  <c r="I183" i="32" s="1"/>
  <c r="K674" i="24"/>
  <c r="M674" i="24" s="1"/>
  <c r="I23" i="32" s="1"/>
  <c r="K700" i="24"/>
  <c r="K691" i="24"/>
  <c r="M691" i="24" s="1"/>
  <c r="E119" i="32" s="1"/>
  <c r="K677" i="24"/>
  <c r="K685" i="24"/>
  <c r="M685" i="24" s="1"/>
  <c r="F87" i="32" s="1"/>
  <c r="K670" i="24"/>
  <c r="M670" i="24" s="1"/>
  <c r="E23" i="32" s="1"/>
  <c r="K703" i="24"/>
  <c r="M703" i="24" s="1"/>
  <c r="C183" i="32" s="1"/>
  <c r="K675" i="24"/>
  <c r="K711" i="24"/>
  <c r="M711" i="24" s="1"/>
  <c r="D215" i="32" s="1"/>
  <c r="K692" i="24"/>
  <c r="M692" i="24" s="1"/>
  <c r="F119" i="32" s="1"/>
  <c r="K683" i="24"/>
  <c r="M683" i="24" s="1"/>
  <c r="D87" i="32" s="1"/>
  <c r="K710" i="24"/>
  <c r="K669" i="24"/>
  <c r="M669" i="24" s="1"/>
  <c r="D23" i="32" s="1"/>
  <c r="K673" i="24"/>
  <c r="M673" i="24" s="1"/>
  <c r="H23" i="32" s="1"/>
  <c r="K684" i="24"/>
  <c r="M684" i="24" s="1"/>
  <c r="E87" i="32" s="1"/>
  <c r="K678" i="24"/>
  <c r="M678" i="24" s="1"/>
  <c r="F55" i="32" s="1"/>
  <c r="K693" i="24"/>
  <c r="K701" i="24"/>
  <c r="M701" i="24" s="1"/>
  <c r="H151" i="32" s="1"/>
  <c r="K689" i="24"/>
  <c r="K699" i="24"/>
  <c r="M699" i="24" s="1"/>
  <c r="F151" i="32" s="1"/>
  <c r="K705" i="24"/>
  <c r="M705" i="24" s="1"/>
  <c r="E183" i="32" s="1"/>
  <c r="K688" i="24"/>
  <c r="M688" i="24" s="1"/>
  <c r="I87" i="32" s="1"/>
  <c r="K682" i="24"/>
  <c r="M682" i="24" s="1"/>
  <c r="C87" i="32" s="1"/>
  <c r="K708" i="24"/>
  <c r="M708" i="24" s="1"/>
  <c r="H183" i="32" s="1"/>
  <c r="J713" i="34"/>
  <c r="J705" i="34"/>
  <c r="J697" i="34"/>
  <c r="J710" i="34"/>
  <c r="J702" i="34"/>
  <c r="J694" i="34"/>
  <c r="J712" i="34"/>
  <c r="J704" i="34"/>
  <c r="J696" i="34"/>
  <c r="J706" i="34"/>
  <c r="J698" i="34"/>
  <c r="J690" i="34"/>
  <c r="J708" i="34"/>
  <c r="J692" i="34"/>
  <c r="J684" i="34"/>
  <c r="J681" i="34"/>
  <c r="J673" i="34"/>
  <c r="J703" i="34"/>
  <c r="J687" i="34"/>
  <c r="J680" i="34"/>
  <c r="J672" i="34"/>
  <c r="J700" i="34"/>
  <c r="J677" i="34"/>
  <c r="J669" i="34"/>
  <c r="J709" i="34"/>
  <c r="J695" i="34"/>
  <c r="J675" i="34"/>
  <c r="J668" i="34"/>
  <c r="J645" i="34"/>
  <c r="J642" i="34"/>
  <c r="J634" i="34"/>
  <c r="J711" i="34"/>
  <c r="J683" i="34"/>
  <c r="J676" i="34"/>
  <c r="J637" i="34"/>
  <c r="J699" i="34"/>
  <c r="J670" i="34"/>
  <c r="J640" i="34"/>
  <c r="J632" i="34"/>
  <c r="J691" i="34"/>
  <c r="J685" i="34"/>
  <c r="J641" i="34"/>
  <c r="J633" i="34"/>
  <c r="J707" i="34"/>
  <c r="J689" i="34"/>
  <c r="J686" i="34"/>
  <c r="J674" i="34"/>
  <c r="J647" i="34"/>
  <c r="L647" i="34" s="1"/>
  <c r="J644" i="34"/>
  <c r="J693" i="34"/>
  <c r="J631" i="34"/>
  <c r="J716" i="34"/>
  <c r="J701" i="34"/>
  <c r="J688" i="34"/>
  <c r="J678" i="34"/>
  <c r="J671" i="34"/>
  <c r="J646" i="34"/>
  <c r="J643" i="34"/>
  <c r="J682" i="34"/>
  <c r="J639" i="34"/>
  <c r="J635" i="34"/>
  <c r="J636" i="34"/>
  <c r="J679" i="34"/>
  <c r="J638" i="34"/>
  <c r="M681" i="24" l="1"/>
  <c r="I55" i="32" s="1"/>
  <c r="M697" i="24"/>
  <c r="D151" i="32" s="1"/>
  <c r="M710" i="24"/>
  <c r="C215" i="32" s="1"/>
  <c r="M677" i="24"/>
  <c r="E55" i="32" s="1"/>
  <c r="M689" i="24"/>
  <c r="C119" i="32" s="1"/>
  <c r="M700" i="24"/>
  <c r="G151" i="32" s="1"/>
  <c r="M693" i="24"/>
  <c r="G119" i="32" s="1"/>
  <c r="M706" i="24"/>
  <c r="F183" i="32" s="1"/>
  <c r="M675" i="24"/>
  <c r="C55" i="32" s="1"/>
  <c r="M702" i="24"/>
  <c r="I151" i="32" s="1"/>
  <c r="C23" i="32"/>
  <c r="K715" i="24"/>
  <c r="L716" i="34"/>
  <c r="L707" i="34"/>
  <c r="L699" i="34"/>
  <c r="L691" i="34"/>
  <c r="L712" i="34"/>
  <c r="L704" i="34"/>
  <c r="L696" i="34"/>
  <c r="L688" i="34"/>
  <c r="L706" i="34"/>
  <c r="L698" i="34"/>
  <c r="L690" i="34"/>
  <c r="L708" i="34"/>
  <c r="L700" i="34"/>
  <c r="L692" i="34"/>
  <c r="L684" i="34"/>
  <c r="L702" i="34"/>
  <c r="L689" i="34"/>
  <c r="L683" i="34"/>
  <c r="L675" i="34"/>
  <c r="L713" i="34"/>
  <c r="L697" i="34"/>
  <c r="L686" i="34"/>
  <c r="L682" i="34"/>
  <c r="L674" i="34"/>
  <c r="L710" i="34"/>
  <c r="L694" i="34"/>
  <c r="L679" i="34"/>
  <c r="L671" i="34"/>
  <c r="L711" i="34"/>
  <c r="L687" i="34"/>
  <c r="L669" i="34"/>
  <c r="L677" i="34"/>
  <c r="L670" i="34"/>
  <c r="L701" i="34"/>
  <c r="L678" i="34"/>
  <c r="L705" i="34"/>
  <c r="L681" i="34"/>
  <c r="L693" i="34"/>
  <c r="L676" i="34"/>
  <c r="L685" i="34"/>
  <c r="L709" i="34"/>
  <c r="L695" i="34"/>
  <c r="L672" i="34"/>
  <c r="L703" i="34"/>
  <c r="L680" i="34"/>
  <c r="L673" i="34"/>
  <c r="L668" i="34"/>
  <c r="J715" i="34"/>
  <c r="K644" i="34"/>
  <c r="M715" i="24" l="1"/>
  <c r="L715" i="34"/>
  <c r="K710" i="34"/>
  <c r="K702" i="34"/>
  <c r="M702" i="34" s="1"/>
  <c r="K694" i="34"/>
  <c r="M694" i="34" s="1"/>
  <c r="K716" i="34"/>
  <c r="K707" i="34"/>
  <c r="M707" i="34" s="1"/>
  <c r="K699" i="34"/>
  <c r="M699" i="34" s="1"/>
  <c r="K691" i="34"/>
  <c r="M691" i="34" s="1"/>
  <c r="K709" i="34"/>
  <c r="K701" i="34"/>
  <c r="M701" i="34" s="1"/>
  <c r="K693" i="34"/>
  <c r="M693" i="34" s="1"/>
  <c r="K711" i="34"/>
  <c r="M711" i="34" s="1"/>
  <c r="K703" i="34"/>
  <c r="M703" i="34" s="1"/>
  <c r="K695" i="34"/>
  <c r="M695" i="34" s="1"/>
  <c r="K687" i="34"/>
  <c r="M687" i="34" s="1"/>
  <c r="K705" i="34"/>
  <c r="M705" i="34" s="1"/>
  <c r="K678" i="34"/>
  <c r="M678" i="34" s="1"/>
  <c r="K670" i="34"/>
  <c r="K700" i="34"/>
  <c r="M700" i="34" s="1"/>
  <c r="K677" i="34"/>
  <c r="M677" i="34" s="1"/>
  <c r="K669" i="34"/>
  <c r="M669" i="34" s="1"/>
  <c r="K713" i="34"/>
  <c r="M713" i="34" s="1"/>
  <c r="K697" i="34"/>
  <c r="M697" i="34" s="1"/>
  <c r="K686" i="34"/>
  <c r="M686" i="34" s="1"/>
  <c r="K682" i="34"/>
  <c r="M682" i="34" s="1"/>
  <c r="K674" i="34"/>
  <c r="M674" i="34" s="1"/>
  <c r="K704" i="34"/>
  <c r="M704" i="34" s="1"/>
  <c r="K683" i="34"/>
  <c r="M683" i="34" s="1"/>
  <c r="K676" i="34"/>
  <c r="M676" i="34" s="1"/>
  <c r="K690" i="34"/>
  <c r="M690" i="34" s="1"/>
  <c r="K706" i="34"/>
  <c r="K692" i="34"/>
  <c r="M692" i="34" s="1"/>
  <c r="K688" i="34"/>
  <c r="M688" i="34" s="1"/>
  <c r="K684" i="34"/>
  <c r="M684" i="34" s="1"/>
  <c r="K671" i="34"/>
  <c r="M671" i="34" s="1"/>
  <c r="K712" i="34"/>
  <c r="M712" i="34" s="1"/>
  <c r="K698" i="34"/>
  <c r="M698" i="34" s="1"/>
  <c r="K689" i="34"/>
  <c r="M689" i="34" s="1"/>
  <c r="K680" i="34"/>
  <c r="M680" i="34" s="1"/>
  <c r="K673" i="34"/>
  <c r="M673" i="34" s="1"/>
  <c r="K681" i="34"/>
  <c r="M681" i="34" s="1"/>
  <c r="K675" i="34"/>
  <c r="M675" i="34" s="1"/>
  <c r="K668" i="34"/>
  <c r="M668" i="34" s="1"/>
  <c r="K672" i="34"/>
  <c r="M672" i="34" s="1"/>
  <c r="K685" i="34"/>
  <c r="M685" i="34" s="1"/>
  <c r="K696" i="34"/>
  <c r="M696" i="34" s="1"/>
  <c r="K708" i="34"/>
  <c r="M708" i="34" s="1"/>
  <c r="K679" i="34"/>
  <c r="M679" i="34" s="1"/>
  <c r="M709" i="34"/>
  <c r="M670" i="34"/>
  <c r="M710" i="34"/>
  <c r="M706" i="34"/>
  <c r="M715" i="34" l="1"/>
  <c r="K715" i="34"/>
</calcChain>
</file>

<file path=xl/sharedStrings.xml><?xml version="1.0" encoding="utf-8"?>
<sst xmlns="http://schemas.openxmlformats.org/spreadsheetml/2006/main" count="4839" uniqueCount="1381">
  <si>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</si>
  <si>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</si>
  <si>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</si>
  <si>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</si>
  <si>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</si>
  <si>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</si>
  <si>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</si>
  <si>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</si>
  <si>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</si>
  <si>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</si>
  <si>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</si>
  <si>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</si>
  <si>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</si>
  <si>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</si>
  <si>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</si>
  <si>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</si>
  <si>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</si>
  <si>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</si>
  <si>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</si>
  <si>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</si>
  <si>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</si>
  <si>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</si>
  <si>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</si>
  <si>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</si>
  <si>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</si>
  <si>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</si>
  <si>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</si>
  <si>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</si>
  <si>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</si>
  <si>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</si>
  <si>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</si>
  <si>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</si>
  <si>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</si>
  <si>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</si>
  <si>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</si>
  <si>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</si>
  <si>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</si>
  <si>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</si>
  <si>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</si>
  <si>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</si>
  <si>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</si>
  <si>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</si>
  <si>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</si>
  <si>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</si>
  <si>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</si>
  <si>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</si>
  <si>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</si>
  <si>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</si>
  <si>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</si>
  <si>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</si>
  <si>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</si>
  <si>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</si>
  <si>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</si>
  <si>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</si>
  <si>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</si>
  <si>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</si>
  <si>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</si>
  <si>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</si>
  <si>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</si>
  <si>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</si>
  <si>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</si>
  <si>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</si>
  <si>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</si>
  <si>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</si>
  <si>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</si>
  <si>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</si>
  <si>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</si>
  <si>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</si>
  <si>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</si>
  <si>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</si>
  <si>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</si>
  <si>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</si>
  <si>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</si>
  <si>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</si>
  <si>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</si>
  <si>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</si>
  <si>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</si>
  <si>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</si>
  <si>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</si>
  <si>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</si>
  <si>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</si>
  <si>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</si>
  <si>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</si>
  <si>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</si>
  <si>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</si>
  <si>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</si>
  <si>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</si>
  <si>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</si>
  <si>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</si>
  <si>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</si>
  <si>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</si>
  <si>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</si>
  <si>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</si>
  <si>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</si>
  <si>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</si>
  <si>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</si>
  <si>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</si>
  <si>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</si>
  <si>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</si>
  <si>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</si>
  <si>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</si>
  <si>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</si>
  <si>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</si>
  <si>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</si>
  <si>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</si>
  <si>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</si>
  <si>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</si>
  <si>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</si>
  <si>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</si>
  <si>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</si>
  <si>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</si>
  <si>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</si>
  <si>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</si>
  <si>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</si>
  <si>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</si>
  <si>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</si>
  <si>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</si>
  <si>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</si>
  <si>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</si>
  <si>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</si>
  <si>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</si>
  <si>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</si>
  <si>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</si>
  <si>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</si>
  <si>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</si>
  <si>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</si>
  <si>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</si>
  <si>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</si>
  <si>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</si>
  <si>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</si>
  <si>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</si>
  <si>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</si>
  <si>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</si>
  <si>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</si>
  <si>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</si>
  <si>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</si>
  <si>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</si>
  <si>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</si>
  <si>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</si>
  <si>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</si>
  <si>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</si>
  <si>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</si>
  <si>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</si>
  <si>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</si>
  <si>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</si>
  <si>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</si>
  <si>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</si>
  <si>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</si>
  <si>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</si>
  <si>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</si>
  <si>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</si>
  <si>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</si>
  <si>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</si>
  <si>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</si>
  <si>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</si>
  <si>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</si>
  <si>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</si>
  <si>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</si>
  <si>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</si>
  <si>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</si>
  <si>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</si>
  <si>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</si>
  <si>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</si>
  <si>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</si>
  <si>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</si>
  <si>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</si>
  <si>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</si>
  <si>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</si>
  <si>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</si>
  <si>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</si>
  <si>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</si>
  <si>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</si>
  <si>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</si>
  <si>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</si>
  <si>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</si>
  <si>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</si>
  <si>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</si>
  <si>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</si>
  <si>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</si>
  <si>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</si>
  <si>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</si>
  <si>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</si>
  <si>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</si>
  <si>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</si>
  <si>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</si>
  <si>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</si>
  <si>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</si>
  <si>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</si>
  <si>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</si>
  <si>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</si>
  <si>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</si>
  <si>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</si>
  <si>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</si>
  <si>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</si>
  <si>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</si>
  <si>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</si>
  <si>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</si>
  <si>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</si>
  <si>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</si>
  <si>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</si>
  <si>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</si>
  <si>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</si>
  <si>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</si>
  <si>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</si>
  <si>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</si>
  <si>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</si>
  <si>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</si>
  <si>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</si>
  <si>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</si>
  <si>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</si>
  <si>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</si>
  <si>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</si>
  <si>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</si>
  <si>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</si>
  <si>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</si>
  <si>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</si>
  <si>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</si>
  <si>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</si>
  <si>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</si>
  <si>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</si>
  <si>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</si>
  <si>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</si>
  <si>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</si>
  <si>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</si>
  <si>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</si>
  <si>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</si>
  <si>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</si>
  <si>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</si>
  <si>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</si>
  <si>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</si>
  <si>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</si>
  <si>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</si>
  <si>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</si>
  <si>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</si>
  <si>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</si>
  <si>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</si>
  <si>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</si>
  <si>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</si>
  <si>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</si>
  <si>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</si>
  <si>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</si>
  <si>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</si>
  <si>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</si>
  <si>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</si>
  <si>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</si>
  <si>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</si>
  <si>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</si>
  <si>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</si>
  <si>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</si>
  <si>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</si>
  <si>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</si>
  <si>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</si>
  <si>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</si>
  <si>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</si>
  <si>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</si>
  <si>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</si>
  <si>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</si>
  <si>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</si>
  <si>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</si>
  <si>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</si>
  <si>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</si>
  <si>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</si>
  <si>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</si>
  <si>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</si>
  <si>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</si>
  <si>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</si>
  <si>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</si>
  <si>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</si>
  <si>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</si>
  <si>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</si>
  <si>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</si>
  <si>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</si>
  <si>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</si>
  <si>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</si>
  <si>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</si>
  <si>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</si>
  <si>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</si>
  <si>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</si>
  <si>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</si>
  <si>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</si>
  <si>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</si>
  <si>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</si>
  <si>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</si>
  <si>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</si>
  <si>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</si>
  <si>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</si>
  <si>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</si>
  <si>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</si>
  <si>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</si>
  <si>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</si>
  <si>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</si>
  <si>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</si>
  <si>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</si>
  <si>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</si>
  <si>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</si>
  <si>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</si>
  <si>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</si>
  <si>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6/30/2022</t>
  </si>
  <si>
    <t>License Number</t>
  </si>
  <si>
    <t>:</t>
  </si>
  <si>
    <t>032</t>
  </si>
  <si>
    <t>Hospital Name</t>
  </si>
  <si>
    <t>St.Joseph Medical Center</t>
  </si>
  <si>
    <t>Mailing Address</t>
  </si>
  <si>
    <t>1717 South J Street</t>
  </si>
  <si>
    <t>City</t>
  </si>
  <si>
    <t>Tacoma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</si>
  <si>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</si>
  <si>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</si>
  <si>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</si>
  <si>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</si>
  <si>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</si>
  <si>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</si>
  <si>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</si>
  <si>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</si>
  <si>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</si>
  <si>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</si>
  <si>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</si>
  <si>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</si>
  <si>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253-426-4101</t>
  </si>
  <si>
    <t>Facsimile Number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</si>
  <si>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</si>
  <si>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</si>
  <si>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</si>
  <si>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</si>
  <si>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</si>
  <si>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</si>
  <si>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</si>
  <si>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</si>
  <si>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</si>
  <si>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</si>
  <si>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</si>
  <si>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</si>
  <si>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</si>
  <si>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</si>
  <si>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</si>
  <si>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</si>
  <si>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</si>
  <si>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</si>
  <si>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</si>
  <si>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</si>
  <si>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</si>
  <si>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</si>
  <si>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</si>
  <si>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</si>
  <si>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</si>
  <si>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</si>
  <si>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</si>
  <si>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</si>
  <si>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</si>
  <si>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</si>
  <si>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</si>
  <si>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</si>
  <si>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</si>
  <si>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</si>
  <si>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</si>
  <si>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</si>
  <si>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</si>
  <si>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</si>
  <si>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</si>
  <si>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</si>
  <si>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</si>
  <si>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</si>
  <si>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</si>
  <si>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</si>
  <si>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</si>
  <si>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</si>
  <si>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</si>
  <si>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</si>
  <si>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</si>
  <si>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</si>
  <si>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</si>
  <si>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</si>
  <si>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</si>
  <si>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</si>
  <si>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</si>
  <si>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</si>
  <si>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</si>
  <si>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</si>
  <si>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</si>
  <si>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</si>
  <si>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</si>
  <si>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</si>
  <si>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</si>
  <si>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</si>
  <si>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</si>
  <si>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</si>
  <si>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</si>
  <si>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</si>
  <si>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</si>
  <si>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</si>
  <si>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</si>
  <si>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</si>
  <si>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</si>
  <si>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</si>
  <si>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</si>
  <si>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</si>
  <si>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</si>
  <si>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</si>
  <si>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</si>
  <si>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</si>
  <si>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</si>
  <si>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</si>
  <si>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</si>
  <si>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</si>
  <si>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</si>
  <si>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</si>
  <si>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</si>
  <si>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</si>
  <si>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</si>
  <si>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</si>
  <si>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</si>
  <si>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</si>
  <si>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</si>
  <si>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</si>
  <si>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</si>
  <si>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</si>
  <si>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</si>
  <si>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</si>
  <si>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</si>
  <si>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</si>
  <si>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</si>
  <si>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</si>
  <si>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</si>
  <si>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</si>
  <si>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</si>
  <si>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</si>
  <si>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</si>
  <si>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</si>
  <si>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</si>
  <si>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</si>
  <si>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</si>
  <si>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</si>
  <si>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</si>
  <si>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</si>
  <si>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</si>
  <si>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</si>
  <si>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</si>
  <si>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</si>
  <si>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</si>
  <si>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</si>
  <si>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</si>
  <si>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</si>
  <si>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</si>
  <si>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</si>
  <si>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</si>
  <si>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</si>
  <si>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</si>
  <si>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</si>
  <si>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</si>
  <si>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</si>
  <si>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</si>
  <si>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</si>
  <si>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</si>
  <si>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</si>
  <si>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</si>
  <si>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</si>
  <si>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</si>
  <si>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</si>
  <si>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</si>
  <si>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</si>
  <si>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</si>
  <si>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</si>
  <si>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</si>
  <si>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</si>
  <si>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</si>
  <si>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</si>
  <si>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</si>
  <si>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</si>
  <si>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</si>
  <si>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</si>
  <si>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</si>
  <si>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</si>
  <si>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</si>
  <si>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</si>
  <si>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</si>
  <si>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</si>
  <si>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</si>
  <si>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</si>
  <si>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</si>
  <si>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</si>
  <si>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</si>
  <si>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</si>
  <si>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</si>
  <si>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</si>
  <si>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</si>
  <si>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</si>
  <si>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</si>
  <si>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</si>
  <si>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</si>
  <si>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</si>
  <si>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</si>
  <si>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</si>
  <si>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</si>
  <si>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</si>
  <si>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</si>
  <si>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</si>
  <si>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</si>
  <si>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</si>
  <si>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</si>
  <si>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</si>
  <si>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</si>
  <si>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</si>
  <si>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</si>
  <si>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</si>
  <si>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</si>
  <si>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</si>
  <si>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</si>
  <si>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</si>
  <si>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</si>
  <si>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</si>
  <si>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</si>
  <si>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</si>
  <si>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</si>
  <si>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</si>
  <si>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</si>
  <si>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</si>
  <si>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</si>
  <si>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</si>
  <si>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</si>
  <si>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</si>
  <si>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</si>
  <si>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</si>
  <si>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</si>
  <si>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</si>
  <si>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</si>
  <si>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</si>
  <si>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</si>
  <si>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</si>
  <si>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</si>
  <si>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</si>
  <si>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</si>
  <si>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</si>
  <si>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</si>
  <si>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</si>
  <si>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</si>
  <si>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</si>
  <si>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</si>
  <si>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</si>
  <si>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</si>
  <si>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</si>
  <si>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</si>
  <si>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</si>
  <si>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</si>
  <si>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</si>
  <si>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</si>
  <si>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</si>
  <si>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</si>
  <si>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</si>
  <si>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</si>
  <si>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</si>
  <si>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</si>
  <si>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</si>
  <si>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</si>
  <si>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</si>
  <si>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</si>
  <si>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</si>
  <si>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</si>
  <si>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</si>
  <si>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</si>
  <si>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</si>
  <si>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</si>
  <si>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</si>
  <si>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</si>
  <si>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</si>
  <si>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</si>
  <si>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</si>
  <si>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</si>
  <si>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</si>
  <si>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</si>
  <si>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</si>
  <si>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</si>
  <si>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</si>
  <si>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</si>
  <si>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</si>
  <si>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</si>
  <si>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</si>
  <si>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</si>
  <si>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</si>
  <si>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</si>
  <si>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</si>
  <si>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</si>
  <si>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</si>
  <si>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</si>
  <si>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</si>
  <si>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</si>
  <si>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</si>
  <si>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</si>
  <si>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</si>
  <si>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</si>
  <si>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</si>
  <si>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</si>
  <si>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</si>
  <si>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</si>
  <si>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</si>
  <si>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</si>
  <si>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</si>
  <si>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</si>
  <si>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</si>
  <si>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</si>
  <si>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</si>
  <si>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</si>
  <si>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</si>
  <si>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</si>
  <si>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</si>
  <si>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</si>
  <si>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</si>
  <si>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</si>
  <si>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</si>
  <si>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</si>
  <si>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</si>
  <si>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</si>
  <si>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</si>
  <si>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</si>
  <si>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</si>
  <si>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</si>
  <si>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</si>
  <si>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</si>
  <si>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</si>
  <si>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</si>
  <si>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</si>
  <si>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</si>
  <si>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</si>
  <si>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</si>
  <si>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</si>
  <si>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</si>
  <si>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</si>
  <si>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</si>
  <si>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</si>
  <si>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</si>
  <si>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</si>
  <si>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</si>
  <si>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</si>
  <si>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</si>
  <si>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</si>
  <si>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</si>
  <si>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</si>
  <si>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</si>
  <si>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</si>
  <si>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</si>
  <si>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</si>
  <si>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</si>
  <si>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</si>
  <si>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</si>
  <si>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</si>
  <si>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</si>
  <si>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</si>
  <si>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</si>
  <si>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</si>
  <si>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</si>
  <si>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</si>
  <si>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</si>
  <si>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</si>
  <si>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</si>
  <si>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</si>
  <si>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</si>
  <si>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</si>
  <si>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</si>
  <si>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</si>
  <si>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</si>
  <si>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</si>
  <si>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</si>
  <si>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</si>
  <si>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</si>
  <si>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</si>
  <si>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</si>
  <si>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</si>
  <si>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</si>
  <si>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</si>
  <si>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</si>
  <si>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</si>
  <si>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</si>
  <si>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</si>
  <si>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</si>
  <si>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</si>
  <si>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</si>
  <si>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</si>
  <si>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</si>
  <si>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</si>
  <si>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</si>
  <si>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</si>
  <si>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</si>
  <si>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</si>
  <si>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</si>
  <si>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</si>
  <si>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</si>
  <si>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</si>
  <si>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</si>
  <si>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</si>
  <si>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</si>
  <si>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</si>
  <si>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</si>
  <si>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</si>
  <si>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</si>
  <si>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</si>
  <si>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</si>
  <si>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</si>
  <si>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</si>
  <si>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</si>
  <si>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</si>
  <si>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</si>
  <si>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</si>
  <si>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</si>
  <si>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</si>
  <si>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</si>
  <si>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</si>
  <si>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</si>
  <si>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</si>
  <si>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</si>
  <si>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</si>
  <si>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</si>
  <si>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</si>
  <si>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</si>
  <si>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</si>
  <si>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</si>
  <si>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</si>
  <si>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</si>
  <si>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</si>
  <si>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</si>
  <si>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</si>
  <si>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</si>
  <si>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</si>
  <si>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</si>
  <si>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</si>
  <si>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</si>
  <si>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</si>
  <si>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</si>
  <si>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</si>
  <si>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</si>
  <si>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</si>
  <si>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</si>
  <si>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</si>
  <si>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</si>
  <si>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</si>
  <si>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</si>
  <si>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</si>
  <si>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</si>
  <si>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</si>
  <si>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</si>
  <si>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</si>
  <si>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</si>
  <si>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</si>
  <si>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</si>
  <si>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</si>
  <si>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</si>
  <si>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</si>
  <si>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</si>
  <si>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</si>
  <si>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</si>
  <si>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</si>
  <si>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</si>
  <si>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</si>
  <si>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</si>
  <si>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</si>
  <si>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</si>
  <si>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</si>
  <si>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</si>
  <si>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</si>
  <si>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</si>
  <si>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</si>
  <si>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</si>
  <si>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</si>
  <si>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</si>
  <si>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</si>
  <si>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</si>
  <si>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</si>
  <si>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</si>
  <si>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</si>
  <si>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</si>
  <si>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</si>
  <si>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</si>
  <si>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</si>
  <si>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</si>
  <si>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</si>
  <si>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</si>
  <si>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</si>
  <si>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</si>
  <si>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</si>
  <si>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</si>
  <si>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</si>
  <si>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</si>
  <si>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</si>
  <si>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</si>
  <si>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</si>
  <si>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</si>
  <si>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</si>
  <si>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</si>
  <si>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</si>
  <si>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</si>
  <si>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</si>
  <si>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</si>
  <si>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</si>
  <si>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</si>
  <si>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</si>
  <si>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</si>
  <si>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</si>
  <si>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</si>
  <si>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</si>
  <si>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</si>
  <si>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</si>
  <si>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</si>
  <si>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</si>
  <si>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</si>
  <si>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</si>
  <si>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</si>
  <si>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</si>
  <si>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</si>
  <si>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</si>
  <si>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</si>
  <si>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</si>
  <si>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</si>
  <si>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</si>
  <si>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</si>
  <si>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</si>
  <si>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</si>
  <si>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</si>
  <si>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</si>
  <si>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</si>
  <si>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</si>
  <si>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</si>
  <si>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</si>
  <si>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</si>
  <si>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</si>
  <si>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</si>
  <si>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</si>
  <si>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</si>
  <si>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</si>
  <si>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</si>
  <si>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</si>
  <si>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</si>
  <si>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</si>
  <si>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</si>
  <si>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</si>
  <si>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</si>
  <si>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</si>
  <si>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</si>
  <si>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</si>
  <si>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</si>
  <si>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</si>
  <si>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</si>
  <si>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</si>
  <si>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</si>
  <si>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</si>
  <si>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</si>
  <si>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</si>
  <si>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</si>
  <si>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</si>
  <si>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</si>
  <si>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</si>
  <si>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</si>
  <si>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</si>
  <si>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</si>
  <si>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</si>
  <si>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</si>
  <si>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</si>
  <si>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</si>
  <si>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</si>
  <si>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</si>
  <si>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</si>
  <si>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</si>
  <si>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</si>
  <si>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</si>
  <si>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</si>
  <si>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</si>
  <si>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</si>
  <si>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</si>
  <si>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</si>
  <si>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</si>
  <si>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</si>
  <si>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</si>
  <si>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</si>
  <si>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</si>
  <si>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</si>
  <si>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</si>
  <si>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</si>
  <si>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</si>
  <si>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</si>
  <si>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</si>
  <si>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</si>
  <si>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</si>
  <si>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</si>
  <si>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</si>
  <si>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</si>
  <si>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</si>
  <si>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</si>
  <si>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</si>
  <si>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</si>
  <si>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</si>
  <si>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</si>
  <si>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</si>
  <si>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</si>
  <si>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</si>
  <si>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</si>
  <si>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</si>
  <si>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</si>
  <si>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</si>
  <si>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</si>
  <si>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</si>
  <si>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</si>
  <si>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</si>
  <si>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</si>
  <si>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</si>
  <si>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</si>
  <si>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</si>
  <si>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</si>
  <si>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</si>
  <si>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</si>
  <si>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</si>
  <si>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</si>
  <si>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</si>
  <si>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</si>
  <si>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</si>
  <si>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</si>
  <si>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</si>
  <si>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</si>
  <si>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</si>
  <si>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</si>
  <si>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</si>
  <si>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</si>
  <si>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</si>
  <si>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</si>
  <si>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</si>
  <si>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</si>
  <si>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</si>
  <si>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</si>
  <si>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</si>
  <si>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</si>
  <si>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</si>
  <si>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</si>
  <si>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</si>
  <si>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</si>
  <si>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</si>
  <si>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</si>
  <si>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</si>
  <si>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</si>
  <si>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</si>
  <si>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</si>
  <si>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</si>
  <si>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</si>
  <si>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</si>
  <si>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</si>
  <si>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</si>
  <si>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</si>
  <si>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</si>
  <si>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</si>
  <si>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</si>
  <si>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</si>
  <si>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</si>
  <si>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</si>
  <si>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</si>
  <si>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</si>
  <si>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</si>
  <si>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</si>
  <si>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</si>
  <si>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</si>
  <si>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</si>
  <si>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</si>
  <si>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</si>
  <si>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</si>
  <si>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</si>
  <si>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</si>
  <si>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</si>
  <si>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</si>
  <si>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</si>
  <si>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</si>
  <si>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</si>
  <si>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</si>
  <si>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</si>
  <si>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</si>
  <si>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</si>
  <si>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</si>
  <si>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</si>
  <si>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</si>
  <si>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</si>
  <si>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</si>
  <si>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</si>
  <si>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</si>
  <si>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</si>
  <si>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</si>
  <si>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</si>
  <si>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</si>
  <si>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</si>
  <si>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</si>
  <si>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</si>
  <si>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</si>
  <si>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</si>
  <si>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</si>
  <si>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</si>
  <si>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</si>
  <si>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</si>
  <si>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</si>
  <si>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</si>
  <si>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</si>
  <si>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</si>
  <si>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</si>
  <si>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</si>
  <si>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</si>
  <si>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</si>
  <si>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</si>
  <si>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</si>
  <si>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</si>
  <si>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</si>
  <si>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</si>
  <si>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</si>
  <si>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</si>
  <si>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</si>
  <si>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</si>
  <si>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</si>
  <si>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</si>
  <si>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</si>
  <si>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</si>
  <si>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</si>
  <si>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</si>
  <si>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</si>
  <si>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</si>
  <si>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</si>
  <si>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</si>
  <si>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</si>
  <si>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</si>
  <si>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</si>
  <si>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</si>
  <si>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</si>
  <si>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</si>
  <si>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</si>
  <si>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</si>
  <si>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</si>
  <si>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</si>
  <si>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</si>
  <si>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</si>
  <si>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</si>
  <si>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</si>
  <si>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</si>
  <si>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</si>
  <si>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</si>
  <si>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</si>
  <si>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</si>
  <si>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</si>
  <si>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</si>
  <si>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</si>
  <si>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</si>
  <si>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</si>
  <si>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</si>
  <si>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</si>
  <si>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</si>
  <si>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</si>
  <si>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</si>
  <si>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</si>
  <si>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</si>
  <si>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</si>
  <si>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</si>
  <si>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</si>
  <si>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</si>
  <si>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</si>
  <si>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</si>
  <si>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</si>
  <si>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</si>
  <si>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</si>
  <si>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</si>
  <si>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</si>
  <si>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</si>
  <si>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</si>
  <si>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</si>
  <si>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</si>
  <si>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</si>
  <si>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</si>
  <si>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</si>
  <si>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</si>
  <si>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</si>
  <si>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</si>
  <si>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</si>
  <si>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</si>
  <si>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</si>
  <si>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</si>
  <si>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</si>
  <si>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</si>
  <si>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</si>
  <si>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</si>
  <si>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</si>
  <si>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</si>
  <si>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</si>
  <si>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</si>
  <si>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</si>
  <si>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</si>
  <si>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</si>
  <si>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</si>
  <si>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</si>
  <si>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</si>
  <si>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</si>
  <si>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</si>
  <si>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</si>
  <si>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</si>
  <si>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</si>
  <si>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</si>
  <si>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</si>
  <si>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</si>
  <si>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</si>
  <si>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</si>
  <si>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</si>
  <si>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</si>
  <si>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</si>
  <si>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</si>
  <si>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</si>
  <si>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</si>
  <si>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</si>
  <si>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</si>
  <si>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</si>
  <si>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</si>
  <si>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</si>
  <si>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</si>
  <si>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</si>
  <si>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</si>
  <si>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</si>
  <si>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</si>
  <si>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</si>
  <si>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</si>
  <si>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</si>
  <si>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</si>
  <si>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</si>
  <si>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</si>
  <si>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</si>
  <si>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</si>
  <si>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</si>
  <si>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</si>
  <si>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</si>
  <si>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</si>
  <si>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</si>
  <si>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</si>
  <si>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</si>
  <si>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</si>
  <si>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</si>
  <si>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</si>
  <si>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</si>
  <si>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</si>
  <si>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</si>
  <si>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</si>
  <si>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</si>
  <si>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</si>
  <si>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</si>
  <si>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</si>
  <si>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</si>
  <si>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</si>
  <si>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</si>
  <si>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</si>
  <si>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</si>
  <si>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</si>
  <si>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</si>
  <si>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</si>
  <si>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</si>
  <si>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</si>
  <si>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</si>
  <si>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</si>
  <si>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</si>
  <si>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</si>
  <si>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</si>
  <si>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</si>
  <si>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</si>
  <si>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</si>
  <si>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</si>
  <si>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</si>
  <si>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</si>
  <si>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</si>
  <si>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</si>
  <si>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</si>
  <si>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</si>
  <si>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</si>
  <si>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</si>
  <si>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</si>
  <si>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</si>
  <si>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</si>
  <si>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</si>
  <si>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</si>
  <si>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</si>
  <si>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</si>
  <si>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</si>
  <si>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</si>
  <si>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</si>
  <si>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</si>
  <si>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</si>
  <si>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</si>
  <si>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</si>
  <si>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</si>
  <si>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</si>
  <si>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</si>
  <si>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</si>
  <si>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</si>
  <si>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</si>
  <si>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</si>
  <si>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</si>
  <si>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</si>
  <si>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</si>
  <si>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</si>
  <si>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</si>
  <si>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</si>
  <si>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</si>
  <si>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</si>
  <si>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</si>
  <si>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</si>
  <si>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</si>
  <si>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</si>
  <si>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</si>
  <si>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</si>
  <si>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</si>
  <si>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</si>
  <si>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</si>
  <si>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</si>
  <si>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</si>
  <si>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</si>
  <si>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</si>
  <si>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</si>
  <si>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</si>
  <si>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</si>
  <si>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</si>
  <si>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</si>
  <si>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</si>
  <si>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</si>
  <si>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</si>
  <si>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</si>
  <si>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</si>
  <si>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</si>
  <si>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</si>
  <si>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</si>
  <si>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</si>
  <si>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</si>
  <si>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</si>
  <si>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</si>
  <si>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</si>
  <si>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</si>
  <si>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</si>
  <si>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</si>
  <si>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</si>
  <si>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</si>
  <si>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</si>
  <si>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</si>
  <si>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</si>
  <si>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</si>
  <si>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</si>
  <si>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</si>
  <si>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</si>
  <si>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</si>
  <si>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</si>
  <si>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</si>
  <si>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</si>
  <si>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</si>
  <si>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</si>
  <si>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</si>
  <si>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</si>
  <si>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</si>
  <si>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</si>
  <si>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</si>
  <si>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</si>
  <si>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</si>
  <si>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</si>
  <si>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</si>
  <si>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</si>
  <si>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</si>
  <si>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</si>
  <si>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</si>
  <si>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</si>
  <si>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</si>
  <si>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</si>
  <si>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</si>
  <si>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</si>
  <si>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</si>
  <si>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</si>
  <si>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</si>
  <si>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</si>
  <si>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</si>
  <si>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</si>
  <si>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</si>
  <si>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</si>
  <si>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</si>
  <si>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</si>
  <si>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</si>
  <si>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</si>
  <si>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</si>
  <si>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</si>
  <si>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</si>
  <si>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</si>
  <si>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</si>
  <si>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</si>
  <si>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</si>
  <si>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</si>
  <si>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</si>
  <si>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</si>
  <si>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</si>
  <si>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</si>
  <si>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</si>
  <si>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</si>
  <si>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</si>
  <si>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</si>
  <si>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</si>
  <si>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</si>
  <si>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</si>
  <si>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</si>
  <si>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</si>
  <si>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</si>
  <si>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</si>
  <si>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</si>
  <si>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</si>
  <si>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</si>
  <si>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</si>
  <si>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</si>
  <si>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</si>
  <si>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</si>
  <si>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</si>
  <si>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</si>
  <si>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</si>
  <si>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</si>
  <si>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</si>
  <si>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</si>
  <si>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</si>
  <si>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</si>
  <si>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</si>
  <si>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</si>
  <si>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</si>
  <si>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</si>
  <si>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</si>
  <si>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</si>
  <si>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</si>
  <si>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</si>
  <si>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</si>
  <si>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</si>
  <si>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</si>
  <si>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</si>
  <si>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</si>
  <si>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</si>
  <si>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</si>
  <si>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</si>
  <si>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</si>
  <si>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</si>
  <si>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</si>
  <si>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</si>
  <si>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</si>
  <si>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</si>
  <si>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</si>
  <si>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</si>
  <si>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</si>
  <si>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</si>
  <si>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</si>
  <si>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</si>
  <si>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</si>
  <si>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</si>
  <si>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</si>
  <si>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</si>
  <si>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</si>
  <si>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</si>
  <si>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</si>
  <si>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</si>
  <si>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</si>
  <si>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</si>
  <si>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</si>
  <si>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</si>
  <si>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</si>
  <si>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</si>
  <si>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</si>
  <si>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</si>
  <si>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</si>
  <si>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</si>
  <si>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</si>
  <si>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</si>
  <si>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6/30/2023</t>
  </si>
  <si>
    <t>caroline.leung@commonspirit.org</t>
  </si>
  <si>
    <t>Postage &amp; Freight</t>
  </si>
  <si>
    <t>Dues and Subsctiptions</t>
  </si>
  <si>
    <t>Bank Fees</t>
  </si>
  <si>
    <t>Severance</t>
  </si>
  <si>
    <t>S&amp;W Expense increased by $500K, Contract Labor increased by $2.733M, total $3.2M, an increase of 12%.  The UOM declined by 38% resulting in an increased ratio for FY23.</t>
  </si>
  <si>
    <t>Used RVU weight for FY23.  For FY22, used APC weighted procedures.</t>
  </si>
  <si>
    <t>Lab billings</t>
  </si>
  <si>
    <t>Renal agency reimbursement</t>
  </si>
  <si>
    <t>Gift shop revenue</t>
  </si>
  <si>
    <t>Integrated network reimbursement</t>
  </si>
  <si>
    <t>Durable Medical Equipment revenue</t>
  </si>
  <si>
    <t>Others</t>
  </si>
  <si>
    <t>Cost of Goods Sold - supplies</t>
  </si>
  <si>
    <t xml:space="preserve">   for outpatient pharmacy</t>
  </si>
  <si>
    <t>Travel and meeting</t>
  </si>
  <si>
    <t>License</t>
  </si>
  <si>
    <t>Physician licenses</t>
  </si>
  <si>
    <t>Despite the census were lower in FY23, salaries and contract labor continued to go up which continued to higher expense/UOM in FY23.</t>
  </si>
  <si>
    <t xml:space="preserve">Care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</si>
</sst>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ourie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31" fillId="0" borderId="34" xfId="0" applyFont="1" applyBorder="1"/>
    <xf numFmtId="43" fontId="5" fillId="0" borderId="0" xfId="1"/>
    <xf numFmtId="37" fontId="7" fillId="0" borderId="0" xfId="0" applyFont="1" applyAlignment="1">
      <alignment vertical="center" wrapText="1"/>
    </xf>
    <xf numFmtId="37" fontId="7" fillId="0" borderId="0" xfId="0" applyFont="1" applyAlignment="1">
      <alignment horizontal="center" vertical="center"/>
    </xf>
    <xf numFmtId="37" fontId="37" fillId="0" borderId="0" xfId="0" applyFont="1"/>
    <xf numFmtId="37" fontId="38" fillId="0" borderId="0" xfId="0" applyFont="1"/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59" transitionEvaluation="1" transitionEntry="1" codeName="Sheet1">
    <tabColor rgb="FF92D050"/>
    <pageSetUpPr autoPageBreaks="0" fitToPage="1"/>
  </sheetPr>
  <dimension ref="A1:CF716"/>
  <sheetViews>
    <sheetView tabSelected="1" topLeftCell="A48" zoomScale="80" zoomScaleNormal="80" workbookViewId="0">
      <pane xSplit="2" ySplit="11" topLeftCell="C59" activePane="bottomRight" state="frozen"/>
      <selection activeCell="A48" sqref="A48"/>
      <selection pane="topRight" activeCell="C48" sqref="C48"/>
      <selection pane="bottomLeft" activeCell="A59" sqref="A59"/>
      <selection pane="bottomRight" activeCell="A51" sqref="A51:XFD5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5">
        <v>258913.62</v>
      </c>
      <c r="C47" s="316">
        <v>3157.8199999999997</v>
      </c>
      <c r="D47" s="316">
        <v>0</v>
      </c>
      <c r="E47" s="316">
        <v>16211.439999999999</v>
      </c>
      <c r="F47" s="316">
        <v>0</v>
      </c>
      <c r="G47" s="316">
        <v>0</v>
      </c>
      <c r="H47" s="316">
        <v>0</v>
      </c>
      <c r="I47" s="316">
        <v>0</v>
      </c>
      <c r="J47" s="316">
        <v>11796.33</v>
      </c>
      <c r="K47" s="316">
        <v>0</v>
      </c>
      <c r="L47" s="316">
        <v>0</v>
      </c>
      <c r="M47" s="316">
        <v>0</v>
      </c>
      <c r="N47" s="316">
        <v>0</v>
      </c>
      <c r="O47" s="316">
        <v>485.80999999999995</v>
      </c>
      <c r="P47" s="316">
        <v>7760.6299999999992</v>
      </c>
      <c r="Q47" s="316">
        <v>1364.53</v>
      </c>
      <c r="R47" s="316">
        <v>0</v>
      </c>
      <c r="S47" s="316">
        <v>506.07</v>
      </c>
      <c r="T47" s="316">
        <v>0</v>
      </c>
      <c r="U47" s="316">
        <v>640.32999999999993</v>
      </c>
      <c r="V47" s="316">
        <v>0</v>
      </c>
      <c r="W47" s="316">
        <v>0</v>
      </c>
      <c r="X47" s="316">
        <v>0</v>
      </c>
      <c r="Y47" s="316">
        <v>1222.3</v>
      </c>
      <c r="Z47" s="316">
        <v>0</v>
      </c>
      <c r="AA47" s="316">
        <v>0</v>
      </c>
      <c r="AB47" s="316">
        <v>412.07</v>
      </c>
      <c r="AC47" s="316">
        <v>0</v>
      </c>
      <c r="AD47" s="316">
        <v>0</v>
      </c>
      <c r="AE47" s="316">
        <v>66.930000000000007</v>
      </c>
      <c r="AF47" s="316">
        <v>0</v>
      </c>
      <c r="AG47" s="316">
        <v>1536.72</v>
      </c>
      <c r="AH47" s="316">
        <v>0</v>
      </c>
      <c r="AI47" s="316">
        <v>0</v>
      </c>
      <c r="AJ47" s="316">
        <v>583.77</v>
      </c>
      <c r="AK47" s="316">
        <v>0</v>
      </c>
      <c r="AL47" s="316">
        <v>0</v>
      </c>
      <c r="AM47" s="316">
        <v>0</v>
      </c>
      <c r="AN47" s="316">
        <v>0</v>
      </c>
      <c r="AO47" s="316">
        <v>0</v>
      </c>
      <c r="AP47" s="316">
        <v>0</v>
      </c>
      <c r="AQ47" s="316">
        <v>0</v>
      </c>
      <c r="AR47" s="316">
        <v>2579.8599999999997</v>
      </c>
      <c r="AS47" s="316">
        <v>0</v>
      </c>
      <c r="AT47" s="316">
        <v>0</v>
      </c>
      <c r="AU47" s="316">
        <v>0</v>
      </c>
      <c r="AV47" s="316">
        <v>138.75</v>
      </c>
      <c r="AW47" s="316">
        <v>0</v>
      </c>
      <c r="AX47" s="316">
        <v>0</v>
      </c>
      <c r="AY47" s="316">
        <v>0</v>
      </c>
      <c r="AZ47" s="316">
        <v>0</v>
      </c>
      <c r="BA47" s="316">
        <v>0</v>
      </c>
      <c r="BB47" s="316">
        <v>0</v>
      </c>
      <c r="BC47" s="316">
        <v>0</v>
      </c>
      <c r="BD47" s="316">
        <v>0</v>
      </c>
      <c r="BE47" s="316">
        <v>1741.13</v>
      </c>
      <c r="BF47" s="316">
        <v>2901.81</v>
      </c>
      <c r="BG47" s="316">
        <v>0</v>
      </c>
      <c r="BH47" s="316">
        <v>0</v>
      </c>
      <c r="BI47" s="316">
        <v>0</v>
      </c>
      <c r="BJ47" s="316">
        <v>0</v>
      </c>
      <c r="BK47" s="316">
        <v>0</v>
      </c>
      <c r="BL47" s="316">
        <v>0</v>
      </c>
      <c r="BM47" s="316">
        <v>0</v>
      </c>
      <c r="BN47" s="316">
        <v>202571.1</v>
      </c>
      <c r="BO47" s="316">
        <v>0</v>
      </c>
      <c r="BP47" s="316">
        <v>0</v>
      </c>
      <c r="BQ47" s="316">
        <v>0</v>
      </c>
      <c r="BR47" s="316">
        <v>0</v>
      </c>
      <c r="BS47" s="316">
        <v>0</v>
      </c>
      <c r="BT47" s="316">
        <v>0</v>
      </c>
      <c r="BU47" s="316">
        <v>0</v>
      </c>
      <c r="BV47" s="316">
        <v>0</v>
      </c>
      <c r="BW47" s="316">
        <v>0</v>
      </c>
      <c r="BX47" s="316">
        <v>0</v>
      </c>
      <c r="BY47" s="316">
        <v>480.84</v>
      </c>
      <c r="BZ47" s="316">
        <v>0</v>
      </c>
      <c r="CA47" s="316">
        <v>227.69</v>
      </c>
      <c r="CB47" s="316">
        <v>0</v>
      </c>
      <c r="CC47" s="316">
        <v>2527.69</v>
      </c>
      <c r="CD47" s="16"/>
      <c r="CE47" s="28">
        <f>SUM(C47:CC47)</f>
        <v>258913.62</v>
      </c>
    </row>
    <row r="48" spans="1:83" x14ac:dyDescent="0.25">
      <c r="A48" s="28" t="s">
        <v>232</v>
      </c>
      <c r="B48" s="315">
        <v>76637563.310000017</v>
      </c>
      <c r="C48" s="28">
        <f t="shared" ref="C48:AH48" si="0">IF($B$48,(ROUND((($B$48/$CE$61)*C61),0)))</f>
        <v>4776241</v>
      </c>
      <c r="D48" s="28">
        <f t="shared" si="0"/>
        <v>0</v>
      </c>
      <c r="E48" s="28">
        <f t="shared" si="0"/>
        <v>11406002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1514242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3727624</v>
      </c>
      <c r="P48" s="28">
        <f t="shared" si="0"/>
        <v>5323901</v>
      </c>
      <c r="Q48" s="28">
        <f t="shared" si="0"/>
        <v>488212</v>
      </c>
      <c r="R48" s="28">
        <f t="shared" si="0"/>
        <v>0</v>
      </c>
      <c r="S48" s="28">
        <f t="shared" si="0"/>
        <v>442719</v>
      </c>
      <c r="T48" s="28">
        <f t="shared" si="0"/>
        <v>457240</v>
      </c>
      <c r="U48" s="28">
        <f t="shared" si="0"/>
        <v>1737307</v>
      </c>
      <c r="V48" s="28">
        <f t="shared" si="0"/>
        <v>501289</v>
      </c>
      <c r="W48" s="28">
        <f t="shared" si="0"/>
        <v>240260</v>
      </c>
      <c r="X48" s="28">
        <f t="shared" si="0"/>
        <v>380680</v>
      </c>
      <c r="Y48" s="28">
        <f t="shared" si="0"/>
        <v>1248427</v>
      </c>
      <c r="Z48" s="28">
        <f t="shared" si="0"/>
        <v>0</v>
      </c>
      <c r="AA48" s="28">
        <f t="shared" si="0"/>
        <v>140234</v>
      </c>
      <c r="AB48" s="28">
        <f t="shared" si="0"/>
        <v>2295111</v>
      </c>
      <c r="AC48" s="28">
        <f t="shared" si="0"/>
        <v>992594</v>
      </c>
      <c r="AD48" s="28">
        <f t="shared" si="0"/>
        <v>2355</v>
      </c>
      <c r="AE48" s="28">
        <f t="shared" si="0"/>
        <v>1016088</v>
      </c>
      <c r="AF48" s="28">
        <f t="shared" si="0"/>
        <v>0</v>
      </c>
      <c r="AG48" s="28">
        <f t="shared" si="0"/>
        <v>1667963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25323209</v>
      </c>
      <c r="AK48" s="28">
        <f t="shared" si="1"/>
        <v>429262</v>
      </c>
      <c r="AL48" s="28">
        <f t="shared" si="1"/>
        <v>135106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5221224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1168062</v>
      </c>
      <c r="AW48" s="28">
        <f t="shared" si="1"/>
        <v>0</v>
      </c>
      <c r="AX48" s="28">
        <f t="shared" si="1"/>
        <v>0</v>
      </c>
      <c r="AY48" s="28">
        <f t="shared" si="1"/>
        <v>1028693</v>
      </c>
      <c r="AZ48" s="28">
        <f t="shared" si="1"/>
        <v>0</v>
      </c>
      <c r="BA48" s="28">
        <f t="shared" si="1"/>
        <v>45379</v>
      </c>
      <c r="BB48" s="28">
        <f t="shared" si="1"/>
        <v>0</v>
      </c>
      <c r="BC48" s="28">
        <f t="shared" si="1"/>
        <v>118498</v>
      </c>
      <c r="BD48" s="28">
        <f t="shared" si="1"/>
        <v>188</v>
      </c>
      <c r="BE48" s="28">
        <f t="shared" si="1"/>
        <v>329785</v>
      </c>
      <c r="BF48" s="28">
        <f t="shared" si="1"/>
        <v>959376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267492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40787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439852</v>
      </c>
      <c r="BY48" s="28">
        <f t="shared" si="2"/>
        <v>1312585</v>
      </c>
      <c r="BZ48" s="28">
        <f t="shared" si="2"/>
        <v>270762</v>
      </c>
      <c r="CA48" s="28">
        <f t="shared" si="2"/>
        <v>201769</v>
      </c>
      <c r="CB48" s="28">
        <f t="shared" si="2"/>
        <v>0</v>
      </c>
      <c r="CC48" s="28">
        <f t="shared" si="2"/>
        <v>987044</v>
      </c>
      <c r="CD48" s="28">
        <f t="shared" si="2"/>
        <v>0</v>
      </c>
      <c r="CE48" s="28">
        <f>SUM(C48:CD48)</f>
        <v>76637562</v>
      </c>
    </row>
    <row r="49" spans="1:83" x14ac:dyDescent="0.25">
      <c r="A49" s="16" t="s">
        <v>233</v>
      </c>
      <c r="B49" s="28">
        <f>B47+B48</f>
        <v>76896476.930000022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6">
        <v>20740985.849999998</v>
      </c>
      <c r="C51" s="316">
        <v>1868558.51</v>
      </c>
      <c r="D51" s="316">
        <v>0</v>
      </c>
      <c r="E51" s="316">
        <v>1054484.55</v>
      </c>
      <c r="F51" s="316">
        <v>0</v>
      </c>
      <c r="G51" s="316">
        <v>0</v>
      </c>
      <c r="H51" s="316">
        <v>114539.87000000001</v>
      </c>
      <c r="I51" s="316">
        <v>0</v>
      </c>
      <c r="J51" s="316">
        <v>965917.71</v>
      </c>
      <c r="K51" s="316">
        <v>0</v>
      </c>
      <c r="L51" s="316">
        <v>0</v>
      </c>
      <c r="M51" s="316">
        <v>0</v>
      </c>
      <c r="N51" s="316">
        <v>0</v>
      </c>
      <c r="O51" s="316">
        <v>644477.81000000006</v>
      </c>
      <c r="P51" s="316">
        <v>3326207.0799999996</v>
      </c>
      <c r="Q51" s="316">
        <v>0</v>
      </c>
      <c r="R51" s="316">
        <v>0</v>
      </c>
      <c r="S51" s="316">
        <v>0</v>
      </c>
      <c r="T51" s="316">
        <v>40663.5</v>
      </c>
      <c r="U51" s="316">
        <v>407359.94999999995</v>
      </c>
      <c r="V51" s="316">
        <v>918954.17999999993</v>
      </c>
      <c r="W51" s="316">
        <v>41639.879999999997</v>
      </c>
      <c r="X51" s="316">
        <v>650841.17999999993</v>
      </c>
      <c r="Y51" s="316">
        <v>281106.57</v>
      </c>
      <c r="Z51" s="316">
        <v>0</v>
      </c>
      <c r="AA51" s="316">
        <v>112435.19</v>
      </c>
      <c r="AB51" s="316">
        <v>480341.42000000004</v>
      </c>
      <c r="AC51" s="316">
        <v>244993.66</v>
      </c>
      <c r="AD51" s="316">
        <v>22245.09</v>
      </c>
      <c r="AE51" s="316">
        <v>16074.1</v>
      </c>
      <c r="AF51" s="316">
        <v>0</v>
      </c>
      <c r="AG51" s="316">
        <v>473462.70999999996</v>
      </c>
      <c r="AH51" s="316">
        <v>0</v>
      </c>
      <c r="AI51" s="316">
        <v>0</v>
      </c>
      <c r="AJ51" s="316">
        <v>4816574.1899999995</v>
      </c>
      <c r="AK51" s="316">
        <v>4411.22</v>
      </c>
      <c r="AL51" s="316">
        <v>2229.71</v>
      </c>
      <c r="AM51" s="316">
        <v>0</v>
      </c>
      <c r="AN51" s="316">
        <v>0</v>
      </c>
      <c r="AO51" s="316">
        <v>0</v>
      </c>
      <c r="AP51" s="316">
        <v>0</v>
      </c>
      <c r="AQ51" s="316">
        <v>0</v>
      </c>
      <c r="AR51" s="316">
        <v>274696.94</v>
      </c>
      <c r="AS51" s="316">
        <v>0</v>
      </c>
      <c r="AT51" s="316">
        <v>0</v>
      </c>
      <c r="AU51" s="316">
        <v>0</v>
      </c>
      <c r="AV51" s="316">
        <v>13213.95</v>
      </c>
      <c r="AW51" s="316">
        <v>0</v>
      </c>
      <c r="AX51" s="316">
        <v>0</v>
      </c>
      <c r="AY51" s="316">
        <v>222043.65999999997</v>
      </c>
      <c r="AZ51" s="316">
        <v>0</v>
      </c>
      <c r="BA51" s="316">
        <v>0</v>
      </c>
      <c r="BB51" s="316">
        <v>0</v>
      </c>
      <c r="BC51" s="316">
        <v>0</v>
      </c>
      <c r="BD51" s="316">
        <v>0</v>
      </c>
      <c r="BE51" s="316">
        <v>2623415.08</v>
      </c>
      <c r="BF51" s="316">
        <v>33111.57</v>
      </c>
      <c r="BG51" s="316">
        <v>0</v>
      </c>
      <c r="BH51" s="316">
        <v>0</v>
      </c>
      <c r="BI51" s="316">
        <v>71.64</v>
      </c>
      <c r="BJ51" s="316">
        <v>0</v>
      </c>
      <c r="BK51" s="316">
        <v>0</v>
      </c>
      <c r="BL51" s="316">
        <v>241.48</v>
      </c>
      <c r="BM51" s="316">
        <v>0</v>
      </c>
      <c r="BN51" s="316">
        <v>229041.44</v>
      </c>
      <c r="BO51" s="316">
        <v>0</v>
      </c>
      <c r="BP51" s="316">
        <v>0</v>
      </c>
      <c r="BQ51" s="316">
        <v>0</v>
      </c>
      <c r="BR51" s="316">
        <v>0</v>
      </c>
      <c r="BS51" s="316">
        <v>0</v>
      </c>
      <c r="BT51" s="316">
        <v>0</v>
      </c>
      <c r="BU51" s="316">
        <v>0</v>
      </c>
      <c r="BV51" s="316">
        <v>0</v>
      </c>
      <c r="BW51" s="316">
        <v>0</v>
      </c>
      <c r="BX51" s="316">
        <v>0</v>
      </c>
      <c r="BY51" s="316">
        <v>3523.09</v>
      </c>
      <c r="BZ51" s="316">
        <v>0</v>
      </c>
      <c r="CA51" s="316">
        <v>0</v>
      </c>
      <c r="CB51" s="316">
        <v>0</v>
      </c>
      <c r="CC51" s="316">
        <v>854108.92</v>
      </c>
      <c r="CD51" s="16"/>
      <c r="CE51" s="28">
        <f>SUM(C51:CD51)</f>
        <v>20740985.849999998</v>
      </c>
    </row>
    <row r="52" spans="1:83" x14ac:dyDescent="0.25">
      <c r="A52" s="35" t="s">
        <v>235</v>
      </c>
      <c r="B52" s="317">
        <v>17414918.260000002</v>
      </c>
      <c r="C52" s="28">
        <f t="shared" ref="C52:AH52" si="3">IF($B$52,ROUND(($B$52/($CE$90+$CF$90)*C90),0))</f>
        <v>424293</v>
      </c>
      <c r="D52" s="28">
        <f t="shared" si="3"/>
        <v>0</v>
      </c>
      <c r="E52" s="28">
        <f t="shared" si="3"/>
        <v>2328063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51379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358937</v>
      </c>
      <c r="P52" s="28">
        <f t="shared" si="3"/>
        <v>1824620</v>
      </c>
      <c r="Q52" s="28">
        <f t="shared" si="3"/>
        <v>48262</v>
      </c>
      <c r="R52" s="28">
        <f t="shared" si="3"/>
        <v>0</v>
      </c>
      <c r="S52" s="28">
        <f t="shared" si="3"/>
        <v>355312</v>
      </c>
      <c r="T52" s="28">
        <f t="shared" si="3"/>
        <v>0</v>
      </c>
      <c r="U52" s="28">
        <f t="shared" si="3"/>
        <v>339341</v>
      </c>
      <c r="V52" s="28">
        <f t="shared" si="3"/>
        <v>67432</v>
      </c>
      <c r="W52" s="28">
        <f t="shared" si="3"/>
        <v>0</v>
      </c>
      <c r="X52" s="28">
        <f t="shared" si="3"/>
        <v>0</v>
      </c>
      <c r="Y52" s="28">
        <f t="shared" si="3"/>
        <v>939242</v>
      </c>
      <c r="Z52" s="28">
        <f t="shared" si="3"/>
        <v>0</v>
      </c>
      <c r="AA52" s="28">
        <f t="shared" si="3"/>
        <v>0</v>
      </c>
      <c r="AB52" s="28">
        <f t="shared" si="3"/>
        <v>278151</v>
      </c>
      <c r="AC52" s="28">
        <f t="shared" si="3"/>
        <v>19985</v>
      </c>
      <c r="AD52" s="28">
        <f t="shared" si="3"/>
        <v>230349</v>
      </c>
      <c r="AE52" s="28">
        <f t="shared" si="3"/>
        <v>231755</v>
      </c>
      <c r="AF52" s="28">
        <f t="shared" si="3"/>
        <v>0</v>
      </c>
      <c r="AG52" s="28">
        <f t="shared" si="3"/>
        <v>411153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422031</v>
      </c>
      <c r="AK52" s="28">
        <f t="shared" si="4"/>
        <v>118465</v>
      </c>
      <c r="AL52" s="28">
        <f t="shared" si="4"/>
        <v>84973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36609</v>
      </c>
      <c r="AQ52" s="28">
        <f t="shared" si="4"/>
        <v>0</v>
      </c>
      <c r="AR52" s="28">
        <f t="shared" si="4"/>
        <v>908684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28399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387855</v>
      </c>
      <c r="BA52" s="28">
        <f t="shared" si="4"/>
        <v>86460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3554815</v>
      </c>
      <c r="BF52" s="28">
        <f t="shared" si="4"/>
        <v>42089</v>
      </c>
      <c r="BG52" s="28">
        <f t="shared" si="4"/>
        <v>0</v>
      </c>
      <c r="BH52" s="28">
        <f t="shared" si="4"/>
        <v>0</v>
      </c>
      <c r="BI52" s="28">
        <f t="shared" si="4"/>
        <v>27156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3225029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340257</v>
      </c>
      <c r="BS52" s="28">
        <f t="shared" si="5"/>
        <v>0</v>
      </c>
      <c r="BT52" s="28">
        <f t="shared" si="5"/>
        <v>31271</v>
      </c>
      <c r="BU52" s="28">
        <f t="shared" si="5"/>
        <v>0</v>
      </c>
      <c r="BV52" s="28">
        <f t="shared" si="5"/>
        <v>192620</v>
      </c>
      <c r="BW52" s="28">
        <f t="shared" si="5"/>
        <v>0</v>
      </c>
      <c r="BX52" s="28">
        <f t="shared" si="5"/>
        <v>0</v>
      </c>
      <c r="BY52" s="28">
        <f t="shared" si="5"/>
        <v>19924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17414911</v>
      </c>
    </row>
    <row r="53" spans="1:83" x14ac:dyDescent="0.25">
      <c r="A53" s="16" t="s">
        <v>233</v>
      </c>
      <c r="B53" s="28">
        <f>B51+B52</f>
        <v>38155904.109999999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6">
        <v>18755</v>
      </c>
      <c r="D59" s="316"/>
      <c r="E59" s="316">
        <v>103304</v>
      </c>
      <c r="F59" s="316"/>
      <c r="G59" s="316"/>
      <c r="H59" s="316"/>
      <c r="I59" s="316"/>
      <c r="J59" s="316">
        <v>5109</v>
      </c>
      <c r="K59" s="316"/>
      <c r="L59" s="316"/>
      <c r="M59" s="316"/>
      <c r="N59" s="316"/>
      <c r="O59" s="316">
        <v>10255</v>
      </c>
      <c r="P59" s="318">
        <v>1339704</v>
      </c>
      <c r="Q59" s="318">
        <v>750075</v>
      </c>
      <c r="R59" s="318">
        <v>0</v>
      </c>
      <c r="S59" s="278">
        <v>0</v>
      </c>
      <c r="T59" s="278">
        <v>0</v>
      </c>
      <c r="U59" s="319">
        <v>1570761</v>
      </c>
      <c r="V59" s="318">
        <v>18818</v>
      </c>
      <c r="W59" s="318">
        <v>7327</v>
      </c>
      <c r="X59" s="318">
        <v>38649.25</v>
      </c>
      <c r="Y59" s="318">
        <v>177670.51</v>
      </c>
      <c r="Z59" s="318">
        <v>0</v>
      </c>
      <c r="AA59" s="318">
        <v>7205.1</v>
      </c>
      <c r="AB59" s="278">
        <v>0</v>
      </c>
      <c r="AC59" s="318">
        <v>177211.38999999998</v>
      </c>
      <c r="AD59" s="318">
        <v>0</v>
      </c>
      <c r="AE59" s="318">
        <v>151186</v>
      </c>
      <c r="AF59" s="318">
        <v>0</v>
      </c>
      <c r="AG59" s="318">
        <v>42557</v>
      </c>
      <c r="AH59" s="318">
        <v>0</v>
      </c>
      <c r="AI59" s="318">
        <v>0</v>
      </c>
      <c r="AJ59" s="318">
        <v>562384.80000000005</v>
      </c>
      <c r="AK59" s="318">
        <v>65239</v>
      </c>
      <c r="AL59" s="318">
        <v>7701</v>
      </c>
      <c r="AM59" s="318">
        <v>0</v>
      </c>
      <c r="AN59" s="318">
        <v>0</v>
      </c>
      <c r="AO59" s="318">
        <v>0</v>
      </c>
      <c r="AP59" s="318">
        <v>0</v>
      </c>
      <c r="AQ59" s="318">
        <v>0</v>
      </c>
      <c r="AR59" s="318">
        <v>126935.9</v>
      </c>
      <c r="AS59" s="318">
        <v>0</v>
      </c>
      <c r="AT59" s="318">
        <v>0</v>
      </c>
      <c r="AU59" s="318">
        <v>0</v>
      </c>
      <c r="AV59" s="278">
        <v>0</v>
      </c>
      <c r="AW59" s="278">
        <v>0</v>
      </c>
      <c r="AX59" s="278">
        <v>0</v>
      </c>
      <c r="AY59" s="318">
        <v>314766.71428571426</v>
      </c>
      <c r="AZ59" s="318">
        <v>272616</v>
      </c>
      <c r="BA59" s="278">
        <v>0</v>
      </c>
      <c r="BB59" s="278">
        <v>0</v>
      </c>
      <c r="BC59" s="278">
        <v>0</v>
      </c>
      <c r="BD59" s="278">
        <v>0</v>
      </c>
      <c r="BE59" s="318">
        <v>854835.35796666658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x14ac:dyDescent="0.25">
      <c r="A60" s="217" t="s">
        <v>262</v>
      </c>
      <c r="B60" s="218"/>
      <c r="C60" s="320">
        <v>163.32573076923077</v>
      </c>
      <c r="D60" s="320">
        <v>0</v>
      </c>
      <c r="E60" s="320">
        <v>476.34983653846155</v>
      </c>
      <c r="F60" s="320">
        <v>0</v>
      </c>
      <c r="G60" s="320">
        <v>0</v>
      </c>
      <c r="H60" s="320">
        <v>0</v>
      </c>
      <c r="I60" s="320">
        <v>0</v>
      </c>
      <c r="J60" s="320">
        <v>54.654716346153847</v>
      </c>
      <c r="K60" s="320">
        <v>0</v>
      </c>
      <c r="L60" s="320">
        <v>0</v>
      </c>
      <c r="M60" s="320">
        <v>0</v>
      </c>
      <c r="N60" s="320">
        <v>0</v>
      </c>
      <c r="O60" s="320">
        <v>134.34000961538459</v>
      </c>
      <c r="P60" s="321">
        <v>208.23313461538467</v>
      </c>
      <c r="Q60" s="321">
        <v>16.372365384615382</v>
      </c>
      <c r="R60" s="321">
        <v>0</v>
      </c>
      <c r="S60" s="322">
        <v>38.21724038461538</v>
      </c>
      <c r="T60" s="322">
        <v>12.143072115384614</v>
      </c>
      <c r="U60" s="323">
        <v>85.815846153846152</v>
      </c>
      <c r="V60" s="321">
        <v>18.410923076923076</v>
      </c>
      <c r="W60" s="321">
        <v>8.4819134615384613</v>
      </c>
      <c r="X60" s="321">
        <v>13.015961538461539</v>
      </c>
      <c r="Y60" s="321">
        <v>53.302009615384605</v>
      </c>
      <c r="Z60" s="321">
        <v>0</v>
      </c>
      <c r="AA60" s="321">
        <v>4.3677259615384623</v>
      </c>
      <c r="AB60" s="322">
        <v>84.553875000000033</v>
      </c>
      <c r="AC60" s="321">
        <v>37.084028846153842</v>
      </c>
      <c r="AD60" s="321">
        <v>8.5331730769230757E-2</v>
      </c>
      <c r="AE60" s="321">
        <v>41.427009615384613</v>
      </c>
      <c r="AF60" s="321">
        <v>0</v>
      </c>
      <c r="AG60" s="321">
        <v>68.65665384615383</v>
      </c>
      <c r="AH60" s="321">
        <v>0</v>
      </c>
      <c r="AI60" s="321">
        <v>0</v>
      </c>
      <c r="AJ60" s="321">
        <v>835.09469230769207</v>
      </c>
      <c r="AK60" s="321">
        <v>17.838076923076922</v>
      </c>
      <c r="AL60" s="321">
        <v>5.3310673076923072</v>
      </c>
      <c r="AM60" s="321">
        <v>0</v>
      </c>
      <c r="AN60" s="321">
        <v>0</v>
      </c>
      <c r="AO60" s="321">
        <v>0</v>
      </c>
      <c r="AP60" s="321">
        <v>0</v>
      </c>
      <c r="AQ60" s="321">
        <v>0</v>
      </c>
      <c r="AR60" s="321">
        <v>195.01272596153848</v>
      </c>
      <c r="AS60" s="321">
        <v>0</v>
      </c>
      <c r="AT60" s="321">
        <v>0</v>
      </c>
      <c r="AU60" s="321">
        <v>0</v>
      </c>
      <c r="AV60" s="322">
        <v>49.910240384615385</v>
      </c>
      <c r="AW60" s="322">
        <v>0</v>
      </c>
      <c r="AX60" s="322">
        <v>0</v>
      </c>
      <c r="AY60" s="321">
        <v>80.864028846153843</v>
      </c>
      <c r="AZ60" s="321">
        <v>0</v>
      </c>
      <c r="BA60" s="322">
        <v>3.3809615384615381</v>
      </c>
      <c r="BB60" s="322">
        <v>0</v>
      </c>
      <c r="BC60" s="322">
        <v>9.4105144230769238</v>
      </c>
      <c r="BD60" s="322">
        <v>1.1177884615384616E-2</v>
      </c>
      <c r="BE60" s="321">
        <v>17.335812499999999</v>
      </c>
      <c r="BF60" s="322">
        <v>81.485850961538461</v>
      </c>
      <c r="BG60" s="322">
        <v>0</v>
      </c>
      <c r="BH60" s="322">
        <v>0</v>
      </c>
      <c r="BI60" s="322">
        <v>0</v>
      </c>
      <c r="BJ60" s="322">
        <v>0</v>
      </c>
      <c r="BK60" s="322">
        <v>0</v>
      </c>
      <c r="BL60" s="322">
        <v>0</v>
      </c>
      <c r="BM60" s="322">
        <v>0</v>
      </c>
      <c r="BN60" s="322">
        <v>5.6041394230769237</v>
      </c>
      <c r="BO60" s="322">
        <v>0</v>
      </c>
      <c r="BP60" s="322">
        <v>0</v>
      </c>
      <c r="BQ60" s="322">
        <v>0</v>
      </c>
      <c r="BR60" s="322">
        <v>0</v>
      </c>
      <c r="BS60" s="322">
        <v>0</v>
      </c>
      <c r="BT60" s="322">
        <v>2.8755288461538457</v>
      </c>
      <c r="BU60" s="322">
        <v>0</v>
      </c>
      <c r="BV60" s="322">
        <v>0</v>
      </c>
      <c r="BW60" s="322">
        <v>0</v>
      </c>
      <c r="BX60" s="322">
        <v>17.886889423076923</v>
      </c>
      <c r="BY60" s="322">
        <v>56.651230769230772</v>
      </c>
      <c r="BZ60" s="322">
        <v>12.246293269230767</v>
      </c>
      <c r="CA60" s="322">
        <v>6.7375192307692311</v>
      </c>
      <c r="CB60" s="322">
        <v>0</v>
      </c>
      <c r="CC60" s="322">
        <v>9.3478701923076919</v>
      </c>
      <c r="CD60" s="219" t="s">
        <v>248</v>
      </c>
      <c r="CE60" s="237">
        <f t="shared" ref="CE60:CE68" si="6">SUM(C60:CD60)</f>
        <v>2925.8620048076918</v>
      </c>
    </row>
    <row r="61" spans="1:83" x14ac:dyDescent="0.25">
      <c r="A61" s="35" t="s">
        <v>263</v>
      </c>
      <c r="B61" s="16"/>
      <c r="C61" s="316">
        <v>20776581.290000003</v>
      </c>
      <c r="D61" s="316">
        <v>0</v>
      </c>
      <c r="E61" s="316">
        <v>49615951.919999972</v>
      </c>
      <c r="F61" s="316">
        <v>0</v>
      </c>
      <c r="G61" s="316">
        <v>0</v>
      </c>
      <c r="H61" s="316">
        <v>0</v>
      </c>
      <c r="I61" s="316">
        <v>0</v>
      </c>
      <c r="J61" s="316">
        <v>6586930.7199999988</v>
      </c>
      <c r="K61" s="316">
        <v>0</v>
      </c>
      <c r="L61" s="316">
        <v>0</v>
      </c>
      <c r="M61" s="316">
        <v>0</v>
      </c>
      <c r="N61" s="316">
        <v>0</v>
      </c>
      <c r="O61" s="316">
        <v>16215114.149999993</v>
      </c>
      <c r="P61" s="318">
        <v>23158894.990000021</v>
      </c>
      <c r="Q61" s="318">
        <v>2123714.9699999997</v>
      </c>
      <c r="R61" s="318">
        <v>0</v>
      </c>
      <c r="S61" s="324">
        <v>1925821.88</v>
      </c>
      <c r="T61" s="324">
        <v>1988988.9600000002</v>
      </c>
      <c r="U61" s="319">
        <v>7557259.9499999983</v>
      </c>
      <c r="V61" s="318">
        <v>2180600.6099999994</v>
      </c>
      <c r="W61" s="318">
        <v>1045129.1499999999</v>
      </c>
      <c r="X61" s="318">
        <v>1655952.75</v>
      </c>
      <c r="Y61" s="318">
        <v>5430638.7699999986</v>
      </c>
      <c r="Z61" s="318">
        <v>0</v>
      </c>
      <c r="AA61" s="318">
        <v>610015.67999999993</v>
      </c>
      <c r="AB61" s="325">
        <v>9983701.9600000009</v>
      </c>
      <c r="AC61" s="318">
        <v>4317771.3999999985</v>
      </c>
      <c r="AD61" s="318">
        <v>10242.119999999999</v>
      </c>
      <c r="AE61" s="318">
        <v>4419967.629999999</v>
      </c>
      <c r="AF61" s="318">
        <v>0</v>
      </c>
      <c r="AG61" s="318">
        <v>7255616.6599999992</v>
      </c>
      <c r="AH61" s="318">
        <v>0</v>
      </c>
      <c r="AI61" s="318">
        <v>0</v>
      </c>
      <c r="AJ61" s="318">
        <v>110155609.80000001</v>
      </c>
      <c r="AK61" s="318">
        <v>1867284.78</v>
      </c>
      <c r="AL61" s="318">
        <v>587708.49</v>
      </c>
      <c r="AM61" s="318">
        <v>0</v>
      </c>
      <c r="AN61" s="318">
        <v>0</v>
      </c>
      <c r="AO61" s="318">
        <v>0</v>
      </c>
      <c r="AP61" s="318">
        <v>0</v>
      </c>
      <c r="AQ61" s="318">
        <v>0</v>
      </c>
      <c r="AR61" s="318">
        <v>22712254.210000005</v>
      </c>
      <c r="AS61" s="318">
        <v>0</v>
      </c>
      <c r="AT61" s="318">
        <v>0</v>
      </c>
      <c r="AU61" s="318">
        <v>0</v>
      </c>
      <c r="AV61" s="324">
        <v>5081054.4800000023</v>
      </c>
      <c r="AW61" s="324">
        <v>0</v>
      </c>
      <c r="AX61" s="324">
        <v>0</v>
      </c>
      <c r="AY61" s="318">
        <v>4474801.5299999993</v>
      </c>
      <c r="AZ61" s="318">
        <v>0</v>
      </c>
      <c r="BA61" s="324">
        <v>197398.87000000002</v>
      </c>
      <c r="BB61" s="324">
        <v>0</v>
      </c>
      <c r="BC61" s="324">
        <v>515466.47999999992</v>
      </c>
      <c r="BD61" s="324">
        <v>818.44</v>
      </c>
      <c r="BE61" s="318">
        <v>1434562.1400000001</v>
      </c>
      <c r="BF61" s="324">
        <v>4173272.35</v>
      </c>
      <c r="BG61" s="324">
        <v>0</v>
      </c>
      <c r="BH61" s="324">
        <v>0</v>
      </c>
      <c r="BI61" s="324">
        <v>0</v>
      </c>
      <c r="BJ61" s="324">
        <v>0</v>
      </c>
      <c r="BK61" s="324">
        <v>0</v>
      </c>
      <c r="BL61" s="324">
        <v>0</v>
      </c>
      <c r="BM61" s="324">
        <v>0</v>
      </c>
      <c r="BN61" s="324">
        <v>1163587.0099999998</v>
      </c>
      <c r="BO61" s="324">
        <v>0</v>
      </c>
      <c r="BP61" s="324">
        <v>0</v>
      </c>
      <c r="BQ61" s="324">
        <v>0</v>
      </c>
      <c r="BR61" s="324">
        <v>0</v>
      </c>
      <c r="BS61" s="324">
        <v>0</v>
      </c>
      <c r="BT61" s="324">
        <v>177424.83</v>
      </c>
      <c r="BU61" s="324">
        <v>0</v>
      </c>
      <c r="BV61" s="324">
        <v>0</v>
      </c>
      <c r="BW61" s="324">
        <v>0</v>
      </c>
      <c r="BX61" s="324">
        <v>1913348.2899999998</v>
      </c>
      <c r="BY61" s="324">
        <v>5709725.8600000003</v>
      </c>
      <c r="BZ61" s="324">
        <v>1177808.7800000003</v>
      </c>
      <c r="CA61" s="324">
        <v>877690.90000000014</v>
      </c>
      <c r="CB61" s="324">
        <v>0</v>
      </c>
      <c r="CC61" s="324">
        <v>4293626.1300000008</v>
      </c>
      <c r="CD61" s="25" t="s">
        <v>248</v>
      </c>
      <c r="CE61" s="28">
        <f t="shared" si="6"/>
        <v>333372338.92999995</v>
      </c>
    </row>
    <row r="62" spans="1:83" x14ac:dyDescent="0.25">
      <c r="A62" s="35" t="s">
        <v>11</v>
      </c>
      <c r="B62" s="16"/>
      <c r="C62" s="28">
        <f t="shared" ref="C62:AH62" si="7">ROUND(C47+C48,0)</f>
        <v>4779399</v>
      </c>
      <c r="D62" s="28">
        <f t="shared" si="7"/>
        <v>0</v>
      </c>
      <c r="E62" s="28">
        <f t="shared" si="7"/>
        <v>11422213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1526038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3728110</v>
      </c>
      <c r="P62" s="28">
        <f t="shared" si="7"/>
        <v>5331662</v>
      </c>
      <c r="Q62" s="28">
        <f t="shared" si="7"/>
        <v>489577</v>
      </c>
      <c r="R62" s="28">
        <f t="shared" si="7"/>
        <v>0</v>
      </c>
      <c r="S62" s="28">
        <f t="shared" si="7"/>
        <v>443225</v>
      </c>
      <c r="T62" s="28">
        <f t="shared" si="7"/>
        <v>457240</v>
      </c>
      <c r="U62" s="28">
        <f t="shared" si="7"/>
        <v>1737947</v>
      </c>
      <c r="V62" s="28">
        <f t="shared" si="7"/>
        <v>501289</v>
      </c>
      <c r="W62" s="28">
        <f t="shared" si="7"/>
        <v>240260</v>
      </c>
      <c r="X62" s="28">
        <f t="shared" si="7"/>
        <v>380680</v>
      </c>
      <c r="Y62" s="28">
        <f t="shared" si="7"/>
        <v>1249649</v>
      </c>
      <c r="Z62" s="28">
        <f t="shared" si="7"/>
        <v>0</v>
      </c>
      <c r="AA62" s="28">
        <f t="shared" si="7"/>
        <v>140234</v>
      </c>
      <c r="AB62" s="28">
        <f t="shared" si="7"/>
        <v>2295523</v>
      </c>
      <c r="AC62" s="28">
        <f t="shared" si="7"/>
        <v>992594</v>
      </c>
      <c r="AD62" s="28">
        <f t="shared" si="7"/>
        <v>2355</v>
      </c>
      <c r="AE62" s="28">
        <f t="shared" si="7"/>
        <v>1016155</v>
      </c>
      <c r="AF62" s="28">
        <f t="shared" si="7"/>
        <v>0</v>
      </c>
      <c r="AG62" s="28">
        <f t="shared" si="7"/>
        <v>1669500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25323793</v>
      </c>
      <c r="AK62" s="28">
        <f t="shared" si="8"/>
        <v>429262</v>
      </c>
      <c r="AL62" s="28">
        <f t="shared" si="8"/>
        <v>135106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5223804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1168201</v>
      </c>
      <c r="AW62" s="28">
        <f t="shared" si="8"/>
        <v>0</v>
      </c>
      <c r="AX62" s="28">
        <f t="shared" si="8"/>
        <v>0</v>
      </c>
      <c r="AY62" s="28">
        <f t="shared" si="8"/>
        <v>1028693</v>
      </c>
      <c r="AZ62" s="28">
        <f t="shared" si="8"/>
        <v>0</v>
      </c>
      <c r="BA62" s="28">
        <f t="shared" si="8"/>
        <v>45379</v>
      </c>
      <c r="BB62" s="28">
        <f t="shared" si="8"/>
        <v>0</v>
      </c>
      <c r="BC62" s="28">
        <f t="shared" si="8"/>
        <v>118498</v>
      </c>
      <c r="BD62" s="28">
        <f t="shared" si="8"/>
        <v>188</v>
      </c>
      <c r="BE62" s="28">
        <f t="shared" si="8"/>
        <v>331526</v>
      </c>
      <c r="BF62" s="28">
        <f t="shared" si="8"/>
        <v>962278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470063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40787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439852</v>
      </c>
      <c r="BY62" s="28">
        <f t="shared" si="9"/>
        <v>1313066</v>
      </c>
      <c r="BZ62" s="28">
        <f t="shared" si="9"/>
        <v>270762</v>
      </c>
      <c r="CA62" s="28">
        <f t="shared" si="9"/>
        <v>201997</v>
      </c>
      <c r="CB62" s="28">
        <f t="shared" si="9"/>
        <v>0</v>
      </c>
      <c r="CC62" s="28">
        <f t="shared" si="9"/>
        <v>989572</v>
      </c>
      <c r="CD62" s="25" t="s">
        <v>248</v>
      </c>
      <c r="CE62" s="28">
        <f t="shared" si="6"/>
        <v>76896477</v>
      </c>
    </row>
    <row r="63" spans="1:83" x14ac:dyDescent="0.25">
      <c r="A63" s="35" t="s">
        <v>264</v>
      </c>
      <c r="B63" s="16"/>
      <c r="C63" s="316">
        <v>5374251.8799999999</v>
      </c>
      <c r="D63" s="316">
        <v>0</v>
      </c>
      <c r="E63" s="316">
        <v>26776</v>
      </c>
      <c r="F63" s="316">
        <v>0</v>
      </c>
      <c r="G63" s="316">
        <v>0</v>
      </c>
      <c r="H63" s="316">
        <v>0</v>
      </c>
      <c r="I63" s="316">
        <v>0</v>
      </c>
      <c r="J63" s="316">
        <v>1307333.1399999999</v>
      </c>
      <c r="K63" s="316">
        <v>0</v>
      </c>
      <c r="L63" s="316">
        <v>0</v>
      </c>
      <c r="M63" s="316">
        <v>0</v>
      </c>
      <c r="N63" s="316">
        <v>0</v>
      </c>
      <c r="O63" s="316">
        <v>1854931.5</v>
      </c>
      <c r="P63" s="318">
        <v>6455243.1799999997</v>
      </c>
      <c r="Q63" s="318">
        <v>0</v>
      </c>
      <c r="R63" s="318">
        <v>0</v>
      </c>
      <c r="S63" s="324">
        <v>0</v>
      </c>
      <c r="T63" s="324">
        <v>0</v>
      </c>
      <c r="U63" s="319">
        <v>152804.06</v>
      </c>
      <c r="V63" s="318">
        <v>0</v>
      </c>
      <c r="W63" s="318">
        <v>0</v>
      </c>
      <c r="X63" s="318">
        <v>0</v>
      </c>
      <c r="Y63" s="318">
        <v>53137.5</v>
      </c>
      <c r="Z63" s="318">
        <v>0</v>
      </c>
      <c r="AA63" s="318">
        <v>0</v>
      </c>
      <c r="AB63" s="325">
        <v>33979.440000000002</v>
      </c>
      <c r="AC63" s="318">
        <v>6196.75</v>
      </c>
      <c r="AD63" s="318">
        <v>0</v>
      </c>
      <c r="AE63" s="318">
        <v>0</v>
      </c>
      <c r="AF63" s="318">
        <v>0</v>
      </c>
      <c r="AG63" s="318">
        <v>6809564</v>
      </c>
      <c r="AH63" s="318">
        <v>0</v>
      </c>
      <c r="AI63" s="318">
        <v>0</v>
      </c>
      <c r="AJ63" s="318">
        <v>2232084</v>
      </c>
      <c r="AK63" s="318">
        <v>0</v>
      </c>
      <c r="AL63" s="318">
        <v>0</v>
      </c>
      <c r="AM63" s="318">
        <v>0</v>
      </c>
      <c r="AN63" s="318">
        <v>0</v>
      </c>
      <c r="AO63" s="318">
        <v>0</v>
      </c>
      <c r="AP63" s="318">
        <v>0</v>
      </c>
      <c r="AQ63" s="318">
        <v>0</v>
      </c>
      <c r="AR63" s="318">
        <v>328552.95</v>
      </c>
      <c r="AS63" s="318">
        <v>0</v>
      </c>
      <c r="AT63" s="318">
        <v>0</v>
      </c>
      <c r="AU63" s="318">
        <v>0</v>
      </c>
      <c r="AV63" s="324">
        <v>0</v>
      </c>
      <c r="AW63" s="324">
        <v>0</v>
      </c>
      <c r="AX63" s="324">
        <v>0</v>
      </c>
      <c r="AY63" s="318">
        <v>0</v>
      </c>
      <c r="AZ63" s="318">
        <v>0</v>
      </c>
      <c r="BA63" s="324">
        <v>0</v>
      </c>
      <c r="BB63" s="324">
        <v>0</v>
      </c>
      <c r="BC63" s="324">
        <v>0</v>
      </c>
      <c r="BD63" s="324">
        <v>0</v>
      </c>
      <c r="BE63" s="318">
        <v>0</v>
      </c>
      <c r="BF63" s="324">
        <v>0</v>
      </c>
      <c r="BG63" s="324">
        <v>0</v>
      </c>
      <c r="BH63" s="324">
        <v>0</v>
      </c>
      <c r="BI63" s="324">
        <v>0</v>
      </c>
      <c r="BJ63" s="324">
        <v>0</v>
      </c>
      <c r="BK63" s="324">
        <v>0</v>
      </c>
      <c r="BL63" s="324">
        <v>0</v>
      </c>
      <c r="BM63" s="324">
        <v>0</v>
      </c>
      <c r="BN63" s="324">
        <v>0</v>
      </c>
      <c r="BO63" s="324">
        <v>0</v>
      </c>
      <c r="BP63" s="324">
        <v>0</v>
      </c>
      <c r="BQ63" s="324">
        <v>0</v>
      </c>
      <c r="BR63" s="324">
        <v>0</v>
      </c>
      <c r="BS63" s="324">
        <v>0</v>
      </c>
      <c r="BT63" s="324">
        <v>0</v>
      </c>
      <c r="BU63" s="324">
        <v>0</v>
      </c>
      <c r="BV63" s="324">
        <v>0</v>
      </c>
      <c r="BW63" s="324">
        <v>0</v>
      </c>
      <c r="BX63" s="324">
        <v>0</v>
      </c>
      <c r="BY63" s="324">
        <v>0</v>
      </c>
      <c r="BZ63" s="324">
        <v>0</v>
      </c>
      <c r="CA63" s="324">
        <v>0</v>
      </c>
      <c r="CB63" s="324">
        <v>0</v>
      </c>
      <c r="CC63" s="324">
        <v>9104272.4700000007</v>
      </c>
      <c r="CD63" s="25" t="s">
        <v>248</v>
      </c>
      <c r="CE63" s="28">
        <f t="shared" si="6"/>
        <v>33739126.869999997</v>
      </c>
    </row>
    <row r="64" spans="1:83" x14ac:dyDescent="0.25">
      <c r="A64" s="35" t="s">
        <v>265</v>
      </c>
      <c r="B64" s="16"/>
      <c r="C64" s="316">
        <v>3023727.9</v>
      </c>
      <c r="D64" s="316">
        <v>0</v>
      </c>
      <c r="E64" s="316">
        <v>4272992</v>
      </c>
      <c r="F64" s="316">
        <v>0</v>
      </c>
      <c r="G64" s="316">
        <v>0</v>
      </c>
      <c r="H64" s="316">
        <v>0</v>
      </c>
      <c r="I64" s="316">
        <v>0</v>
      </c>
      <c r="J64" s="316">
        <v>1409850.01</v>
      </c>
      <c r="K64" s="316">
        <v>0</v>
      </c>
      <c r="L64" s="316">
        <v>0</v>
      </c>
      <c r="M64" s="316">
        <v>0</v>
      </c>
      <c r="N64" s="316">
        <v>0</v>
      </c>
      <c r="O64" s="316">
        <v>1853940.0899999999</v>
      </c>
      <c r="P64" s="318">
        <v>47780569.420000017</v>
      </c>
      <c r="Q64" s="318">
        <v>139127.45000000001</v>
      </c>
      <c r="R64" s="318">
        <v>0</v>
      </c>
      <c r="S64" s="324">
        <v>101161.7699999997</v>
      </c>
      <c r="T64" s="324">
        <v>976750.68000000017</v>
      </c>
      <c r="U64" s="319">
        <v>7509866.1799999988</v>
      </c>
      <c r="V64" s="318">
        <v>18727595.190000001</v>
      </c>
      <c r="W64" s="318">
        <v>199507.22</v>
      </c>
      <c r="X64" s="318">
        <v>327418.76999999996</v>
      </c>
      <c r="Y64" s="318">
        <v>5096895.8000000026</v>
      </c>
      <c r="Z64" s="318">
        <v>0</v>
      </c>
      <c r="AA64" s="318">
        <v>545760.19999999995</v>
      </c>
      <c r="AB64" s="325">
        <v>16638466.67</v>
      </c>
      <c r="AC64" s="318">
        <v>1051638.2399999998</v>
      </c>
      <c r="AD64" s="318">
        <v>51284.100000000006</v>
      </c>
      <c r="AE64" s="318">
        <v>57751.880000000005</v>
      </c>
      <c r="AF64" s="318">
        <v>0</v>
      </c>
      <c r="AG64" s="318">
        <v>2037257.94</v>
      </c>
      <c r="AH64" s="318">
        <v>0</v>
      </c>
      <c r="AI64" s="318">
        <v>0</v>
      </c>
      <c r="AJ64" s="318">
        <v>7337538.7700000005</v>
      </c>
      <c r="AK64" s="318">
        <v>5186.91</v>
      </c>
      <c r="AL64" s="318">
        <v>421.44</v>
      </c>
      <c r="AM64" s="318">
        <v>0</v>
      </c>
      <c r="AN64" s="318">
        <v>0</v>
      </c>
      <c r="AO64" s="318">
        <v>0</v>
      </c>
      <c r="AP64" s="318">
        <v>27.31</v>
      </c>
      <c r="AQ64" s="318">
        <v>0</v>
      </c>
      <c r="AR64" s="318">
        <v>1803656.88</v>
      </c>
      <c r="AS64" s="318">
        <v>0</v>
      </c>
      <c r="AT64" s="318">
        <v>0</v>
      </c>
      <c r="AU64" s="318">
        <v>0</v>
      </c>
      <c r="AV64" s="324">
        <v>75026.839999999982</v>
      </c>
      <c r="AW64" s="324">
        <v>0</v>
      </c>
      <c r="AX64" s="324">
        <v>0</v>
      </c>
      <c r="AY64" s="318">
        <v>3837263.2399999998</v>
      </c>
      <c r="AZ64" s="318">
        <v>0</v>
      </c>
      <c r="BA64" s="324">
        <v>105993.21</v>
      </c>
      <c r="BB64" s="324">
        <v>0</v>
      </c>
      <c r="BC64" s="324">
        <v>82</v>
      </c>
      <c r="BD64" s="324">
        <v>171200.11000000002</v>
      </c>
      <c r="BE64" s="318">
        <v>93543.989999999991</v>
      </c>
      <c r="BF64" s="324">
        <v>528341.20000000007</v>
      </c>
      <c r="BG64" s="324">
        <v>0</v>
      </c>
      <c r="BH64" s="324">
        <v>0</v>
      </c>
      <c r="BI64" s="324">
        <v>126846.44</v>
      </c>
      <c r="BJ64" s="324">
        <v>0</v>
      </c>
      <c r="BK64" s="324">
        <v>0</v>
      </c>
      <c r="BL64" s="324">
        <v>47753.85</v>
      </c>
      <c r="BM64" s="324">
        <v>0</v>
      </c>
      <c r="BN64" s="324">
        <v>81958.460000000006</v>
      </c>
      <c r="BO64" s="324">
        <v>0</v>
      </c>
      <c r="BP64" s="324">
        <v>0</v>
      </c>
      <c r="BQ64" s="324">
        <v>0</v>
      </c>
      <c r="BR64" s="324">
        <v>0</v>
      </c>
      <c r="BS64" s="324">
        <v>0</v>
      </c>
      <c r="BT64" s="324">
        <v>216.01</v>
      </c>
      <c r="BU64" s="324">
        <v>0</v>
      </c>
      <c r="BV64" s="324">
        <v>0</v>
      </c>
      <c r="BW64" s="324">
        <v>0</v>
      </c>
      <c r="BX64" s="324">
        <v>0</v>
      </c>
      <c r="BY64" s="324">
        <v>19554.440000000002</v>
      </c>
      <c r="BZ64" s="324">
        <v>927.17</v>
      </c>
      <c r="CA64" s="324">
        <v>0</v>
      </c>
      <c r="CB64" s="324">
        <v>0</v>
      </c>
      <c r="CC64" s="324">
        <v>83027.549999999988</v>
      </c>
      <c r="CD64" s="25" t="s">
        <v>248</v>
      </c>
      <c r="CE64" s="28">
        <f t="shared" si="6"/>
        <v>126120127.32999997</v>
      </c>
    </row>
    <row r="65" spans="1:83" x14ac:dyDescent="0.25">
      <c r="A65" s="35" t="s">
        <v>266</v>
      </c>
      <c r="B65" s="16"/>
      <c r="C65" s="316">
        <v>3319</v>
      </c>
      <c r="D65" s="316">
        <v>0</v>
      </c>
      <c r="E65" s="316">
        <v>7926.0099999999993</v>
      </c>
      <c r="F65" s="316">
        <v>0</v>
      </c>
      <c r="G65" s="316">
        <v>0</v>
      </c>
      <c r="H65" s="316">
        <v>0</v>
      </c>
      <c r="I65" s="316">
        <v>0</v>
      </c>
      <c r="J65" s="316">
        <v>1903.9299999999998</v>
      </c>
      <c r="K65" s="316">
        <v>0</v>
      </c>
      <c r="L65" s="316">
        <v>0</v>
      </c>
      <c r="M65" s="316">
        <v>0</v>
      </c>
      <c r="N65" s="316">
        <v>0</v>
      </c>
      <c r="O65" s="316">
        <v>4153.92</v>
      </c>
      <c r="P65" s="318">
        <v>17260.260000000002</v>
      </c>
      <c r="Q65" s="318">
        <v>920.18</v>
      </c>
      <c r="R65" s="318">
        <v>0</v>
      </c>
      <c r="S65" s="324">
        <v>47.43</v>
      </c>
      <c r="T65" s="324">
        <v>2236.16</v>
      </c>
      <c r="U65" s="319">
        <v>53968.83</v>
      </c>
      <c r="V65" s="318">
        <v>3349.9799999999996</v>
      </c>
      <c r="W65" s="318">
        <v>0</v>
      </c>
      <c r="X65" s="318">
        <v>407.37</v>
      </c>
      <c r="Y65" s="318">
        <v>4261.71</v>
      </c>
      <c r="Z65" s="318">
        <v>0</v>
      </c>
      <c r="AA65" s="318">
        <v>0</v>
      </c>
      <c r="AB65" s="325">
        <v>4331.7800000000007</v>
      </c>
      <c r="AC65" s="318">
        <v>1375.67</v>
      </c>
      <c r="AD65" s="318">
        <v>0</v>
      </c>
      <c r="AE65" s="318">
        <v>1428.26</v>
      </c>
      <c r="AF65" s="318">
        <v>0</v>
      </c>
      <c r="AG65" s="318">
        <v>1314.41</v>
      </c>
      <c r="AH65" s="318">
        <v>0</v>
      </c>
      <c r="AI65" s="318">
        <v>0</v>
      </c>
      <c r="AJ65" s="318">
        <v>303924.19000000006</v>
      </c>
      <c r="AK65" s="318">
        <v>531.45000000000005</v>
      </c>
      <c r="AL65" s="318">
        <v>1187.6400000000001</v>
      </c>
      <c r="AM65" s="318">
        <v>0</v>
      </c>
      <c r="AN65" s="318">
        <v>0</v>
      </c>
      <c r="AO65" s="318">
        <v>0</v>
      </c>
      <c r="AP65" s="318">
        <v>5364.3600000000006</v>
      </c>
      <c r="AQ65" s="318">
        <v>0</v>
      </c>
      <c r="AR65" s="318">
        <v>309439.35000000003</v>
      </c>
      <c r="AS65" s="318">
        <v>0</v>
      </c>
      <c r="AT65" s="318">
        <v>0</v>
      </c>
      <c r="AU65" s="318">
        <v>0</v>
      </c>
      <c r="AV65" s="324">
        <v>18278.989999999998</v>
      </c>
      <c r="AW65" s="324">
        <v>0</v>
      </c>
      <c r="AX65" s="324">
        <v>0</v>
      </c>
      <c r="AY65" s="318">
        <v>233.8</v>
      </c>
      <c r="AZ65" s="318">
        <v>0</v>
      </c>
      <c r="BA65" s="324">
        <v>0</v>
      </c>
      <c r="BB65" s="324">
        <v>0</v>
      </c>
      <c r="BC65" s="324">
        <v>101.79</v>
      </c>
      <c r="BD65" s="324">
        <v>0</v>
      </c>
      <c r="BE65" s="318">
        <v>4051724.6099999994</v>
      </c>
      <c r="BF65" s="324">
        <v>566.23</v>
      </c>
      <c r="BG65" s="324">
        <v>0</v>
      </c>
      <c r="BH65" s="324">
        <v>0</v>
      </c>
      <c r="BI65" s="324">
        <v>0</v>
      </c>
      <c r="BJ65" s="324">
        <v>0</v>
      </c>
      <c r="BK65" s="324">
        <v>0</v>
      </c>
      <c r="BL65" s="324">
        <v>1544.38</v>
      </c>
      <c r="BM65" s="324">
        <v>0</v>
      </c>
      <c r="BN65" s="324">
        <v>1108.51</v>
      </c>
      <c r="BO65" s="324">
        <v>0</v>
      </c>
      <c r="BP65" s="324">
        <v>0</v>
      </c>
      <c r="BQ65" s="324">
        <v>0</v>
      </c>
      <c r="BR65" s="324">
        <v>0</v>
      </c>
      <c r="BS65" s="324">
        <v>0</v>
      </c>
      <c r="BT65" s="324">
        <v>2635.02</v>
      </c>
      <c r="BU65" s="324">
        <v>0</v>
      </c>
      <c r="BV65" s="324">
        <v>0</v>
      </c>
      <c r="BW65" s="324">
        <v>0</v>
      </c>
      <c r="BX65" s="324">
        <v>0</v>
      </c>
      <c r="BY65" s="324">
        <v>1929.8</v>
      </c>
      <c r="BZ65" s="324">
        <v>0</v>
      </c>
      <c r="CA65" s="324">
        <v>0</v>
      </c>
      <c r="CB65" s="324">
        <v>0</v>
      </c>
      <c r="CC65" s="324">
        <v>607.55999999999995</v>
      </c>
      <c r="CD65" s="25" t="s">
        <v>248</v>
      </c>
      <c r="CE65" s="28">
        <f t="shared" si="6"/>
        <v>4807382.5799999991</v>
      </c>
    </row>
    <row r="66" spans="1:83" x14ac:dyDescent="0.25">
      <c r="A66" s="35" t="s">
        <v>267</v>
      </c>
      <c r="B66" s="16"/>
      <c r="C66" s="316">
        <v>50623.01</v>
      </c>
      <c r="D66" s="316">
        <v>0</v>
      </c>
      <c r="E66" s="316">
        <v>934762.35000000009</v>
      </c>
      <c r="F66" s="316">
        <v>0</v>
      </c>
      <c r="G66" s="316">
        <v>0</v>
      </c>
      <c r="H66" s="316">
        <v>102.45</v>
      </c>
      <c r="I66" s="316">
        <v>0</v>
      </c>
      <c r="J66" s="316">
        <v>384990.33999999997</v>
      </c>
      <c r="K66" s="316">
        <v>0</v>
      </c>
      <c r="L66" s="316">
        <v>0</v>
      </c>
      <c r="M66" s="316">
        <v>0</v>
      </c>
      <c r="N66" s="316">
        <v>0</v>
      </c>
      <c r="O66" s="316">
        <v>113880.67</v>
      </c>
      <c r="P66" s="318">
        <v>3128316.5299999993</v>
      </c>
      <c r="Q66" s="318">
        <v>26408.97</v>
      </c>
      <c r="R66" s="318">
        <v>0</v>
      </c>
      <c r="S66" s="324">
        <v>165606.98000000001</v>
      </c>
      <c r="T66" s="324">
        <v>9.8000000000000007</v>
      </c>
      <c r="U66" s="319">
        <v>1003586.04</v>
      </c>
      <c r="V66" s="318">
        <v>762525.77</v>
      </c>
      <c r="W66" s="318">
        <v>72246.239999999991</v>
      </c>
      <c r="X66" s="318">
        <v>121314.95999999999</v>
      </c>
      <c r="Y66" s="318">
        <v>1489568.99</v>
      </c>
      <c r="Z66" s="318">
        <v>0</v>
      </c>
      <c r="AA66" s="318">
        <v>91822.64</v>
      </c>
      <c r="AB66" s="325">
        <v>1036316.8800000001</v>
      </c>
      <c r="AC66" s="318">
        <v>56595.380000000005</v>
      </c>
      <c r="AD66" s="318">
        <v>2887950.62</v>
      </c>
      <c r="AE66" s="318">
        <v>1336524.07</v>
      </c>
      <c r="AF66" s="318">
        <v>0</v>
      </c>
      <c r="AG66" s="318">
        <v>423703.92000000004</v>
      </c>
      <c r="AH66" s="318">
        <v>0</v>
      </c>
      <c r="AI66" s="318">
        <v>0</v>
      </c>
      <c r="AJ66" s="318">
        <v>9390828</v>
      </c>
      <c r="AK66" s="318">
        <v>1110</v>
      </c>
      <c r="AL66" s="318">
        <v>318.38</v>
      </c>
      <c r="AM66" s="318">
        <v>0</v>
      </c>
      <c r="AN66" s="318">
        <v>0</v>
      </c>
      <c r="AO66" s="318">
        <v>0</v>
      </c>
      <c r="AP66" s="318">
        <v>67.47</v>
      </c>
      <c r="AQ66" s="318">
        <v>0</v>
      </c>
      <c r="AR66" s="318">
        <v>6477521.4699999997</v>
      </c>
      <c r="AS66" s="318">
        <v>0</v>
      </c>
      <c r="AT66" s="318">
        <v>0</v>
      </c>
      <c r="AU66" s="318">
        <v>0</v>
      </c>
      <c r="AV66" s="324">
        <v>5567065.5499999989</v>
      </c>
      <c r="AW66" s="324">
        <v>0</v>
      </c>
      <c r="AX66" s="324">
        <v>170238.73</v>
      </c>
      <c r="AY66" s="318">
        <v>465179.48</v>
      </c>
      <c r="AZ66" s="318">
        <v>0</v>
      </c>
      <c r="BA66" s="324">
        <v>6849.04</v>
      </c>
      <c r="BB66" s="324">
        <v>0</v>
      </c>
      <c r="BC66" s="324">
        <v>154752.05000000002</v>
      </c>
      <c r="BD66" s="324">
        <v>494957.04999999993</v>
      </c>
      <c r="BE66" s="318">
        <v>11872300.48</v>
      </c>
      <c r="BF66" s="324">
        <v>765973.27</v>
      </c>
      <c r="BG66" s="324">
        <v>1311753.3400000001</v>
      </c>
      <c r="BH66" s="324">
        <v>870041.59</v>
      </c>
      <c r="BI66" s="324">
        <v>0</v>
      </c>
      <c r="BJ66" s="324">
        <v>919912.56</v>
      </c>
      <c r="BK66" s="324">
        <v>32490967.09</v>
      </c>
      <c r="BL66" s="324">
        <v>6742585.2000000002</v>
      </c>
      <c r="BM66" s="324">
        <v>0</v>
      </c>
      <c r="BN66" s="324">
        <v>8191979.8499999996</v>
      </c>
      <c r="BO66" s="324">
        <v>951468.12</v>
      </c>
      <c r="BP66" s="324">
        <v>5630083.9800000004</v>
      </c>
      <c r="BQ66" s="324">
        <v>0</v>
      </c>
      <c r="BR66" s="324">
        <v>9190030.2000000011</v>
      </c>
      <c r="BS66" s="324">
        <v>163702.65</v>
      </c>
      <c r="BT66" s="324">
        <v>334585.36</v>
      </c>
      <c r="BU66" s="324">
        <v>79157.83</v>
      </c>
      <c r="BV66" s="324">
        <v>0</v>
      </c>
      <c r="BW66" s="324">
        <v>1668531.74</v>
      </c>
      <c r="BX66" s="324">
        <v>2842528.8099999996</v>
      </c>
      <c r="BY66" s="324">
        <v>370583.60000000003</v>
      </c>
      <c r="BZ66" s="324">
        <v>0</v>
      </c>
      <c r="CA66" s="324">
        <v>746220.86</v>
      </c>
      <c r="CB66" s="324">
        <v>340108.43</v>
      </c>
      <c r="CC66" s="324">
        <v>36685400.820000008</v>
      </c>
      <c r="CD66" s="25" t="s">
        <v>248</v>
      </c>
      <c r="CE66" s="28">
        <f t="shared" si="6"/>
        <v>158983659.61000001</v>
      </c>
    </row>
    <row r="67" spans="1:83" x14ac:dyDescent="0.25">
      <c r="A67" s="35" t="s">
        <v>16</v>
      </c>
      <c r="B67" s="16"/>
      <c r="C67" s="28">
        <f t="shared" ref="C67:AH67" si="10">ROUND(C51+C52,0)</f>
        <v>2292852</v>
      </c>
      <c r="D67" s="28">
        <f t="shared" si="10"/>
        <v>0</v>
      </c>
      <c r="E67" s="28">
        <f t="shared" si="10"/>
        <v>3382548</v>
      </c>
      <c r="F67" s="28">
        <f t="shared" si="10"/>
        <v>0</v>
      </c>
      <c r="G67" s="28">
        <f t="shared" si="10"/>
        <v>0</v>
      </c>
      <c r="H67" s="28">
        <f t="shared" si="10"/>
        <v>114540</v>
      </c>
      <c r="I67" s="28">
        <f t="shared" si="10"/>
        <v>0</v>
      </c>
      <c r="J67" s="28">
        <f t="shared" si="10"/>
        <v>1017297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1003415</v>
      </c>
      <c r="P67" s="28">
        <f t="shared" si="10"/>
        <v>5150827</v>
      </c>
      <c r="Q67" s="28">
        <f t="shared" si="10"/>
        <v>48262</v>
      </c>
      <c r="R67" s="28">
        <f t="shared" si="10"/>
        <v>0</v>
      </c>
      <c r="S67" s="28">
        <f t="shared" si="10"/>
        <v>355312</v>
      </c>
      <c r="T67" s="28">
        <f t="shared" si="10"/>
        <v>40664</v>
      </c>
      <c r="U67" s="28">
        <f t="shared" si="10"/>
        <v>746701</v>
      </c>
      <c r="V67" s="28">
        <f t="shared" si="10"/>
        <v>986386</v>
      </c>
      <c r="W67" s="28">
        <f t="shared" si="10"/>
        <v>41640</v>
      </c>
      <c r="X67" s="28">
        <f t="shared" si="10"/>
        <v>650841</v>
      </c>
      <c r="Y67" s="28">
        <f t="shared" si="10"/>
        <v>1220349</v>
      </c>
      <c r="Z67" s="28">
        <f t="shared" si="10"/>
        <v>0</v>
      </c>
      <c r="AA67" s="28">
        <f t="shared" si="10"/>
        <v>112435</v>
      </c>
      <c r="AB67" s="28">
        <f t="shared" si="10"/>
        <v>758492</v>
      </c>
      <c r="AC67" s="28">
        <f t="shared" si="10"/>
        <v>264979</v>
      </c>
      <c r="AD67" s="28">
        <f t="shared" si="10"/>
        <v>252594</v>
      </c>
      <c r="AE67" s="28">
        <f t="shared" si="10"/>
        <v>247829</v>
      </c>
      <c r="AF67" s="28">
        <f t="shared" si="10"/>
        <v>0</v>
      </c>
      <c r="AG67" s="28">
        <f t="shared" si="10"/>
        <v>884616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5238605</v>
      </c>
      <c r="AK67" s="28">
        <f t="shared" si="11"/>
        <v>122876</v>
      </c>
      <c r="AL67" s="28">
        <f t="shared" si="11"/>
        <v>87203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36609</v>
      </c>
      <c r="AQ67" s="28">
        <f t="shared" si="11"/>
        <v>0</v>
      </c>
      <c r="AR67" s="28">
        <f t="shared" si="11"/>
        <v>1183381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41613</v>
      </c>
      <c r="AW67" s="28">
        <f t="shared" si="11"/>
        <v>0</v>
      </c>
      <c r="AX67" s="28">
        <f t="shared" si="11"/>
        <v>0</v>
      </c>
      <c r="AY67" s="28">
        <f t="shared" si="11"/>
        <v>222044</v>
      </c>
      <c r="AZ67" s="28">
        <f t="shared" si="11"/>
        <v>387855</v>
      </c>
      <c r="BA67" s="28">
        <f t="shared" si="11"/>
        <v>86460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6178230</v>
      </c>
      <c r="BF67" s="28">
        <f t="shared" si="11"/>
        <v>75201</v>
      </c>
      <c r="BG67" s="28">
        <f t="shared" si="11"/>
        <v>0</v>
      </c>
      <c r="BH67" s="28">
        <f t="shared" si="11"/>
        <v>0</v>
      </c>
      <c r="BI67" s="28">
        <f t="shared" si="11"/>
        <v>27228</v>
      </c>
      <c r="BJ67" s="28">
        <f t="shared" si="11"/>
        <v>0</v>
      </c>
      <c r="BK67" s="28">
        <f t="shared" si="11"/>
        <v>0</v>
      </c>
      <c r="BL67" s="28">
        <f t="shared" si="11"/>
        <v>241</v>
      </c>
      <c r="BM67" s="28">
        <f t="shared" si="11"/>
        <v>0</v>
      </c>
      <c r="BN67" s="28">
        <f t="shared" si="11"/>
        <v>3454070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340257</v>
      </c>
      <c r="BS67" s="28">
        <f t="shared" si="12"/>
        <v>0</v>
      </c>
      <c r="BT67" s="28">
        <f t="shared" si="12"/>
        <v>31271</v>
      </c>
      <c r="BU67" s="28">
        <f t="shared" si="12"/>
        <v>0</v>
      </c>
      <c r="BV67" s="28">
        <f t="shared" si="12"/>
        <v>192620</v>
      </c>
      <c r="BW67" s="28">
        <f t="shared" si="12"/>
        <v>0</v>
      </c>
      <c r="BX67" s="28">
        <f t="shared" si="12"/>
        <v>0</v>
      </c>
      <c r="BY67" s="28">
        <f t="shared" si="12"/>
        <v>23447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854109</v>
      </c>
      <c r="CD67" s="25" t="s">
        <v>248</v>
      </c>
      <c r="CE67" s="28">
        <f t="shared" si="6"/>
        <v>38155899</v>
      </c>
    </row>
    <row r="68" spans="1:83" x14ac:dyDescent="0.25">
      <c r="A68" s="35" t="s">
        <v>268</v>
      </c>
      <c r="B68" s="28"/>
      <c r="C68" s="20">
        <v>24457.439999999999</v>
      </c>
      <c r="D68" s="20">
        <v>0</v>
      </c>
      <c r="E68" s="20">
        <v>58686.73</v>
      </c>
      <c r="F68" s="20">
        <v>0</v>
      </c>
      <c r="G68" s="20">
        <v>0</v>
      </c>
      <c r="H68" s="20">
        <v>0</v>
      </c>
      <c r="I68" s="20">
        <v>0</v>
      </c>
      <c r="J68" s="20">
        <v>7128.37</v>
      </c>
      <c r="K68" s="20">
        <v>0</v>
      </c>
      <c r="L68" s="20">
        <v>0</v>
      </c>
      <c r="M68" s="20">
        <v>0</v>
      </c>
      <c r="N68" s="20">
        <v>0</v>
      </c>
      <c r="O68" s="20">
        <v>193381.44999999998</v>
      </c>
      <c r="P68" s="26">
        <v>1104456.04</v>
      </c>
      <c r="Q68" s="26">
        <v>2718.02</v>
      </c>
      <c r="R68" s="26">
        <v>0</v>
      </c>
      <c r="S68" s="283">
        <v>9304.66</v>
      </c>
      <c r="T68" s="283">
        <v>646.42999999999995</v>
      </c>
      <c r="U68" s="27">
        <v>460943.55999999994</v>
      </c>
      <c r="V68" s="26">
        <v>2381.1099999999997</v>
      </c>
      <c r="W68" s="26">
        <v>3494.11</v>
      </c>
      <c r="X68" s="26">
        <v>236.52</v>
      </c>
      <c r="Y68" s="26">
        <v>10539.320000000002</v>
      </c>
      <c r="Z68" s="26">
        <v>0</v>
      </c>
      <c r="AA68" s="26">
        <v>367.68</v>
      </c>
      <c r="AB68" s="284">
        <v>174810.74</v>
      </c>
      <c r="AC68" s="26">
        <v>60942.03</v>
      </c>
      <c r="AD68" s="26">
        <v>2334.31</v>
      </c>
      <c r="AE68" s="26">
        <v>193759.71000000002</v>
      </c>
      <c r="AF68" s="26">
        <v>0</v>
      </c>
      <c r="AG68" s="26">
        <v>25000.5</v>
      </c>
      <c r="AH68" s="26">
        <v>0</v>
      </c>
      <c r="AI68" s="26">
        <v>0</v>
      </c>
      <c r="AJ68" s="26">
        <v>8827755.1699999999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1002206.8</v>
      </c>
      <c r="AS68" s="26">
        <v>0</v>
      </c>
      <c r="AT68" s="26">
        <v>0</v>
      </c>
      <c r="AU68" s="26">
        <v>0</v>
      </c>
      <c r="AV68" s="283">
        <v>134130.02000000002</v>
      </c>
      <c r="AW68" s="283">
        <v>0</v>
      </c>
      <c r="AX68" s="283">
        <v>0</v>
      </c>
      <c r="AY68" s="26">
        <v>64882.270000000004</v>
      </c>
      <c r="AZ68" s="26">
        <v>0</v>
      </c>
      <c r="BA68" s="283">
        <v>0</v>
      </c>
      <c r="BB68" s="283">
        <v>0</v>
      </c>
      <c r="BC68" s="283">
        <v>0</v>
      </c>
      <c r="BD68" s="283">
        <v>872340.26</v>
      </c>
      <c r="BE68" s="26">
        <v>2411473.61</v>
      </c>
      <c r="BF68" s="283">
        <v>3618.04</v>
      </c>
      <c r="BG68" s="283">
        <v>0</v>
      </c>
      <c r="BH68" s="283">
        <v>0</v>
      </c>
      <c r="BI68" s="283">
        <v>0</v>
      </c>
      <c r="BJ68" s="283">
        <v>0</v>
      </c>
      <c r="BK68" s="283">
        <v>0</v>
      </c>
      <c r="BL68" s="283">
        <v>18267.060000000001</v>
      </c>
      <c r="BM68" s="283">
        <v>0</v>
      </c>
      <c r="BN68" s="283">
        <v>60044.579999999994</v>
      </c>
      <c r="BO68" s="283">
        <v>0</v>
      </c>
      <c r="BP68" s="283">
        <v>0</v>
      </c>
      <c r="BQ68" s="283">
        <v>0</v>
      </c>
      <c r="BR68" s="283">
        <v>0</v>
      </c>
      <c r="BS68" s="283">
        <v>0</v>
      </c>
      <c r="BT68" s="283">
        <v>0</v>
      </c>
      <c r="BU68" s="283">
        <v>0</v>
      </c>
      <c r="BV68" s="283">
        <v>0</v>
      </c>
      <c r="BW68" s="283">
        <v>0</v>
      </c>
      <c r="BX68" s="283">
        <v>0</v>
      </c>
      <c r="BY68" s="283">
        <v>3959.04</v>
      </c>
      <c r="BZ68" s="283">
        <v>0</v>
      </c>
      <c r="CA68" s="283">
        <v>0</v>
      </c>
      <c r="CB68" s="283">
        <v>0</v>
      </c>
      <c r="CC68" s="283">
        <v>-101064.16999999995</v>
      </c>
      <c r="CD68" s="25" t="s">
        <v>248</v>
      </c>
      <c r="CE68" s="28">
        <f t="shared" si="6"/>
        <v>15633201.409999998</v>
      </c>
    </row>
    <row r="69" spans="1:83" x14ac:dyDescent="0.25">
      <c r="A69" s="35" t="s">
        <v>269</v>
      </c>
      <c r="B69" s="16"/>
      <c r="C69" s="28">
        <f t="shared" ref="C69:AH69" si="13">SUM(C70:C83)</f>
        <v>10128855.459999999</v>
      </c>
      <c r="D69" s="28">
        <f t="shared" si="13"/>
        <v>0</v>
      </c>
      <c r="E69" s="28">
        <f t="shared" si="13"/>
        <v>29470324.070000004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3201956.56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5869878.0199999996</v>
      </c>
      <c r="P69" s="28">
        <f t="shared" si="13"/>
        <v>12253432.330000002</v>
      </c>
      <c r="Q69" s="28">
        <f t="shared" si="13"/>
        <v>261574.50999999998</v>
      </c>
      <c r="R69" s="28">
        <f t="shared" si="13"/>
        <v>0</v>
      </c>
      <c r="S69" s="28">
        <f t="shared" si="13"/>
        <v>9969.1700000000019</v>
      </c>
      <c r="T69" s="28">
        <f t="shared" si="13"/>
        <v>192366.13</v>
      </c>
      <c r="U69" s="28">
        <f t="shared" si="13"/>
        <v>6803575.1300000018</v>
      </c>
      <c r="V69" s="28">
        <f t="shared" si="13"/>
        <v>195140.56</v>
      </c>
      <c r="W69" s="28">
        <f t="shared" si="13"/>
        <v>47695.42</v>
      </c>
      <c r="X69" s="28">
        <f t="shared" si="13"/>
        <v>168868.41999999998</v>
      </c>
      <c r="Y69" s="28">
        <f t="shared" si="13"/>
        <v>728131.64</v>
      </c>
      <c r="Z69" s="28">
        <f t="shared" si="13"/>
        <v>0</v>
      </c>
      <c r="AA69" s="28">
        <f t="shared" si="13"/>
        <v>67854.509999999995</v>
      </c>
      <c r="AB69" s="28">
        <f t="shared" si="13"/>
        <v>3924707.38</v>
      </c>
      <c r="AC69" s="28">
        <f t="shared" si="13"/>
        <v>446302.24</v>
      </c>
      <c r="AD69" s="28">
        <f t="shared" si="13"/>
        <v>965651.49000000011</v>
      </c>
      <c r="AE69" s="28">
        <f t="shared" si="13"/>
        <v>51167.86</v>
      </c>
      <c r="AF69" s="28">
        <f t="shared" si="13"/>
        <v>0</v>
      </c>
      <c r="AG69" s="28">
        <f t="shared" si="13"/>
        <v>1843284.5399999998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8033067.3299999991</v>
      </c>
      <c r="AK69" s="28">
        <f t="shared" si="14"/>
        <v>1330.64</v>
      </c>
      <c r="AL69" s="28">
        <f t="shared" si="14"/>
        <v>89336.409999999989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6851.73</v>
      </c>
      <c r="AQ69" s="28">
        <f t="shared" si="14"/>
        <v>0</v>
      </c>
      <c r="AR69" s="28">
        <f t="shared" si="14"/>
        <v>1895261.5400000003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1765773.9099999997</v>
      </c>
      <c r="AW69" s="28">
        <f t="shared" si="14"/>
        <v>0</v>
      </c>
      <c r="AX69" s="28">
        <f t="shared" si="14"/>
        <v>0</v>
      </c>
      <c r="AY69" s="28">
        <f t="shared" si="14"/>
        <v>888352.35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5777011.6399999997</v>
      </c>
      <c r="BF69" s="28">
        <f t="shared" si="14"/>
        <v>610155.84</v>
      </c>
      <c r="BG69" s="28">
        <f t="shared" si="14"/>
        <v>0</v>
      </c>
      <c r="BH69" s="28">
        <f t="shared" si="14"/>
        <v>0</v>
      </c>
      <c r="BI69" s="28">
        <f t="shared" si="14"/>
        <v>2125.0299999999997</v>
      </c>
      <c r="BJ69" s="28">
        <f t="shared" si="14"/>
        <v>0</v>
      </c>
      <c r="BK69" s="28">
        <f t="shared" si="14"/>
        <v>137664</v>
      </c>
      <c r="BL69" s="28">
        <f t="shared" si="14"/>
        <v>2750.98</v>
      </c>
      <c r="BM69" s="28">
        <f t="shared" si="14"/>
        <v>0</v>
      </c>
      <c r="BN69" s="28">
        <f t="shared" si="14"/>
        <v>507847.60000000003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516220.17</v>
      </c>
      <c r="BS69" s="28">
        <f t="shared" si="15"/>
        <v>0</v>
      </c>
      <c r="BT69" s="28">
        <f t="shared" si="15"/>
        <v>3103.11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323951.65000000002</v>
      </c>
      <c r="BY69" s="28">
        <f t="shared" si="15"/>
        <v>44088.43</v>
      </c>
      <c r="BZ69" s="28">
        <f t="shared" si="15"/>
        <v>1198.8699999999999</v>
      </c>
      <c r="CA69" s="28">
        <f t="shared" si="15"/>
        <v>3566.27</v>
      </c>
      <c r="CB69" s="28">
        <f t="shared" si="15"/>
        <v>0</v>
      </c>
      <c r="CC69" s="28">
        <f t="shared" si="15"/>
        <v>148508.47</v>
      </c>
      <c r="CD69" s="28">
        <f t="shared" si="15"/>
        <v>51567903.450000003</v>
      </c>
      <c r="CE69" s="28">
        <f>SUM(CE70:CE84)</f>
        <v>194137682.06</v>
      </c>
    </row>
    <row r="70" spans="1:83" x14ac:dyDescent="0.25">
      <c r="A70" s="29" t="s">
        <v>270</v>
      </c>
      <c r="B70" s="30"/>
      <c r="C70" s="326">
        <v>0</v>
      </c>
      <c r="D70" s="326">
        <v>0</v>
      </c>
      <c r="E70" s="326">
        <v>0</v>
      </c>
      <c r="F70" s="326">
        <v>0</v>
      </c>
      <c r="G70" s="326">
        <v>0</v>
      </c>
      <c r="H70" s="326">
        <v>0</v>
      </c>
      <c r="I70" s="326">
        <v>0</v>
      </c>
      <c r="J70" s="326">
        <v>0</v>
      </c>
      <c r="K70" s="326">
        <v>0</v>
      </c>
      <c r="L70" s="326">
        <v>0</v>
      </c>
      <c r="M70" s="326">
        <v>0</v>
      </c>
      <c r="N70" s="326">
        <v>0</v>
      </c>
      <c r="O70" s="326">
        <v>0</v>
      </c>
      <c r="P70" s="326">
        <v>0</v>
      </c>
      <c r="Q70" s="326">
        <v>0</v>
      </c>
      <c r="R70" s="326">
        <v>0</v>
      </c>
      <c r="S70" s="326">
        <v>0</v>
      </c>
      <c r="T70" s="326">
        <v>0</v>
      </c>
      <c r="U70" s="326">
        <v>2525044.64</v>
      </c>
      <c r="V70" s="326">
        <v>0</v>
      </c>
      <c r="W70" s="326">
        <v>0</v>
      </c>
      <c r="X70" s="326">
        <v>0</v>
      </c>
      <c r="Y70" s="326">
        <v>0</v>
      </c>
      <c r="Z70" s="326">
        <v>0</v>
      </c>
      <c r="AA70" s="326">
        <v>0</v>
      </c>
      <c r="AB70" s="326">
        <v>0</v>
      </c>
      <c r="AC70" s="326">
        <v>0</v>
      </c>
      <c r="AD70" s="326">
        <v>0</v>
      </c>
      <c r="AE70" s="326">
        <v>0</v>
      </c>
      <c r="AF70" s="326">
        <v>0</v>
      </c>
      <c r="AG70" s="326">
        <v>0</v>
      </c>
      <c r="AH70" s="326">
        <v>0</v>
      </c>
      <c r="AI70" s="326">
        <v>0</v>
      </c>
      <c r="AJ70" s="326">
        <v>0</v>
      </c>
      <c r="AK70" s="326">
        <v>0</v>
      </c>
      <c r="AL70" s="326">
        <v>0</v>
      </c>
      <c r="AM70" s="326">
        <v>0</v>
      </c>
      <c r="AN70" s="326">
        <v>0</v>
      </c>
      <c r="AO70" s="326">
        <v>0</v>
      </c>
      <c r="AP70" s="326">
        <v>0</v>
      </c>
      <c r="AQ70" s="326">
        <v>0</v>
      </c>
      <c r="AR70" s="326">
        <v>0</v>
      </c>
      <c r="AS70" s="326">
        <v>0</v>
      </c>
      <c r="AT70" s="326">
        <v>0</v>
      </c>
      <c r="AU70" s="326">
        <v>0</v>
      </c>
      <c r="AV70" s="326">
        <v>0</v>
      </c>
      <c r="AW70" s="326">
        <v>0</v>
      </c>
      <c r="AX70" s="326">
        <v>0</v>
      </c>
      <c r="AY70" s="326">
        <v>0</v>
      </c>
      <c r="AZ70" s="326">
        <v>0</v>
      </c>
      <c r="BA70" s="326">
        <v>0</v>
      </c>
      <c r="BB70" s="326">
        <v>0</v>
      </c>
      <c r="BC70" s="326">
        <v>0</v>
      </c>
      <c r="BD70" s="326">
        <v>0</v>
      </c>
      <c r="BE70" s="326">
        <v>0</v>
      </c>
      <c r="BF70" s="326">
        <v>0</v>
      </c>
      <c r="BG70" s="326">
        <v>0</v>
      </c>
      <c r="BH70" s="326">
        <v>0</v>
      </c>
      <c r="BI70" s="326">
        <v>0</v>
      </c>
      <c r="BJ70" s="326">
        <v>0</v>
      </c>
      <c r="BK70" s="326">
        <v>0</v>
      </c>
      <c r="BL70" s="326">
        <v>0</v>
      </c>
      <c r="BM70" s="326">
        <v>0</v>
      </c>
      <c r="BN70" s="326">
        <v>0</v>
      </c>
      <c r="BO70" s="326">
        <v>0</v>
      </c>
      <c r="BP70" s="326">
        <v>0</v>
      </c>
      <c r="BQ70" s="326">
        <v>0</v>
      </c>
      <c r="BR70" s="326">
        <v>0</v>
      </c>
      <c r="BS70" s="326">
        <v>0</v>
      </c>
      <c r="BT70" s="326">
        <v>0</v>
      </c>
      <c r="BU70" s="326">
        <v>0</v>
      </c>
      <c r="BV70" s="326">
        <v>0</v>
      </c>
      <c r="BW70" s="326">
        <v>0</v>
      </c>
      <c r="BX70" s="326">
        <v>0</v>
      </c>
      <c r="BY70" s="326">
        <v>0</v>
      </c>
      <c r="BZ70" s="326">
        <v>0</v>
      </c>
      <c r="CA70" s="326">
        <v>0</v>
      </c>
      <c r="CB70" s="326">
        <v>0</v>
      </c>
      <c r="CC70" s="326">
        <v>0</v>
      </c>
      <c r="CD70" s="326">
        <v>0</v>
      </c>
      <c r="CE70" s="28">
        <f t="shared" ref="CE70:CE85" si="16">SUM(C70:CD70)</f>
        <v>2525044.64</v>
      </c>
    </row>
    <row r="71" spans="1:83" x14ac:dyDescent="0.25">
      <c r="A71" s="29" t="s">
        <v>271</v>
      </c>
      <c r="B71" s="30"/>
      <c r="C71" s="326">
        <v>9747878.1099999994</v>
      </c>
      <c r="D71" s="326">
        <v>0</v>
      </c>
      <c r="E71" s="326">
        <v>28028910.16</v>
      </c>
      <c r="F71" s="326">
        <v>0</v>
      </c>
      <c r="G71" s="326">
        <v>0</v>
      </c>
      <c r="H71" s="326">
        <v>0</v>
      </c>
      <c r="I71" s="326">
        <v>0</v>
      </c>
      <c r="J71" s="326">
        <v>3092346.06</v>
      </c>
      <c r="K71" s="326">
        <v>0</v>
      </c>
      <c r="L71" s="326">
        <v>0</v>
      </c>
      <c r="M71" s="326">
        <v>0</v>
      </c>
      <c r="N71" s="326">
        <v>0</v>
      </c>
      <c r="O71" s="326">
        <v>5214918.71</v>
      </c>
      <c r="P71" s="326">
        <v>10775200.190000001</v>
      </c>
      <c r="Q71" s="326">
        <v>217926.68</v>
      </c>
      <c r="R71" s="326">
        <v>0</v>
      </c>
      <c r="S71" s="326">
        <v>0</v>
      </c>
      <c r="T71" s="326">
        <v>179851</v>
      </c>
      <c r="U71" s="326">
        <v>988794.66</v>
      </c>
      <c r="V71" s="326">
        <v>101094.70999999999</v>
      </c>
      <c r="W71" s="326">
        <v>24632</v>
      </c>
      <c r="X71" s="326">
        <v>162967.97999999998</v>
      </c>
      <c r="Y71" s="326">
        <v>631684.23</v>
      </c>
      <c r="Z71" s="326">
        <v>0</v>
      </c>
      <c r="AA71" s="326">
        <v>59352.22</v>
      </c>
      <c r="AB71" s="326">
        <v>0</v>
      </c>
      <c r="AC71" s="326">
        <v>401376.54</v>
      </c>
      <c r="AD71" s="326">
        <v>954445.9</v>
      </c>
      <c r="AE71" s="326">
        <v>0</v>
      </c>
      <c r="AF71" s="326">
        <v>0</v>
      </c>
      <c r="AG71" s="326">
        <v>1482463.6099999999</v>
      </c>
      <c r="AH71" s="326">
        <v>0</v>
      </c>
      <c r="AI71" s="326">
        <v>0</v>
      </c>
      <c r="AJ71" s="326">
        <v>1048244.4199999999</v>
      </c>
      <c r="AK71" s="326">
        <v>0</v>
      </c>
      <c r="AL71" s="326">
        <v>85385.76</v>
      </c>
      <c r="AM71" s="326">
        <v>0</v>
      </c>
      <c r="AN71" s="326">
        <v>0</v>
      </c>
      <c r="AO71" s="326">
        <v>0</v>
      </c>
      <c r="AP71" s="326">
        <v>0</v>
      </c>
      <c r="AQ71" s="326">
        <v>0</v>
      </c>
      <c r="AR71" s="326">
        <v>887141.15</v>
      </c>
      <c r="AS71" s="326">
        <v>0</v>
      </c>
      <c r="AT71" s="326">
        <v>0</v>
      </c>
      <c r="AU71" s="326">
        <v>0</v>
      </c>
      <c r="AV71" s="326">
        <v>987459.08</v>
      </c>
      <c r="AW71" s="326">
        <v>0</v>
      </c>
      <c r="AX71" s="326">
        <v>0</v>
      </c>
      <c r="AY71" s="326">
        <v>749614.2</v>
      </c>
      <c r="AZ71" s="326">
        <v>0</v>
      </c>
      <c r="BA71" s="326">
        <v>0</v>
      </c>
      <c r="BB71" s="326">
        <v>0</v>
      </c>
      <c r="BC71" s="326">
        <v>0</v>
      </c>
      <c r="BD71" s="326">
        <v>0</v>
      </c>
      <c r="BE71" s="326">
        <v>0</v>
      </c>
      <c r="BF71" s="326">
        <v>438125.6</v>
      </c>
      <c r="BG71" s="326">
        <v>0</v>
      </c>
      <c r="BH71" s="326">
        <v>0</v>
      </c>
      <c r="BI71" s="326">
        <v>0</v>
      </c>
      <c r="BJ71" s="326">
        <v>0</v>
      </c>
      <c r="BK71" s="326">
        <v>0</v>
      </c>
      <c r="BL71" s="326">
        <v>0</v>
      </c>
      <c r="BM71" s="326">
        <v>0</v>
      </c>
      <c r="BN71" s="326">
        <v>38553.869999999995</v>
      </c>
      <c r="BO71" s="326">
        <v>0</v>
      </c>
      <c r="BP71" s="326">
        <v>0</v>
      </c>
      <c r="BQ71" s="326">
        <v>0</v>
      </c>
      <c r="BR71" s="326">
        <v>0</v>
      </c>
      <c r="BS71" s="326">
        <v>0</v>
      </c>
      <c r="BT71" s="326">
        <v>0</v>
      </c>
      <c r="BU71" s="326">
        <v>0</v>
      </c>
      <c r="BV71" s="326">
        <v>0</v>
      </c>
      <c r="BW71" s="326">
        <v>0</v>
      </c>
      <c r="BX71" s="326">
        <v>323951.65000000002</v>
      </c>
      <c r="BY71" s="326">
        <v>39142.400000000001</v>
      </c>
      <c r="BZ71" s="326">
        <v>0</v>
      </c>
      <c r="CA71" s="326">
        <v>0</v>
      </c>
      <c r="CB71" s="326">
        <v>0</v>
      </c>
      <c r="CC71" s="326">
        <v>0</v>
      </c>
      <c r="CD71" s="326">
        <v>680000</v>
      </c>
      <c r="CE71" s="28">
        <f t="shared" si="16"/>
        <v>67341460.889999986</v>
      </c>
    </row>
    <row r="72" spans="1:83" x14ac:dyDescent="0.25">
      <c r="A72" s="29" t="s">
        <v>272</v>
      </c>
      <c r="B72" s="30"/>
      <c r="C72" s="326">
        <v>0</v>
      </c>
      <c r="D72" s="326">
        <v>0</v>
      </c>
      <c r="E72" s="326">
        <v>0</v>
      </c>
      <c r="F72" s="326">
        <v>0</v>
      </c>
      <c r="G72" s="326">
        <v>0</v>
      </c>
      <c r="H72" s="326">
        <v>0</v>
      </c>
      <c r="I72" s="326">
        <v>0</v>
      </c>
      <c r="J72" s="326">
        <v>0</v>
      </c>
      <c r="K72" s="326">
        <v>0</v>
      </c>
      <c r="L72" s="326">
        <v>0</v>
      </c>
      <c r="M72" s="326">
        <v>0</v>
      </c>
      <c r="N72" s="326">
        <v>0</v>
      </c>
      <c r="O72" s="326">
        <v>0</v>
      </c>
      <c r="P72" s="326">
        <v>0</v>
      </c>
      <c r="Q72" s="326">
        <v>0</v>
      </c>
      <c r="R72" s="326">
        <v>0</v>
      </c>
      <c r="S72" s="326">
        <v>0</v>
      </c>
      <c r="T72" s="326">
        <v>0</v>
      </c>
      <c r="U72" s="326">
        <v>0</v>
      </c>
      <c r="V72" s="326">
        <v>0</v>
      </c>
      <c r="W72" s="326">
        <v>0</v>
      </c>
      <c r="X72" s="326">
        <v>0</v>
      </c>
      <c r="Y72" s="326">
        <v>0</v>
      </c>
      <c r="Z72" s="326">
        <v>0</v>
      </c>
      <c r="AA72" s="326">
        <v>0</v>
      </c>
      <c r="AB72" s="326">
        <v>0</v>
      </c>
      <c r="AC72" s="326">
        <v>0</v>
      </c>
      <c r="AD72" s="326">
        <v>0</v>
      </c>
      <c r="AE72" s="326">
        <v>0</v>
      </c>
      <c r="AF72" s="326">
        <v>0</v>
      </c>
      <c r="AG72" s="326">
        <v>0</v>
      </c>
      <c r="AH72" s="326">
        <v>0</v>
      </c>
      <c r="AI72" s="326">
        <v>0</v>
      </c>
      <c r="AJ72" s="326">
        <v>0</v>
      </c>
      <c r="AK72" s="326">
        <v>0</v>
      </c>
      <c r="AL72" s="326">
        <v>0</v>
      </c>
      <c r="AM72" s="326">
        <v>0</v>
      </c>
      <c r="AN72" s="326">
        <v>0</v>
      </c>
      <c r="AO72" s="326">
        <v>0</v>
      </c>
      <c r="AP72" s="326">
        <v>0</v>
      </c>
      <c r="AQ72" s="326">
        <v>0</v>
      </c>
      <c r="AR72" s="326">
        <v>0</v>
      </c>
      <c r="AS72" s="326">
        <v>0</v>
      </c>
      <c r="AT72" s="326">
        <v>0</v>
      </c>
      <c r="AU72" s="326">
        <v>0</v>
      </c>
      <c r="AV72" s="326">
        <v>0</v>
      </c>
      <c r="AW72" s="326">
        <v>0</v>
      </c>
      <c r="AX72" s="326">
        <v>0</v>
      </c>
      <c r="AY72" s="326">
        <v>0</v>
      </c>
      <c r="AZ72" s="326">
        <v>0</v>
      </c>
      <c r="BA72" s="326">
        <v>0</v>
      </c>
      <c r="BB72" s="326">
        <v>0</v>
      </c>
      <c r="BC72" s="326">
        <v>0</v>
      </c>
      <c r="BD72" s="326">
        <v>0</v>
      </c>
      <c r="BE72" s="326">
        <v>0</v>
      </c>
      <c r="BF72" s="326">
        <v>0</v>
      </c>
      <c r="BG72" s="326">
        <v>0</v>
      </c>
      <c r="BH72" s="326">
        <v>0</v>
      </c>
      <c r="BI72" s="326">
        <v>0</v>
      </c>
      <c r="BJ72" s="326">
        <v>0</v>
      </c>
      <c r="BK72" s="326">
        <v>0</v>
      </c>
      <c r="BL72" s="326">
        <v>0</v>
      </c>
      <c r="BM72" s="326">
        <v>0</v>
      </c>
      <c r="BN72" s="326">
        <v>0</v>
      </c>
      <c r="BO72" s="326">
        <v>0</v>
      </c>
      <c r="BP72" s="326">
        <v>0</v>
      </c>
      <c r="BQ72" s="326">
        <v>0</v>
      </c>
      <c r="BR72" s="326">
        <v>0</v>
      </c>
      <c r="BS72" s="326">
        <v>0</v>
      </c>
      <c r="BT72" s="326">
        <v>0</v>
      </c>
      <c r="BU72" s="326">
        <v>0</v>
      </c>
      <c r="BV72" s="326">
        <v>0</v>
      </c>
      <c r="BW72" s="326">
        <v>0</v>
      </c>
      <c r="BX72" s="326">
        <v>0</v>
      </c>
      <c r="BY72" s="326">
        <v>0</v>
      </c>
      <c r="BZ72" s="326">
        <v>0</v>
      </c>
      <c r="CA72" s="326">
        <v>0</v>
      </c>
      <c r="CB72" s="326">
        <v>0</v>
      </c>
      <c r="CC72" s="326">
        <v>0</v>
      </c>
      <c r="CD72" s="326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6">
        <v>0</v>
      </c>
      <c r="D73" s="326">
        <v>0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>
        <v>0</v>
      </c>
      <c r="L73" s="326">
        <v>0</v>
      </c>
      <c r="M73" s="326">
        <v>0</v>
      </c>
      <c r="N73" s="326">
        <v>0</v>
      </c>
      <c r="O73" s="326">
        <v>0</v>
      </c>
      <c r="P73" s="326">
        <v>0</v>
      </c>
      <c r="Q73" s="326">
        <v>0</v>
      </c>
      <c r="R73" s="326">
        <v>0</v>
      </c>
      <c r="S73" s="326">
        <v>0</v>
      </c>
      <c r="T73" s="326">
        <v>0</v>
      </c>
      <c r="U73" s="326">
        <v>0</v>
      </c>
      <c r="V73" s="326">
        <v>0</v>
      </c>
      <c r="W73" s="326">
        <v>0</v>
      </c>
      <c r="X73" s="326">
        <v>0</v>
      </c>
      <c r="Y73" s="326">
        <v>0</v>
      </c>
      <c r="Z73" s="326">
        <v>0</v>
      </c>
      <c r="AA73" s="326">
        <v>0</v>
      </c>
      <c r="AB73" s="326">
        <v>2465</v>
      </c>
      <c r="AC73" s="326">
        <v>0</v>
      </c>
      <c r="AD73" s="326">
        <v>0</v>
      </c>
      <c r="AE73" s="326">
        <v>0</v>
      </c>
      <c r="AF73" s="326">
        <v>0</v>
      </c>
      <c r="AG73" s="326">
        <v>0</v>
      </c>
      <c r="AH73" s="326">
        <v>0</v>
      </c>
      <c r="AI73" s="326">
        <v>0</v>
      </c>
      <c r="AJ73" s="326">
        <v>1392407.81</v>
      </c>
      <c r="AK73" s="326">
        <v>0</v>
      </c>
      <c r="AL73" s="326">
        <v>0</v>
      </c>
      <c r="AM73" s="326">
        <v>0</v>
      </c>
      <c r="AN73" s="326">
        <v>0</v>
      </c>
      <c r="AO73" s="326">
        <v>0</v>
      </c>
      <c r="AP73" s="326">
        <v>0</v>
      </c>
      <c r="AQ73" s="326">
        <v>0</v>
      </c>
      <c r="AR73" s="326">
        <v>242.07</v>
      </c>
      <c r="AS73" s="326">
        <v>0</v>
      </c>
      <c r="AT73" s="326">
        <v>0</v>
      </c>
      <c r="AU73" s="326">
        <v>0</v>
      </c>
      <c r="AV73" s="326">
        <v>0</v>
      </c>
      <c r="AW73" s="326">
        <v>0</v>
      </c>
      <c r="AX73" s="326">
        <v>0</v>
      </c>
      <c r="AY73" s="326">
        <v>0</v>
      </c>
      <c r="AZ73" s="326">
        <v>0</v>
      </c>
      <c r="BA73" s="326">
        <v>0</v>
      </c>
      <c r="BB73" s="326">
        <v>0</v>
      </c>
      <c r="BC73" s="326">
        <v>0</v>
      </c>
      <c r="BD73" s="326">
        <v>0</v>
      </c>
      <c r="BE73" s="326">
        <v>6456.98</v>
      </c>
      <c r="BF73" s="326">
        <v>0</v>
      </c>
      <c r="BG73" s="326">
        <v>0</v>
      </c>
      <c r="BH73" s="326">
        <v>0</v>
      </c>
      <c r="BI73" s="326">
        <v>0</v>
      </c>
      <c r="BJ73" s="326">
        <v>0</v>
      </c>
      <c r="BK73" s="326">
        <v>0</v>
      </c>
      <c r="BL73" s="326">
        <v>0</v>
      </c>
      <c r="BM73" s="326">
        <v>0</v>
      </c>
      <c r="BN73" s="326">
        <v>0</v>
      </c>
      <c r="BO73" s="326">
        <v>0</v>
      </c>
      <c r="BP73" s="326">
        <v>0</v>
      </c>
      <c r="BQ73" s="326">
        <v>0</v>
      </c>
      <c r="BR73" s="326">
        <v>0</v>
      </c>
      <c r="BS73" s="326">
        <v>0</v>
      </c>
      <c r="BT73" s="326">
        <v>0</v>
      </c>
      <c r="BU73" s="326">
        <v>0</v>
      </c>
      <c r="BV73" s="326">
        <v>0</v>
      </c>
      <c r="BW73" s="326">
        <v>0</v>
      </c>
      <c r="BX73" s="326">
        <v>0</v>
      </c>
      <c r="BY73" s="326">
        <v>0</v>
      </c>
      <c r="BZ73" s="326">
        <v>0</v>
      </c>
      <c r="CA73" s="326">
        <v>0</v>
      </c>
      <c r="CB73" s="326">
        <v>0</v>
      </c>
      <c r="CC73" s="326">
        <v>0</v>
      </c>
      <c r="CD73" s="326">
        <v>6186411</v>
      </c>
      <c r="CE73" s="28">
        <f t="shared" si="16"/>
        <v>7587982.8600000003</v>
      </c>
    </row>
    <row r="74" spans="1:83" x14ac:dyDescent="0.25">
      <c r="A74" s="29" t="s">
        <v>274</v>
      </c>
      <c r="B74" s="30"/>
      <c r="C74" s="326">
        <v>269201.07999999996</v>
      </c>
      <c r="D74" s="326">
        <v>0</v>
      </c>
      <c r="E74" s="326">
        <v>870325.11999999988</v>
      </c>
      <c r="F74" s="326">
        <v>0</v>
      </c>
      <c r="G74" s="326">
        <v>0</v>
      </c>
      <c r="H74" s="326">
        <v>0</v>
      </c>
      <c r="I74" s="326">
        <v>0</v>
      </c>
      <c r="J74" s="326">
        <v>39734.74</v>
      </c>
      <c r="K74" s="326">
        <v>0</v>
      </c>
      <c r="L74" s="326">
        <v>0</v>
      </c>
      <c r="M74" s="326">
        <v>0</v>
      </c>
      <c r="N74" s="326">
        <v>0</v>
      </c>
      <c r="O74" s="326">
        <v>197291.49000000002</v>
      </c>
      <c r="P74" s="326">
        <v>208624.41999999998</v>
      </c>
      <c r="Q74" s="326">
        <v>30706.240000000002</v>
      </c>
      <c r="R74" s="326">
        <v>0</v>
      </c>
      <c r="S74" s="326">
        <v>3865.26</v>
      </c>
      <c r="T74" s="326">
        <v>0</v>
      </c>
      <c r="U74" s="326">
        <v>42.95</v>
      </c>
      <c r="V74" s="326">
        <v>3511.5</v>
      </c>
      <c r="W74" s="326">
        <v>22703.85</v>
      </c>
      <c r="X74" s="326">
        <v>0</v>
      </c>
      <c r="Y74" s="326">
        <v>59080.72</v>
      </c>
      <c r="Z74" s="326">
        <v>0</v>
      </c>
      <c r="AA74" s="326">
        <v>8526.59</v>
      </c>
      <c r="AB74" s="326">
        <v>0</v>
      </c>
      <c r="AC74" s="326">
        <v>0</v>
      </c>
      <c r="AD74" s="326">
        <v>8393.91</v>
      </c>
      <c r="AE74" s="326">
        <v>13200.4</v>
      </c>
      <c r="AF74" s="326">
        <v>0</v>
      </c>
      <c r="AG74" s="326">
        <v>238743.73</v>
      </c>
      <c r="AH74" s="326">
        <v>0</v>
      </c>
      <c r="AI74" s="326">
        <v>0</v>
      </c>
      <c r="AJ74" s="326">
        <v>157721.84</v>
      </c>
      <c r="AK74" s="326">
        <v>0</v>
      </c>
      <c r="AL74" s="326">
        <v>0</v>
      </c>
      <c r="AM74" s="326">
        <v>0</v>
      </c>
      <c r="AN74" s="326">
        <v>0</v>
      </c>
      <c r="AO74" s="326">
        <v>0</v>
      </c>
      <c r="AP74" s="326">
        <v>0</v>
      </c>
      <c r="AQ74" s="326">
        <v>0</v>
      </c>
      <c r="AR74" s="326">
        <v>2519.44</v>
      </c>
      <c r="AS74" s="326">
        <v>0</v>
      </c>
      <c r="AT74" s="326">
        <v>0</v>
      </c>
      <c r="AU74" s="326">
        <v>0</v>
      </c>
      <c r="AV74" s="326">
        <v>658.97</v>
      </c>
      <c r="AW74" s="326">
        <v>0</v>
      </c>
      <c r="AX74" s="326">
        <v>0</v>
      </c>
      <c r="AY74" s="326">
        <v>25321.11</v>
      </c>
      <c r="AZ74" s="326">
        <v>0</v>
      </c>
      <c r="BA74" s="326">
        <v>0</v>
      </c>
      <c r="BB74" s="326">
        <v>0</v>
      </c>
      <c r="BC74" s="326">
        <v>0</v>
      </c>
      <c r="BD74" s="326">
        <v>0</v>
      </c>
      <c r="BE74" s="326">
        <v>0</v>
      </c>
      <c r="BF74" s="326">
        <v>30692.67</v>
      </c>
      <c r="BG74" s="326">
        <v>0</v>
      </c>
      <c r="BH74" s="326">
        <v>0</v>
      </c>
      <c r="BI74" s="326">
        <v>0</v>
      </c>
      <c r="BJ74" s="326">
        <v>0</v>
      </c>
      <c r="BK74" s="326">
        <v>0</v>
      </c>
      <c r="BL74" s="326">
        <v>0</v>
      </c>
      <c r="BM74" s="326">
        <v>0</v>
      </c>
      <c r="BN74" s="326">
        <v>0</v>
      </c>
      <c r="BO74" s="326">
        <v>0</v>
      </c>
      <c r="BP74" s="326">
        <v>0</v>
      </c>
      <c r="BQ74" s="326">
        <v>0</v>
      </c>
      <c r="BR74" s="326">
        <v>0</v>
      </c>
      <c r="BS74" s="326">
        <v>0</v>
      </c>
      <c r="BT74" s="326">
        <v>0</v>
      </c>
      <c r="BU74" s="326">
        <v>0</v>
      </c>
      <c r="BV74" s="326">
        <v>0</v>
      </c>
      <c r="BW74" s="326">
        <v>0</v>
      </c>
      <c r="BX74" s="326">
        <v>0</v>
      </c>
      <c r="BY74" s="326">
        <v>0</v>
      </c>
      <c r="BZ74" s="326">
        <v>0</v>
      </c>
      <c r="CA74" s="326">
        <v>0</v>
      </c>
      <c r="CB74" s="326">
        <v>0</v>
      </c>
      <c r="CC74" s="326">
        <v>1786.97</v>
      </c>
      <c r="CD74" s="326">
        <v>0</v>
      </c>
      <c r="CE74" s="28">
        <f t="shared" si="16"/>
        <v>2192652.9999999995</v>
      </c>
    </row>
    <row r="75" spans="1:83" x14ac:dyDescent="0.25">
      <c r="A75" s="29" t="s">
        <v>275</v>
      </c>
      <c r="B75" s="30"/>
      <c r="C75" s="326">
        <v>0</v>
      </c>
      <c r="D75" s="326">
        <v>0</v>
      </c>
      <c r="E75" s="326">
        <v>0</v>
      </c>
      <c r="F75" s="326">
        <v>0</v>
      </c>
      <c r="G75" s="326">
        <v>0</v>
      </c>
      <c r="H75" s="326">
        <v>0</v>
      </c>
      <c r="I75" s="326">
        <v>0</v>
      </c>
      <c r="J75" s="326">
        <v>0</v>
      </c>
      <c r="K75" s="326">
        <v>0</v>
      </c>
      <c r="L75" s="326">
        <v>0</v>
      </c>
      <c r="M75" s="326">
        <v>0</v>
      </c>
      <c r="N75" s="326">
        <v>0</v>
      </c>
      <c r="O75" s="326">
        <v>0</v>
      </c>
      <c r="P75" s="326">
        <v>0</v>
      </c>
      <c r="Q75" s="326">
        <v>0</v>
      </c>
      <c r="R75" s="326">
        <v>0</v>
      </c>
      <c r="S75" s="326">
        <v>0</v>
      </c>
      <c r="T75" s="326">
        <v>0</v>
      </c>
      <c r="U75" s="326">
        <v>0</v>
      </c>
      <c r="V75" s="326">
        <v>0</v>
      </c>
      <c r="W75" s="326">
        <v>0</v>
      </c>
      <c r="X75" s="326">
        <v>0</v>
      </c>
      <c r="Y75" s="326">
        <v>0</v>
      </c>
      <c r="Z75" s="326">
        <v>0</v>
      </c>
      <c r="AA75" s="326">
        <v>0</v>
      </c>
      <c r="AB75" s="326">
        <v>0</v>
      </c>
      <c r="AC75" s="326">
        <v>0</v>
      </c>
      <c r="AD75" s="326">
        <v>0</v>
      </c>
      <c r="AE75" s="326">
        <v>0</v>
      </c>
      <c r="AF75" s="326">
        <v>0</v>
      </c>
      <c r="AG75" s="326">
        <v>0</v>
      </c>
      <c r="AH75" s="326">
        <v>0</v>
      </c>
      <c r="AI75" s="326">
        <v>0</v>
      </c>
      <c r="AJ75" s="326">
        <v>128456.53</v>
      </c>
      <c r="AK75" s="326">
        <v>0</v>
      </c>
      <c r="AL75" s="326">
        <v>0</v>
      </c>
      <c r="AM75" s="326">
        <v>0</v>
      </c>
      <c r="AN75" s="326">
        <v>0</v>
      </c>
      <c r="AO75" s="326">
        <v>0</v>
      </c>
      <c r="AP75" s="326">
        <v>0</v>
      </c>
      <c r="AQ75" s="326">
        <v>0</v>
      </c>
      <c r="AR75" s="326">
        <v>0</v>
      </c>
      <c r="AS75" s="326">
        <v>0</v>
      </c>
      <c r="AT75" s="326">
        <v>0</v>
      </c>
      <c r="AU75" s="326">
        <v>0</v>
      </c>
      <c r="AV75" s="326">
        <v>0</v>
      </c>
      <c r="AW75" s="326">
        <v>0</v>
      </c>
      <c r="AX75" s="326">
        <v>0</v>
      </c>
      <c r="AY75" s="326">
        <v>0</v>
      </c>
      <c r="AZ75" s="326">
        <v>0</v>
      </c>
      <c r="BA75" s="326">
        <v>0</v>
      </c>
      <c r="BB75" s="326">
        <v>0</v>
      </c>
      <c r="BC75" s="326">
        <v>0</v>
      </c>
      <c r="BD75" s="326">
        <v>0</v>
      </c>
      <c r="BE75" s="326">
        <v>0</v>
      </c>
      <c r="BF75" s="326">
        <v>0</v>
      </c>
      <c r="BG75" s="326">
        <v>0</v>
      </c>
      <c r="BH75" s="326">
        <v>0</v>
      </c>
      <c r="BI75" s="326">
        <v>0</v>
      </c>
      <c r="BJ75" s="326">
        <v>0</v>
      </c>
      <c r="BK75" s="326">
        <v>0</v>
      </c>
      <c r="BL75" s="326">
        <v>0</v>
      </c>
      <c r="BM75" s="326">
        <v>0</v>
      </c>
      <c r="BN75" s="326">
        <v>0</v>
      </c>
      <c r="BO75" s="326">
        <v>0</v>
      </c>
      <c r="BP75" s="326">
        <v>0</v>
      </c>
      <c r="BQ75" s="326">
        <v>0</v>
      </c>
      <c r="BR75" s="326">
        <v>0</v>
      </c>
      <c r="BS75" s="326">
        <v>0</v>
      </c>
      <c r="BT75" s="326">
        <v>0</v>
      </c>
      <c r="BU75" s="326">
        <v>0</v>
      </c>
      <c r="BV75" s="326">
        <v>0</v>
      </c>
      <c r="BW75" s="326">
        <v>0</v>
      </c>
      <c r="BX75" s="326">
        <v>0</v>
      </c>
      <c r="BY75" s="326">
        <v>0</v>
      </c>
      <c r="BZ75" s="326">
        <v>0</v>
      </c>
      <c r="CA75" s="326">
        <v>0</v>
      </c>
      <c r="CB75" s="326">
        <v>0</v>
      </c>
      <c r="CC75" s="326">
        <v>0</v>
      </c>
      <c r="CD75" s="326">
        <v>1029115.8</v>
      </c>
      <c r="CE75" s="28">
        <f t="shared" si="16"/>
        <v>1157572.33</v>
      </c>
    </row>
    <row r="76" spans="1:83" x14ac:dyDescent="0.25">
      <c r="A76" s="29" t="s">
        <v>276</v>
      </c>
      <c r="B76" s="212"/>
      <c r="C76" s="326">
        <v>0</v>
      </c>
      <c r="D76" s="326">
        <v>0</v>
      </c>
      <c r="E76" s="326">
        <v>0</v>
      </c>
      <c r="F76" s="326">
        <v>0</v>
      </c>
      <c r="G76" s="326">
        <v>0</v>
      </c>
      <c r="H76" s="326">
        <v>0</v>
      </c>
      <c r="I76" s="326">
        <v>0</v>
      </c>
      <c r="J76" s="326">
        <v>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326">
        <v>0</v>
      </c>
      <c r="Q76" s="326">
        <v>0</v>
      </c>
      <c r="R76" s="326">
        <v>0</v>
      </c>
      <c r="S76" s="326">
        <v>0</v>
      </c>
      <c r="T76" s="326">
        <v>0</v>
      </c>
      <c r="U76" s="326">
        <v>3039732.87</v>
      </c>
      <c r="V76" s="326">
        <v>0</v>
      </c>
      <c r="W76" s="326">
        <v>0</v>
      </c>
      <c r="X76" s="326">
        <v>0</v>
      </c>
      <c r="Y76" s="326">
        <v>0</v>
      </c>
      <c r="Z76" s="326">
        <v>0</v>
      </c>
      <c r="AA76" s="326">
        <v>0</v>
      </c>
      <c r="AB76" s="326">
        <v>0</v>
      </c>
      <c r="AC76" s="326">
        <v>0</v>
      </c>
      <c r="AD76" s="326">
        <v>0</v>
      </c>
      <c r="AE76" s="326">
        <v>0</v>
      </c>
      <c r="AF76" s="326">
        <v>0</v>
      </c>
      <c r="AG76" s="326">
        <v>0</v>
      </c>
      <c r="AH76" s="326">
        <v>0</v>
      </c>
      <c r="AI76" s="326">
        <v>0</v>
      </c>
      <c r="AJ76" s="326">
        <v>17700.98</v>
      </c>
      <c r="AK76" s="326">
        <v>0</v>
      </c>
      <c r="AL76" s="326">
        <v>0</v>
      </c>
      <c r="AM76" s="326">
        <v>0</v>
      </c>
      <c r="AN76" s="326">
        <v>0</v>
      </c>
      <c r="AO76" s="326">
        <v>0</v>
      </c>
      <c r="AP76" s="326">
        <v>0</v>
      </c>
      <c r="AQ76" s="326">
        <v>0</v>
      </c>
      <c r="AR76" s="326">
        <v>16450.509999999998</v>
      </c>
      <c r="AS76" s="326">
        <v>0</v>
      </c>
      <c r="AT76" s="326">
        <v>0</v>
      </c>
      <c r="AU76" s="326">
        <v>0</v>
      </c>
      <c r="AV76" s="326">
        <v>0</v>
      </c>
      <c r="AW76" s="326">
        <v>0</v>
      </c>
      <c r="AX76" s="326">
        <v>0</v>
      </c>
      <c r="AY76" s="326">
        <v>0</v>
      </c>
      <c r="AZ76" s="326">
        <v>0</v>
      </c>
      <c r="BA76" s="326">
        <v>0</v>
      </c>
      <c r="BB76" s="326">
        <v>0</v>
      </c>
      <c r="BC76" s="326">
        <v>0</v>
      </c>
      <c r="BD76" s="326">
        <v>0</v>
      </c>
      <c r="BE76" s="326">
        <v>0</v>
      </c>
      <c r="BF76" s="326">
        <v>0</v>
      </c>
      <c r="BG76" s="326">
        <v>0</v>
      </c>
      <c r="BH76" s="326">
        <v>0</v>
      </c>
      <c r="BI76" s="326">
        <v>0</v>
      </c>
      <c r="BJ76" s="326">
        <v>0</v>
      </c>
      <c r="BK76" s="326">
        <v>0</v>
      </c>
      <c r="BL76" s="326">
        <v>0</v>
      </c>
      <c r="BM76" s="326">
        <v>0</v>
      </c>
      <c r="BN76" s="326">
        <v>0</v>
      </c>
      <c r="BO76" s="326">
        <v>0</v>
      </c>
      <c r="BP76" s="326">
        <v>0</v>
      </c>
      <c r="BQ76" s="326">
        <v>0</v>
      </c>
      <c r="BR76" s="326">
        <v>0</v>
      </c>
      <c r="BS76" s="326">
        <v>0</v>
      </c>
      <c r="BT76" s="326">
        <v>0</v>
      </c>
      <c r="BU76" s="326">
        <v>0</v>
      </c>
      <c r="BV76" s="326">
        <v>0</v>
      </c>
      <c r="BW76" s="326">
        <v>0</v>
      </c>
      <c r="BX76" s="326">
        <v>0</v>
      </c>
      <c r="BY76" s="326">
        <v>0</v>
      </c>
      <c r="BZ76" s="326">
        <v>0</v>
      </c>
      <c r="CA76" s="326">
        <v>0</v>
      </c>
      <c r="CB76" s="326">
        <v>0</v>
      </c>
      <c r="CC76" s="326">
        <v>0</v>
      </c>
      <c r="CD76" s="326">
        <v>0</v>
      </c>
      <c r="CE76" s="28">
        <f t="shared" si="16"/>
        <v>3073884.36</v>
      </c>
    </row>
    <row r="77" spans="1:83" x14ac:dyDescent="0.25">
      <c r="A77" s="29" t="s">
        <v>277</v>
      </c>
      <c r="B77" s="30"/>
      <c r="C77" s="326">
        <v>21622.940000000002</v>
      </c>
      <c r="D77" s="326">
        <v>0</v>
      </c>
      <c r="E77" s="326">
        <v>69936.850000000006</v>
      </c>
      <c r="F77" s="326">
        <v>0</v>
      </c>
      <c r="G77" s="326">
        <v>0</v>
      </c>
      <c r="H77" s="326">
        <v>0</v>
      </c>
      <c r="I77" s="326">
        <v>0</v>
      </c>
      <c r="J77" s="326">
        <v>6053.21</v>
      </c>
      <c r="K77" s="326">
        <v>0</v>
      </c>
      <c r="L77" s="326">
        <v>0</v>
      </c>
      <c r="M77" s="326">
        <v>0</v>
      </c>
      <c r="N77" s="326">
        <v>0</v>
      </c>
      <c r="O77" s="326">
        <v>327222.83</v>
      </c>
      <c r="P77" s="326">
        <v>1092264.24</v>
      </c>
      <c r="Q77" s="326">
        <v>0</v>
      </c>
      <c r="R77" s="326">
        <v>0</v>
      </c>
      <c r="S77" s="326">
        <v>-5228.57</v>
      </c>
      <c r="T77" s="326">
        <v>0</v>
      </c>
      <c r="U77" s="326">
        <v>156657.65000000002</v>
      </c>
      <c r="V77" s="326">
        <v>0</v>
      </c>
      <c r="W77" s="326">
        <v>0</v>
      </c>
      <c r="X77" s="326">
        <v>0</v>
      </c>
      <c r="Y77" s="326">
        <v>473.02</v>
      </c>
      <c r="Z77" s="326">
        <v>0</v>
      </c>
      <c r="AA77" s="326">
        <v>0</v>
      </c>
      <c r="AB77" s="326">
        <v>112952.64</v>
      </c>
      <c r="AC77" s="326">
        <v>31969.62</v>
      </c>
      <c r="AD77" s="326">
        <v>2811.68</v>
      </c>
      <c r="AE77" s="326">
        <v>2024</v>
      </c>
      <c r="AF77" s="326">
        <v>0</v>
      </c>
      <c r="AG77" s="326">
        <v>23662.3</v>
      </c>
      <c r="AH77" s="326">
        <v>0</v>
      </c>
      <c r="AI77" s="326">
        <v>0</v>
      </c>
      <c r="AJ77" s="326">
        <v>125661.35</v>
      </c>
      <c r="AK77" s="326">
        <v>0</v>
      </c>
      <c r="AL77" s="326">
        <v>0</v>
      </c>
      <c r="AM77" s="326">
        <v>0</v>
      </c>
      <c r="AN77" s="326">
        <v>0</v>
      </c>
      <c r="AO77" s="326">
        <v>0</v>
      </c>
      <c r="AP77" s="326">
        <v>6851.73</v>
      </c>
      <c r="AQ77" s="326">
        <v>0</v>
      </c>
      <c r="AR77" s="326">
        <v>103499.26</v>
      </c>
      <c r="AS77" s="326">
        <v>0</v>
      </c>
      <c r="AT77" s="326">
        <v>0</v>
      </c>
      <c r="AU77" s="326">
        <v>0</v>
      </c>
      <c r="AV77" s="326">
        <v>200319.11</v>
      </c>
      <c r="AW77" s="326">
        <v>0</v>
      </c>
      <c r="AX77" s="326">
        <v>0</v>
      </c>
      <c r="AY77" s="326">
        <v>87369.64</v>
      </c>
      <c r="AZ77" s="326">
        <v>0</v>
      </c>
      <c r="BA77" s="326">
        <v>0</v>
      </c>
      <c r="BB77" s="326">
        <v>0</v>
      </c>
      <c r="BC77" s="326">
        <v>0</v>
      </c>
      <c r="BD77" s="326">
        <v>0</v>
      </c>
      <c r="BE77" s="326">
        <v>5493205.8999999994</v>
      </c>
      <c r="BF77" s="326">
        <v>43931.6</v>
      </c>
      <c r="BG77" s="326">
        <v>0</v>
      </c>
      <c r="BH77" s="326">
        <v>0</v>
      </c>
      <c r="BI77" s="326">
        <v>0</v>
      </c>
      <c r="BJ77" s="326">
        <v>0</v>
      </c>
      <c r="BK77" s="326">
        <v>0</v>
      </c>
      <c r="BL77" s="326">
        <v>0</v>
      </c>
      <c r="BM77" s="326">
        <v>0</v>
      </c>
      <c r="BN77" s="326">
        <v>16090</v>
      </c>
      <c r="BO77" s="326">
        <v>0</v>
      </c>
      <c r="BP77" s="326">
        <v>0</v>
      </c>
      <c r="BQ77" s="326">
        <v>0</v>
      </c>
      <c r="BR77" s="326">
        <v>0</v>
      </c>
      <c r="BS77" s="326">
        <v>0</v>
      </c>
      <c r="BT77" s="326">
        <v>0</v>
      </c>
      <c r="BU77" s="326">
        <v>0</v>
      </c>
      <c r="BV77" s="326">
        <v>0</v>
      </c>
      <c r="BW77" s="326">
        <v>0</v>
      </c>
      <c r="BX77" s="326">
        <v>0</v>
      </c>
      <c r="BY77" s="326">
        <v>2149.75</v>
      </c>
      <c r="BZ77" s="326">
        <v>0</v>
      </c>
      <c r="CA77" s="326">
        <v>0</v>
      </c>
      <c r="CB77" s="326">
        <v>0</v>
      </c>
      <c r="CC77" s="326">
        <v>4297.58</v>
      </c>
      <c r="CD77" s="326">
        <v>-2743</v>
      </c>
      <c r="CE77" s="28">
        <f t="shared" si="16"/>
        <v>7923055.3299999991</v>
      </c>
    </row>
    <row r="78" spans="1:83" x14ac:dyDescent="0.25">
      <c r="A78" s="29" t="s">
        <v>278</v>
      </c>
      <c r="B78" s="16"/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0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0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0</v>
      </c>
      <c r="AD78" s="326">
        <v>0</v>
      </c>
      <c r="AE78" s="326">
        <v>0</v>
      </c>
      <c r="AF78" s="326">
        <v>0</v>
      </c>
      <c r="AG78" s="326">
        <v>0</v>
      </c>
      <c r="AH78" s="326">
        <v>0</v>
      </c>
      <c r="AI78" s="326">
        <v>0</v>
      </c>
      <c r="AJ78" s="326">
        <v>3282736.83</v>
      </c>
      <c r="AK78" s="326">
        <v>0</v>
      </c>
      <c r="AL78" s="326">
        <v>0</v>
      </c>
      <c r="AM78" s="326">
        <v>0</v>
      </c>
      <c r="AN78" s="326">
        <v>0</v>
      </c>
      <c r="AO78" s="326">
        <v>0</v>
      </c>
      <c r="AP78" s="326">
        <v>0</v>
      </c>
      <c r="AQ78" s="326">
        <v>0</v>
      </c>
      <c r="AR78" s="326">
        <v>0</v>
      </c>
      <c r="AS78" s="326">
        <v>0</v>
      </c>
      <c r="AT78" s="326">
        <v>0</v>
      </c>
      <c r="AU78" s="326">
        <v>0</v>
      </c>
      <c r="AV78" s="326">
        <v>0</v>
      </c>
      <c r="AW78" s="326">
        <v>0</v>
      </c>
      <c r="AX78" s="326">
        <v>0</v>
      </c>
      <c r="AY78" s="326">
        <v>0</v>
      </c>
      <c r="AZ78" s="326">
        <v>0</v>
      </c>
      <c r="BA78" s="326">
        <v>0</v>
      </c>
      <c r="BB78" s="326">
        <v>0</v>
      </c>
      <c r="BC78" s="326">
        <v>0</v>
      </c>
      <c r="BD78" s="326">
        <v>0</v>
      </c>
      <c r="BE78" s="326">
        <v>0</v>
      </c>
      <c r="BF78" s="326">
        <v>0</v>
      </c>
      <c r="BG78" s="326">
        <v>0</v>
      </c>
      <c r="BH78" s="326">
        <v>0</v>
      </c>
      <c r="BI78" s="326">
        <v>0</v>
      </c>
      <c r="BJ78" s="326">
        <v>0</v>
      </c>
      <c r="BK78" s="326">
        <v>0</v>
      </c>
      <c r="BL78" s="326">
        <v>0</v>
      </c>
      <c r="BM78" s="326">
        <v>0</v>
      </c>
      <c r="BN78" s="326">
        <v>0</v>
      </c>
      <c r="BO78" s="326">
        <v>0</v>
      </c>
      <c r="BP78" s="326">
        <v>0</v>
      </c>
      <c r="BQ78" s="326">
        <v>0</v>
      </c>
      <c r="BR78" s="326">
        <v>0</v>
      </c>
      <c r="BS78" s="326">
        <v>0</v>
      </c>
      <c r="BT78" s="326">
        <v>0</v>
      </c>
      <c r="BU78" s="326">
        <v>0</v>
      </c>
      <c r="BV78" s="326">
        <v>0</v>
      </c>
      <c r="BW78" s="326">
        <v>0</v>
      </c>
      <c r="BX78" s="326">
        <v>0</v>
      </c>
      <c r="BY78" s="326">
        <v>0</v>
      </c>
      <c r="BZ78" s="326">
        <v>0</v>
      </c>
      <c r="CA78" s="326">
        <v>0</v>
      </c>
      <c r="CB78" s="326">
        <v>0</v>
      </c>
      <c r="CC78" s="326">
        <v>0</v>
      </c>
      <c r="CD78" s="326">
        <v>16827211.34</v>
      </c>
      <c r="CE78" s="28">
        <f t="shared" si="16"/>
        <v>20109948.170000002</v>
      </c>
    </row>
    <row r="79" spans="1:83" x14ac:dyDescent="0.25">
      <c r="A79" s="29" t="s">
        <v>279</v>
      </c>
      <c r="B79" s="16"/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0</v>
      </c>
      <c r="P79" s="326">
        <v>0</v>
      </c>
      <c r="Q79" s="326">
        <v>0</v>
      </c>
      <c r="R79" s="326">
        <v>0</v>
      </c>
      <c r="S79" s="326">
        <v>0</v>
      </c>
      <c r="T79" s="326">
        <v>0</v>
      </c>
      <c r="U79" s="326">
        <v>0</v>
      </c>
      <c r="V79" s="326">
        <v>0</v>
      </c>
      <c r="W79" s="326">
        <v>0</v>
      </c>
      <c r="X79" s="326">
        <v>0</v>
      </c>
      <c r="Y79" s="326">
        <v>0</v>
      </c>
      <c r="Z79" s="326">
        <v>0</v>
      </c>
      <c r="AA79" s="326">
        <v>0</v>
      </c>
      <c r="AB79" s="326">
        <v>0</v>
      </c>
      <c r="AC79" s="326">
        <v>0</v>
      </c>
      <c r="AD79" s="326">
        <v>0</v>
      </c>
      <c r="AE79" s="326">
        <v>0</v>
      </c>
      <c r="AF79" s="326">
        <v>0</v>
      </c>
      <c r="AG79" s="326">
        <v>0</v>
      </c>
      <c r="AH79" s="326">
        <v>0</v>
      </c>
      <c r="AI79" s="326">
        <v>0</v>
      </c>
      <c r="AJ79" s="326">
        <v>2821.51</v>
      </c>
      <c r="AK79" s="326">
        <v>0</v>
      </c>
      <c r="AL79" s="326">
        <v>0</v>
      </c>
      <c r="AM79" s="326">
        <v>0</v>
      </c>
      <c r="AN79" s="326">
        <v>0</v>
      </c>
      <c r="AO79" s="326">
        <v>0</v>
      </c>
      <c r="AP79" s="326">
        <v>0</v>
      </c>
      <c r="AQ79" s="326">
        <v>0</v>
      </c>
      <c r="AR79" s="326">
        <v>0</v>
      </c>
      <c r="AS79" s="326">
        <v>0</v>
      </c>
      <c r="AT79" s="326">
        <v>0</v>
      </c>
      <c r="AU79" s="326">
        <v>0</v>
      </c>
      <c r="AV79" s="326">
        <v>0</v>
      </c>
      <c r="AW79" s="326">
        <v>0</v>
      </c>
      <c r="AX79" s="326">
        <v>0</v>
      </c>
      <c r="AY79" s="326">
        <v>0</v>
      </c>
      <c r="AZ79" s="326">
        <v>0</v>
      </c>
      <c r="BA79" s="326">
        <v>0</v>
      </c>
      <c r="BB79" s="326">
        <v>0</v>
      </c>
      <c r="BC79" s="326">
        <v>0</v>
      </c>
      <c r="BD79" s="326">
        <v>0</v>
      </c>
      <c r="BE79" s="326">
        <v>0</v>
      </c>
      <c r="BF79" s="326">
        <v>0</v>
      </c>
      <c r="BG79" s="326">
        <v>0</v>
      </c>
      <c r="BH79" s="326">
        <v>0</v>
      </c>
      <c r="BI79" s="326">
        <v>0</v>
      </c>
      <c r="BJ79" s="326">
        <v>0</v>
      </c>
      <c r="BK79" s="326">
        <v>0</v>
      </c>
      <c r="BL79" s="326">
        <v>0</v>
      </c>
      <c r="BM79" s="326">
        <v>0</v>
      </c>
      <c r="BN79" s="326">
        <v>0</v>
      </c>
      <c r="BO79" s="326">
        <v>0</v>
      </c>
      <c r="BP79" s="326">
        <v>0</v>
      </c>
      <c r="BQ79" s="326">
        <v>0</v>
      </c>
      <c r="BR79" s="326">
        <v>0</v>
      </c>
      <c r="BS79" s="326">
        <v>0</v>
      </c>
      <c r="BT79" s="326">
        <v>0</v>
      </c>
      <c r="BU79" s="326">
        <v>0</v>
      </c>
      <c r="BV79" s="326">
        <v>0</v>
      </c>
      <c r="BW79" s="326">
        <v>0</v>
      </c>
      <c r="BX79" s="326">
        <v>0</v>
      </c>
      <c r="BY79" s="326">
        <v>0</v>
      </c>
      <c r="BZ79" s="326">
        <v>0</v>
      </c>
      <c r="CA79" s="326">
        <v>0</v>
      </c>
      <c r="CB79" s="326">
        <v>0</v>
      </c>
      <c r="CC79" s="326">
        <v>0</v>
      </c>
      <c r="CD79" s="326">
        <v>0</v>
      </c>
      <c r="CE79" s="28">
        <f t="shared" si="16"/>
        <v>2821.51</v>
      </c>
    </row>
    <row r="80" spans="1:83" x14ac:dyDescent="0.25">
      <c r="A80" s="29" t="s">
        <v>280</v>
      </c>
      <c r="B80" s="16"/>
      <c r="C80" s="326">
        <v>37983.729999999996</v>
      </c>
      <c r="D80" s="326">
        <v>0</v>
      </c>
      <c r="E80" s="326">
        <v>12096.92</v>
      </c>
      <c r="F80" s="326">
        <v>0</v>
      </c>
      <c r="G80" s="326">
        <v>0</v>
      </c>
      <c r="H80" s="326">
        <v>0</v>
      </c>
      <c r="I80" s="326">
        <v>0</v>
      </c>
      <c r="J80" s="326">
        <v>18495.25</v>
      </c>
      <c r="K80" s="326">
        <v>0</v>
      </c>
      <c r="L80" s="326">
        <v>0</v>
      </c>
      <c r="M80" s="326">
        <v>0</v>
      </c>
      <c r="N80" s="326">
        <v>0</v>
      </c>
      <c r="O80" s="326">
        <v>22317.56</v>
      </c>
      <c r="P80" s="326">
        <v>40810.9</v>
      </c>
      <c r="Q80" s="326">
        <v>9111.5499999999993</v>
      </c>
      <c r="R80" s="326">
        <v>0</v>
      </c>
      <c r="S80" s="326">
        <v>0</v>
      </c>
      <c r="T80" s="326">
        <v>40</v>
      </c>
      <c r="U80" s="326">
        <v>270</v>
      </c>
      <c r="V80" s="326">
        <v>574</v>
      </c>
      <c r="W80" s="326">
        <v>0</v>
      </c>
      <c r="X80" s="326">
        <v>0</v>
      </c>
      <c r="Y80" s="326">
        <v>1370</v>
      </c>
      <c r="Z80" s="326">
        <v>0</v>
      </c>
      <c r="AA80" s="326">
        <v>0</v>
      </c>
      <c r="AB80" s="326">
        <v>21855.59</v>
      </c>
      <c r="AC80" s="326">
        <v>6555.58</v>
      </c>
      <c r="AD80" s="326">
        <v>0</v>
      </c>
      <c r="AE80" s="326">
        <v>5455</v>
      </c>
      <c r="AF80" s="326">
        <v>0</v>
      </c>
      <c r="AG80" s="326">
        <v>22639.17</v>
      </c>
      <c r="AH80" s="326">
        <v>0</v>
      </c>
      <c r="AI80" s="326">
        <v>0</v>
      </c>
      <c r="AJ80" s="326">
        <v>254070.90999999997</v>
      </c>
      <c r="AK80" s="326">
        <v>1195.3900000000001</v>
      </c>
      <c r="AL80" s="326">
        <v>804.26</v>
      </c>
      <c r="AM80" s="326">
        <v>0</v>
      </c>
      <c r="AN80" s="326">
        <v>0</v>
      </c>
      <c r="AO80" s="326">
        <v>0</v>
      </c>
      <c r="AP80" s="326">
        <v>0</v>
      </c>
      <c r="AQ80" s="326">
        <v>0</v>
      </c>
      <c r="AR80" s="326">
        <v>28930.909999999996</v>
      </c>
      <c r="AS80" s="326">
        <v>0</v>
      </c>
      <c r="AT80" s="326">
        <v>0</v>
      </c>
      <c r="AU80" s="326">
        <v>0</v>
      </c>
      <c r="AV80" s="326">
        <v>10324</v>
      </c>
      <c r="AW80" s="326">
        <v>0</v>
      </c>
      <c r="AX80" s="326">
        <v>0</v>
      </c>
      <c r="AY80" s="326">
        <v>0</v>
      </c>
      <c r="AZ80" s="326">
        <v>0</v>
      </c>
      <c r="BA80" s="326">
        <v>0</v>
      </c>
      <c r="BB80" s="326">
        <v>0</v>
      </c>
      <c r="BC80" s="326">
        <v>0</v>
      </c>
      <c r="BD80" s="326">
        <v>0</v>
      </c>
      <c r="BE80" s="326">
        <v>760</v>
      </c>
      <c r="BF80" s="326">
        <v>0</v>
      </c>
      <c r="BG80" s="326">
        <v>0</v>
      </c>
      <c r="BH80" s="326">
        <v>0</v>
      </c>
      <c r="BI80" s="326">
        <v>0</v>
      </c>
      <c r="BJ80" s="326">
        <v>0</v>
      </c>
      <c r="BK80" s="326">
        <v>0</v>
      </c>
      <c r="BL80" s="326">
        <v>0</v>
      </c>
      <c r="BM80" s="326">
        <v>0</v>
      </c>
      <c r="BN80" s="326">
        <v>2653.95</v>
      </c>
      <c r="BO80" s="326">
        <v>0</v>
      </c>
      <c r="BP80" s="326">
        <v>0</v>
      </c>
      <c r="BQ80" s="326">
        <v>0</v>
      </c>
      <c r="BR80" s="326">
        <v>0</v>
      </c>
      <c r="BS80" s="326">
        <v>0</v>
      </c>
      <c r="BT80" s="326">
        <v>0</v>
      </c>
      <c r="BU80" s="326">
        <v>0</v>
      </c>
      <c r="BV80" s="326">
        <v>0</v>
      </c>
      <c r="BW80" s="326">
        <v>0</v>
      </c>
      <c r="BX80" s="326">
        <v>0</v>
      </c>
      <c r="BY80" s="326">
        <v>135</v>
      </c>
      <c r="BZ80" s="326">
        <v>1198.8699999999999</v>
      </c>
      <c r="CA80" s="326">
        <v>3566.27</v>
      </c>
      <c r="CB80" s="326">
        <v>0</v>
      </c>
      <c r="CC80" s="326">
        <v>32163.280000000002</v>
      </c>
      <c r="CD80" s="326">
        <v>0</v>
      </c>
      <c r="CE80" s="28">
        <f t="shared" si="16"/>
        <v>535378.09</v>
      </c>
    </row>
    <row r="81" spans="1:84" x14ac:dyDescent="0.25">
      <c r="A81" s="29" t="s">
        <v>281</v>
      </c>
      <c r="B81" s="16"/>
      <c r="C81" s="326">
        <v>0</v>
      </c>
      <c r="D81" s="326">
        <v>0</v>
      </c>
      <c r="E81" s="326">
        <v>0</v>
      </c>
      <c r="F81" s="326">
        <v>0</v>
      </c>
      <c r="G81" s="326">
        <v>0</v>
      </c>
      <c r="H81" s="326">
        <v>0</v>
      </c>
      <c r="I81" s="326">
        <v>0</v>
      </c>
      <c r="J81" s="326">
        <v>0</v>
      </c>
      <c r="K81" s="326">
        <v>0</v>
      </c>
      <c r="L81" s="326">
        <v>0</v>
      </c>
      <c r="M81" s="326">
        <v>0</v>
      </c>
      <c r="N81" s="326">
        <v>0</v>
      </c>
      <c r="O81" s="326">
        <v>0</v>
      </c>
      <c r="P81" s="326">
        <v>0</v>
      </c>
      <c r="Q81" s="326">
        <v>0</v>
      </c>
      <c r="R81" s="326">
        <v>0</v>
      </c>
      <c r="S81" s="326">
        <v>0</v>
      </c>
      <c r="T81" s="326">
        <v>0</v>
      </c>
      <c r="U81" s="326">
        <v>0</v>
      </c>
      <c r="V81" s="326">
        <v>0</v>
      </c>
      <c r="W81" s="326">
        <v>0</v>
      </c>
      <c r="X81" s="326">
        <v>0</v>
      </c>
      <c r="Y81" s="326">
        <v>0</v>
      </c>
      <c r="Z81" s="326">
        <v>0</v>
      </c>
      <c r="AA81" s="326">
        <v>0</v>
      </c>
      <c r="AB81" s="326">
        <v>0</v>
      </c>
      <c r="AC81" s="326">
        <v>93.87</v>
      </c>
      <c r="AD81" s="326">
        <v>0</v>
      </c>
      <c r="AE81" s="326">
        <v>0</v>
      </c>
      <c r="AF81" s="326">
        <v>0</v>
      </c>
      <c r="AG81" s="326">
        <v>0</v>
      </c>
      <c r="AH81" s="326">
        <v>0</v>
      </c>
      <c r="AI81" s="326">
        <v>0</v>
      </c>
      <c r="AJ81" s="326">
        <v>1542782.38</v>
      </c>
      <c r="AK81" s="326">
        <v>0</v>
      </c>
      <c r="AL81" s="326">
        <v>0</v>
      </c>
      <c r="AM81" s="326">
        <v>0</v>
      </c>
      <c r="AN81" s="326">
        <v>0</v>
      </c>
      <c r="AO81" s="326">
        <v>0</v>
      </c>
      <c r="AP81" s="326">
        <v>0</v>
      </c>
      <c r="AQ81" s="326">
        <v>0</v>
      </c>
      <c r="AR81" s="326">
        <v>41491.94</v>
      </c>
      <c r="AS81" s="326">
        <v>0</v>
      </c>
      <c r="AT81" s="326">
        <v>0</v>
      </c>
      <c r="AU81" s="326">
        <v>0</v>
      </c>
      <c r="AV81" s="326">
        <v>0</v>
      </c>
      <c r="AW81" s="326">
        <v>0</v>
      </c>
      <c r="AX81" s="326">
        <v>0</v>
      </c>
      <c r="AY81" s="326">
        <v>0</v>
      </c>
      <c r="AZ81" s="326">
        <v>0</v>
      </c>
      <c r="BA81" s="326">
        <v>0</v>
      </c>
      <c r="BB81" s="326">
        <v>0</v>
      </c>
      <c r="BC81" s="326">
        <v>0</v>
      </c>
      <c r="BD81" s="326">
        <v>0</v>
      </c>
      <c r="BE81" s="326">
        <v>25923.97</v>
      </c>
      <c r="BF81" s="326">
        <v>0</v>
      </c>
      <c r="BG81" s="326">
        <v>0</v>
      </c>
      <c r="BH81" s="326">
        <v>0</v>
      </c>
      <c r="BI81" s="326">
        <v>0</v>
      </c>
      <c r="BJ81" s="326">
        <v>0</v>
      </c>
      <c r="BK81" s="326">
        <v>0</v>
      </c>
      <c r="BL81" s="326">
        <v>0</v>
      </c>
      <c r="BM81" s="326">
        <v>0</v>
      </c>
      <c r="BN81" s="326">
        <v>0</v>
      </c>
      <c r="BO81" s="326">
        <v>0</v>
      </c>
      <c r="BP81" s="326">
        <v>0</v>
      </c>
      <c r="BQ81" s="326">
        <v>0</v>
      </c>
      <c r="BR81" s="326">
        <v>0</v>
      </c>
      <c r="BS81" s="326">
        <v>0</v>
      </c>
      <c r="BT81" s="326">
        <v>0</v>
      </c>
      <c r="BU81" s="326">
        <v>0</v>
      </c>
      <c r="BV81" s="326">
        <v>0</v>
      </c>
      <c r="BW81" s="326">
        <v>0</v>
      </c>
      <c r="BX81" s="326">
        <v>0</v>
      </c>
      <c r="BY81" s="326">
        <v>0</v>
      </c>
      <c r="BZ81" s="326">
        <v>0</v>
      </c>
      <c r="CA81" s="326">
        <v>0</v>
      </c>
      <c r="CB81" s="326">
        <v>0</v>
      </c>
      <c r="CC81" s="326">
        <v>0</v>
      </c>
      <c r="CD81" s="326">
        <v>27165254.719999999</v>
      </c>
      <c r="CE81" s="28">
        <f t="shared" si="16"/>
        <v>28775546.879999999</v>
      </c>
    </row>
    <row r="82" spans="1:84" x14ac:dyDescent="0.25">
      <c r="A82" s="29" t="s">
        <v>282</v>
      </c>
      <c r="B82" s="16"/>
      <c r="C82" s="326">
        <v>0</v>
      </c>
      <c r="D82" s="326">
        <v>0</v>
      </c>
      <c r="E82" s="326">
        <v>0</v>
      </c>
      <c r="F82" s="326">
        <v>0</v>
      </c>
      <c r="G82" s="326">
        <v>0</v>
      </c>
      <c r="H82" s="326">
        <v>0</v>
      </c>
      <c r="I82" s="326">
        <v>0</v>
      </c>
      <c r="J82" s="326">
        <v>0</v>
      </c>
      <c r="K82" s="326">
        <v>0</v>
      </c>
      <c r="L82" s="326">
        <v>0</v>
      </c>
      <c r="M82" s="326">
        <v>0</v>
      </c>
      <c r="N82" s="326">
        <v>0</v>
      </c>
      <c r="O82" s="326">
        <v>0</v>
      </c>
      <c r="P82" s="326">
        <v>0</v>
      </c>
      <c r="Q82" s="326">
        <v>0</v>
      </c>
      <c r="R82" s="326">
        <v>0</v>
      </c>
      <c r="S82" s="326">
        <v>0</v>
      </c>
      <c r="T82" s="326">
        <v>0</v>
      </c>
      <c r="U82" s="326">
        <v>0</v>
      </c>
      <c r="V82" s="326">
        <v>0</v>
      </c>
      <c r="W82" s="326">
        <v>0</v>
      </c>
      <c r="X82" s="326">
        <v>0</v>
      </c>
      <c r="Y82" s="326">
        <v>0</v>
      </c>
      <c r="Z82" s="326">
        <v>0</v>
      </c>
      <c r="AA82" s="326">
        <v>0</v>
      </c>
      <c r="AB82" s="326">
        <v>0</v>
      </c>
      <c r="AC82" s="326">
        <v>0</v>
      </c>
      <c r="AD82" s="326">
        <v>0</v>
      </c>
      <c r="AE82" s="326">
        <v>0</v>
      </c>
      <c r="AF82" s="326">
        <v>0</v>
      </c>
      <c r="AG82" s="326">
        <v>0</v>
      </c>
      <c r="AH82" s="326">
        <v>0</v>
      </c>
      <c r="AI82" s="326">
        <v>0</v>
      </c>
      <c r="AJ82" s="326">
        <v>0</v>
      </c>
      <c r="AK82" s="326">
        <v>0</v>
      </c>
      <c r="AL82" s="326">
        <v>0</v>
      </c>
      <c r="AM82" s="326">
        <v>0</v>
      </c>
      <c r="AN82" s="326">
        <v>0</v>
      </c>
      <c r="AO82" s="326">
        <v>0</v>
      </c>
      <c r="AP82" s="326">
        <v>0</v>
      </c>
      <c r="AQ82" s="326">
        <v>0</v>
      </c>
      <c r="AR82" s="326">
        <v>0</v>
      </c>
      <c r="AS82" s="326">
        <v>0</v>
      </c>
      <c r="AT82" s="326">
        <v>0</v>
      </c>
      <c r="AU82" s="326">
        <v>0</v>
      </c>
      <c r="AV82" s="326">
        <v>0</v>
      </c>
      <c r="AW82" s="326">
        <v>0</v>
      </c>
      <c r="AX82" s="326">
        <v>0</v>
      </c>
      <c r="AY82" s="326">
        <v>0</v>
      </c>
      <c r="AZ82" s="326">
        <v>0</v>
      </c>
      <c r="BA82" s="326">
        <v>0</v>
      </c>
      <c r="BB82" s="326">
        <v>0</v>
      </c>
      <c r="BC82" s="326">
        <v>0</v>
      </c>
      <c r="BD82" s="326">
        <v>0</v>
      </c>
      <c r="BE82" s="326">
        <v>0</v>
      </c>
      <c r="BF82" s="326">
        <v>0</v>
      </c>
      <c r="BG82" s="326">
        <v>0</v>
      </c>
      <c r="BH82" s="326">
        <v>0</v>
      </c>
      <c r="BI82" s="326">
        <v>0</v>
      </c>
      <c r="BJ82" s="326">
        <v>0</v>
      </c>
      <c r="BK82" s="326">
        <v>0</v>
      </c>
      <c r="BL82" s="326">
        <v>0</v>
      </c>
      <c r="BM82" s="326">
        <v>0</v>
      </c>
      <c r="BN82" s="326">
        <v>0</v>
      </c>
      <c r="BO82" s="326">
        <v>0</v>
      </c>
      <c r="BP82" s="326">
        <v>0</v>
      </c>
      <c r="BQ82" s="326">
        <v>0</v>
      </c>
      <c r="BR82" s="326">
        <v>0</v>
      </c>
      <c r="BS82" s="326">
        <v>0</v>
      </c>
      <c r="BT82" s="326">
        <v>0</v>
      </c>
      <c r="BU82" s="326">
        <v>0</v>
      </c>
      <c r="BV82" s="326">
        <v>0</v>
      </c>
      <c r="BW82" s="326">
        <v>0</v>
      </c>
      <c r="BX82" s="326">
        <v>0</v>
      </c>
      <c r="BY82" s="326">
        <v>0</v>
      </c>
      <c r="BZ82" s="326">
        <v>0</v>
      </c>
      <c r="CA82" s="326">
        <v>0</v>
      </c>
      <c r="CB82" s="326">
        <v>0</v>
      </c>
      <c r="CC82" s="326">
        <v>0</v>
      </c>
      <c r="CD82" s="326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6">
        <v>52169.599999999991</v>
      </c>
      <c r="D83" s="316">
        <v>0</v>
      </c>
      <c r="E83" s="318">
        <v>489055.01999999996</v>
      </c>
      <c r="F83" s="318">
        <v>0</v>
      </c>
      <c r="G83" s="316">
        <v>0</v>
      </c>
      <c r="H83" s="316">
        <v>0</v>
      </c>
      <c r="I83" s="318">
        <v>0</v>
      </c>
      <c r="J83" s="318">
        <v>45327.299999999996</v>
      </c>
      <c r="K83" s="318">
        <v>0</v>
      </c>
      <c r="L83" s="318">
        <v>0</v>
      </c>
      <c r="M83" s="316">
        <v>0</v>
      </c>
      <c r="N83" s="316">
        <v>0</v>
      </c>
      <c r="O83" s="316">
        <v>108127.43000000001</v>
      </c>
      <c r="P83" s="318">
        <v>136532.58000000002</v>
      </c>
      <c r="Q83" s="318">
        <v>3830.04</v>
      </c>
      <c r="R83" s="319">
        <v>0</v>
      </c>
      <c r="S83" s="318">
        <v>11332.480000000001</v>
      </c>
      <c r="T83" s="316">
        <v>12475.13</v>
      </c>
      <c r="U83" s="318">
        <v>93032.359999999971</v>
      </c>
      <c r="V83" s="318">
        <v>89960.35</v>
      </c>
      <c r="W83" s="316">
        <v>359.57</v>
      </c>
      <c r="X83" s="318">
        <v>5900.4400000000005</v>
      </c>
      <c r="Y83" s="318">
        <v>35523.67</v>
      </c>
      <c r="Z83" s="318">
        <v>0</v>
      </c>
      <c r="AA83" s="318">
        <v>-24.3</v>
      </c>
      <c r="AB83" s="318">
        <v>3787434.15</v>
      </c>
      <c r="AC83" s="318">
        <v>6306.63</v>
      </c>
      <c r="AD83" s="318">
        <v>0</v>
      </c>
      <c r="AE83" s="318">
        <v>30488.46</v>
      </c>
      <c r="AF83" s="318">
        <v>0</v>
      </c>
      <c r="AG83" s="318">
        <v>75775.73</v>
      </c>
      <c r="AH83" s="318">
        <v>0</v>
      </c>
      <c r="AI83" s="318">
        <v>0</v>
      </c>
      <c r="AJ83" s="318">
        <v>80462.769999999873</v>
      </c>
      <c r="AK83" s="318">
        <v>135.25</v>
      </c>
      <c r="AL83" s="318">
        <v>3146.3900000000003</v>
      </c>
      <c r="AM83" s="318">
        <v>0</v>
      </c>
      <c r="AN83" s="318">
        <v>0</v>
      </c>
      <c r="AO83" s="316">
        <v>0</v>
      </c>
      <c r="AP83" s="318">
        <v>0</v>
      </c>
      <c r="AQ83" s="316">
        <v>0</v>
      </c>
      <c r="AR83" s="316">
        <v>814986.26000000024</v>
      </c>
      <c r="AS83" s="316">
        <v>0</v>
      </c>
      <c r="AT83" s="316">
        <v>0</v>
      </c>
      <c r="AU83" s="318">
        <v>0</v>
      </c>
      <c r="AV83" s="318">
        <v>567012.74999999988</v>
      </c>
      <c r="AW83" s="318">
        <v>0</v>
      </c>
      <c r="AX83" s="318">
        <v>0</v>
      </c>
      <c r="AY83" s="318">
        <v>26047.399999999998</v>
      </c>
      <c r="AZ83" s="318">
        <v>0</v>
      </c>
      <c r="BA83" s="318">
        <v>0</v>
      </c>
      <c r="BB83" s="318">
        <v>0</v>
      </c>
      <c r="BC83" s="318">
        <v>0</v>
      </c>
      <c r="BD83" s="318">
        <v>0</v>
      </c>
      <c r="BE83" s="318">
        <v>250664.79</v>
      </c>
      <c r="BF83" s="318">
        <v>97405.97</v>
      </c>
      <c r="BG83" s="318">
        <v>0</v>
      </c>
      <c r="BH83" s="319">
        <v>0</v>
      </c>
      <c r="BI83" s="318">
        <v>2125.0299999999997</v>
      </c>
      <c r="BJ83" s="318">
        <v>0</v>
      </c>
      <c r="BK83" s="318">
        <v>137664</v>
      </c>
      <c r="BL83" s="318">
        <v>2750.98</v>
      </c>
      <c r="BM83" s="318">
        <v>0</v>
      </c>
      <c r="BN83" s="318">
        <v>450549.78</v>
      </c>
      <c r="BO83" s="318">
        <v>0</v>
      </c>
      <c r="BP83" s="318">
        <v>0</v>
      </c>
      <c r="BQ83" s="318">
        <v>0</v>
      </c>
      <c r="BR83" s="318">
        <v>516220.17</v>
      </c>
      <c r="BS83" s="318">
        <v>0</v>
      </c>
      <c r="BT83" s="318">
        <v>3103.11</v>
      </c>
      <c r="BU83" s="318">
        <v>0</v>
      </c>
      <c r="BV83" s="318">
        <v>0</v>
      </c>
      <c r="BW83" s="318">
        <v>0</v>
      </c>
      <c r="BX83" s="318">
        <v>0</v>
      </c>
      <c r="BY83" s="318">
        <v>2661.28</v>
      </c>
      <c r="BZ83" s="318">
        <v>0</v>
      </c>
      <c r="CA83" s="318">
        <v>0</v>
      </c>
      <c r="CB83" s="318">
        <v>0</v>
      </c>
      <c r="CC83" s="318">
        <v>110260.64</v>
      </c>
      <c r="CD83" s="326">
        <v>-317346.40999999997</v>
      </c>
      <c r="CE83" s="28">
        <f t="shared" si="16"/>
        <v>7731456.8000000017</v>
      </c>
    </row>
    <row r="84" spans="1:84" x14ac:dyDescent="0.25">
      <c r="A84" s="35" t="s">
        <v>284</v>
      </c>
      <c r="B84" s="16"/>
      <c r="C84" s="316">
        <v>25000</v>
      </c>
      <c r="D84" s="316">
        <v>0</v>
      </c>
      <c r="E84" s="316">
        <v>34000</v>
      </c>
      <c r="F84" s="316">
        <v>0</v>
      </c>
      <c r="G84" s="316">
        <v>0</v>
      </c>
      <c r="H84" s="316">
        <v>0</v>
      </c>
      <c r="I84" s="316">
        <v>0</v>
      </c>
      <c r="J84" s="316">
        <v>7863.53</v>
      </c>
      <c r="K84" s="316">
        <v>0</v>
      </c>
      <c r="L84" s="316">
        <v>0</v>
      </c>
      <c r="M84" s="316">
        <v>0</v>
      </c>
      <c r="N84" s="316">
        <v>0</v>
      </c>
      <c r="O84" s="316">
        <v>28169.82</v>
      </c>
      <c r="P84" s="316">
        <v>13500</v>
      </c>
      <c r="Q84" s="316">
        <v>0</v>
      </c>
      <c r="R84" s="316">
        <v>0</v>
      </c>
      <c r="S84" s="316">
        <v>0</v>
      </c>
      <c r="T84" s="316">
        <v>0</v>
      </c>
      <c r="U84" s="316">
        <v>1182455.17</v>
      </c>
      <c r="V84" s="316">
        <v>7593.37</v>
      </c>
      <c r="W84" s="316">
        <v>0</v>
      </c>
      <c r="X84" s="316">
        <v>3821.1</v>
      </c>
      <c r="Y84" s="316">
        <v>17937.27</v>
      </c>
      <c r="Z84" s="316">
        <v>0</v>
      </c>
      <c r="AA84" s="316">
        <v>0</v>
      </c>
      <c r="AB84" s="316">
        <v>6085967.9500000002</v>
      </c>
      <c r="AC84" s="316">
        <v>413.7</v>
      </c>
      <c r="AD84" s="316">
        <v>1074466.2799999998</v>
      </c>
      <c r="AE84" s="316">
        <v>-5250.52</v>
      </c>
      <c r="AF84" s="316">
        <v>0</v>
      </c>
      <c r="AG84" s="316">
        <v>8646</v>
      </c>
      <c r="AH84" s="316">
        <v>0</v>
      </c>
      <c r="AI84" s="316">
        <v>0</v>
      </c>
      <c r="AJ84" s="316">
        <v>3714058</v>
      </c>
      <c r="AK84" s="316">
        <v>0</v>
      </c>
      <c r="AL84" s="316">
        <v>0</v>
      </c>
      <c r="AM84" s="316">
        <v>0</v>
      </c>
      <c r="AN84" s="316">
        <v>0</v>
      </c>
      <c r="AO84" s="316">
        <v>0</v>
      </c>
      <c r="AP84" s="316">
        <v>352911.77</v>
      </c>
      <c r="AQ84" s="316">
        <v>0</v>
      </c>
      <c r="AR84" s="316">
        <v>35289.160000000003</v>
      </c>
      <c r="AS84" s="316">
        <v>0</v>
      </c>
      <c r="AT84" s="316">
        <v>0</v>
      </c>
      <c r="AU84" s="316">
        <v>0</v>
      </c>
      <c r="AV84" s="316">
        <v>9995428.5500000007</v>
      </c>
      <c r="AW84" s="316">
        <v>0</v>
      </c>
      <c r="AX84" s="316">
        <v>0</v>
      </c>
      <c r="AY84" s="316">
        <v>2069390.0699999998</v>
      </c>
      <c r="AZ84" s="316">
        <v>0</v>
      </c>
      <c r="BA84" s="316">
        <v>0</v>
      </c>
      <c r="BB84" s="316">
        <v>0</v>
      </c>
      <c r="BC84" s="316">
        <v>1291.3</v>
      </c>
      <c r="BD84" s="316">
        <v>0</v>
      </c>
      <c r="BE84" s="316">
        <v>538.04</v>
      </c>
      <c r="BF84" s="316">
        <v>0</v>
      </c>
      <c r="BG84" s="316">
        <v>0</v>
      </c>
      <c r="BH84" s="316">
        <v>0</v>
      </c>
      <c r="BI84" s="316">
        <v>301276.58</v>
      </c>
      <c r="BJ84" s="316">
        <v>0</v>
      </c>
      <c r="BK84" s="316">
        <v>0</v>
      </c>
      <c r="BL84" s="316">
        <v>0</v>
      </c>
      <c r="BM84" s="316">
        <v>0</v>
      </c>
      <c r="BN84" s="316">
        <v>23102.89</v>
      </c>
      <c r="BO84" s="316">
        <v>0</v>
      </c>
      <c r="BP84" s="316">
        <v>0</v>
      </c>
      <c r="BQ84" s="316">
        <v>0</v>
      </c>
      <c r="BR84" s="316">
        <v>32736.59</v>
      </c>
      <c r="BS84" s="316">
        <v>0</v>
      </c>
      <c r="BT84" s="316">
        <v>4472</v>
      </c>
      <c r="BU84" s="316">
        <v>0</v>
      </c>
      <c r="BV84" s="316">
        <v>0</v>
      </c>
      <c r="BW84" s="316">
        <v>0</v>
      </c>
      <c r="BX84" s="316">
        <v>0</v>
      </c>
      <c r="BY84" s="316">
        <v>0</v>
      </c>
      <c r="BZ84" s="316">
        <v>0</v>
      </c>
      <c r="CA84" s="316">
        <v>0</v>
      </c>
      <c r="CB84" s="316">
        <v>0</v>
      </c>
      <c r="CC84" s="316">
        <v>0</v>
      </c>
      <c r="CD84" s="326">
        <v>20165798.579999998</v>
      </c>
      <c r="CE84" s="28">
        <f t="shared" si="16"/>
        <v>45180877.200000003</v>
      </c>
    </row>
    <row r="85" spans="1:84" x14ac:dyDescent="0.25">
      <c r="A85" s="35" t="s">
        <v>285</v>
      </c>
      <c r="B85" s="28"/>
      <c r="C85" s="28">
        <f t="shared" ref="C85:AH85" si="17">SUM(C61:C69)-C84</f>
        <v>46429066.979999997</v>
      </c>
      <c r="D85" s="28">
        <f t="shared" si="17"/>
        <v>0</v>
      </c>
      <c r="E85" s="28">
        <f t="shared" si="17"/>
        <v>99158180.079999983</v>
      </c>
      <c r="F85" s="28">
        <f t="shared" si="17"/>
        <v>0</v>
      </c>
      <c r="G85" s="28">
        <f t="shared" si="17"/>
        <v>0</v>
      </c>
      <c r="H85" s="28">
        <f t="shared" si="17"/>
        <v>114642.45</v>
      </c>
      <c r="I85" s="28">
        <f t="shared" si="17"/>
        <v>0</v>
      </c>
      <c r="J85" s="28">
        <f t="shared" si="17"/>
        <v>15435564.539999999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30808634.979999993</v>
      </c>
      <c r="P85" s="28">
        <f t="shared" si="17"/>
        <v>104367161.75000004</v>
      </c>
      <c r="Q85" s="28">
        <f t="shared" si="17"/>
        <v>3092303.1</v>
      </c>
      <c r="R85" s="28">
        <f t="shared" si="17"/>
        <v>0</v>
      </c>
      <c r="S85" s="28">
        <f t="shared" si="17"/>
        <v>3010448.8899999997</v>
      </c>
      <c r="T85" s="28">
        <f t="shared" si="17"/>
        <v>3658902.16</v>
      </c>
      <c r="U85" s="28">
        <f t="shared" si="17"/>
        <v>24844196.579999998</v>
      </c>
      <c r="V85" s="28">
        <f t="shared" si="17"/>
        <v>23351674.849999998</v>
      </c>
      <c r="W85" s="28">
        <f t="shared" si="17"/>
        <v>1649972.14</v>
      </c>
      <c r="X85" s="28">
        <f t="shared" si="17"/>
        <v>3301898.69</v>
      </c>
      <c r="Y85" s="28">
        <f t="shared" si="17"/>
        <v>15265234.460000003</v>
      </c>
      <c r="Z85" s="28">
        <f t="shared" si="17"/>
        <v>0</v>
      </c>
      <c r="AA85" s="28">
        <f t="shared" si="17"/>
        <v>1568489.7099999997</v>
      </c>
      <c r="AB85" s="28">
        <f t="shared" si="17"/>
        <v>28764361.900000002</v>
      </c>
      <c r="AC85" s="28">
        <f t="shared" si="17"/>
        <v>7197981.0099999988</v>
      </c>
      <c r="AD85" s="28">
        <f t="shared" si="17"/>
        <v>3097945.3600000008</v>
      </c>
      <c r="AE85" s="28">
        <f t="shared" si="17"/>
        <v>7329833.9299999988</v>
      </c>
      <c r="AF85" s="28">
        <f t="shared" si="17"/>
        <v>0</v>
      </c>
      <c r="AG85" s="28">
        <f t="shared" si="17"/>
        <v>20941211.970000003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173129147.26000002</v>
      </c>
      <c r="AK85" s="28">
        <f t="shared" si="18"/>
        <v>2427581.7800000007</v>
      </c>
      <c r="AL85" s="28">
        <f t="shared" si="18"/>
        <v>901281.36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-303991.90000000002</v>
      </c>
      <c r="AQ85" s="28">
        <f t="shared" si="18"/>
        <v>0</v>
      </c>
      <c r="AR85" s="28">
        <f t="shared" si="18"/>
        <v>40900789.040000007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3855715.24</v>
      </c>
      <c r="AW85" s="28">
        <f t="shared" si="18"/>
        <v>0</v>
      </c>
      <c r="AX85" s="28">
        <f t="shared" si="18"/>
        <v>170238.73</v>
      </c>
      <c r="AY85" s="28">
        <f t="shared" si="18"/>
        <v>8912059.5999999996</v>
      </c>
      <c r="AZ85" s="28">
        <f t="shared" si="18"/>
        <v>387855</v>
      </c>
      <c r="BA85" s="28">
        <f t="shared" si="18"/>
        <v>442080.12</v>
      </c>
      <c r="BB85" s="28">
        <f t="shared" si="18"/>
        <v>0</v>
      </c>
      <c r="BC85" s="28">
        <f t="shared" si="18"/>
        <v>787609.02</v>
      </c>
      <c r="BD85" s="28">
        <f t="shared" si="18"/>
        <v>1539503.8599999999</v>
      </c>
      <c r="BE85" s="28">
        <f t="shared" si="18"/>
        <v>32149834.43</v>
      </c>
      <c r="BF85" s="28">
        <f t="shared" si="18"/>
        <v>7119405.9300000006</v>
      </c>
      <c r="BG85" s="28">
        <f t="shared" si="18"/>
        <v>1311753.3400000001</v>
      </c>
      <c r="BH85" s="28">
        <f t="shared" si="18"/>
        <v>870041.59</v>
      </c>
      <c r="BI85" s="28">
        <f t="shared" si="18"/>
        <v>-145077.11000000002</v>
      </c>
      <c r="BJ85" s="28">
        <f t="shared" si="18"/>
        <v>919912.56</v>
      </c>
      <c r="BK85" s="28">
        <f t="shared" si="18"/>
        <v>32628631.09</v>
      </c>
      <c r="BL85" s="28">
        <f t="shared" si="18"/>
        <v>6813142.4700000007</v>
      </c>
      <c r="BM85" s="28">
        <f t="shared" si="18"/>
        <v>0</v>
      </c>
      <c r="BN85" s="28">
        <f t="shared" si="18"/>
        <v>13907556.119999999</v>
      </c>
      <c r="BO85" s="28">
        <f t="shared" ref="BO85:CD85" si="19">SUM(BO61:BO69)-BO84</f>
        <v>951468.12</v>
      </c>
      <c r="BP85" s="28">
        <f t="shared" si="19"/>
        <v>5630083.9800000004</v>
      </c>
      <c r="BQ85" s="28">
        <f t="shared" si="19"/>
        <v>0</v>
      </c>
      <c r="BR85" s="28">
        <f t="shared" si="19"/>
        <v>10013770.780000001</v>
      </c>
      <c r="BS85" s="28">
        <f t="shared" si="19"/>
        <v>163702.65</v>
      </c>
      <c r="BT85" s="28">
        <f t="shared" si="19"/>
        <v>585550.32999999996</v>
      </c>
      <c r="BU85" s="28">
        <f t="shared" si="19"/>
        <v>79157.83</v>
      </c>
      <c r="BV85" s="28">
        <f t="shared" si="19"/>
        <v>192620</v>
      </c>
      <c r="BW85" s="28">
        <f t="shared" si="19"/>
        <v>1668531.74</v>
      </c>
      <c r="BX85" s="28">
        <f t="shared" si="19"/>
        <v>5519680.75</v>
      </c>
      <c r="BY85" s="28">
        <f t="shared" si="19"/>
        <v>7486354.1699999999</v>
      </c>
      <c r="BZ85" s="28">
        <f t="shared" si="19"/>
        <v>1450696.8200000003</v>
      </c>
      <c r="CA85" s="28">
        <f t="shared" si="19"/>
        <v>1829475.0300000003</v>
      </c>
      <c r="CB85" s="28">
        <f t="shared" si="19"/>
        <v>340108.43</v>
      </c>
      <c r="CC85" s="28">
        <f t="shared" si="19"/>
        <v>52058059.830000006</v>
      </c>
      <c r="CD85" s="28">
        <f t="shared" si="19"/>
        <v>31402104.870000005</v>
      </c>
      <c r="CE85" s="28">
        <f t="shared" si="16"/>
        <v>891484140.38999999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6">
        <v>0</v>
      </c>
    </row>
    <row r="87" spans="1:84" x14ac:dyDescent="0.25">
      <c r="A87" s="22" t="s">
        <v>287</v>
      </c>
      <c r="B87" s="16"/>
      <c r="C87" s="316">
        <v>142042663.03</v>
      </c>
      <c r="D87" s="316">
        <v>0</v>
      </c>
      <c r="E87" s="316">
        <v>371334650.56999993</v>
      </c>
      <c r="F87" s="316">
        <v>0</v>
      </c>
      <c r="G87" s="316">
        <v>0</v>
      </c>
      <c r="H87" s="316">
        <v>0</v>
      </c>
      <c r="I87" s="316">
        <v>0</v>
      </c>
      <c r="J87" s="316">
        <v>81590243.680000007</v>
      </c>
      <c r="K87" s="316">
        <v>0</v>
      </c>
      <c r="L87" s="316">
        <v>0</v>
      </c>
      <c r="M87" s="316">
        <v>0</v>
      </c>
      <c r="N87" s="316">
        <v>0</v>
      </c>
      <c r="O87" s="316">
        <v>176172090.09999996</v>
      </c>
      <c r="P87" s="316">
        <v>613178348.24999988</v>
      </c>
      <c r="Q87" s="316">
        <v>14015766.77</v>
      </c>
      <c r="R87" s="316">
        <v>0</v>
      </c>
      <c r="S87" s="316">
        <v>0</v>
      </c>
      <c r="T87" s="316">
        <v>19712308.98</v>
      </c>
      <c r="U87" s="316">
        <v>138897804.88</v>
      </c>
      <c r="V87" s="316">
        <v>28628567.359999992</v>
      </c>
      <c r="W87" s="316">
        <v>19396217.809999999</v>
      </c>
      <c r="X87" s="316">
        <v>111494508.52</v>
      </c>
      <c r="Y87" s="316">
        <v>79956726.479999989</v>
      </c>
      <c r="Z87" s="316">
        <v>0</v>
      </c>
      <c r="AA87" s="316">
        <v>3663833.33</v>
      </c>
      <c r="AB87" s="316">
        <v>307741186.88</v>
      </c>
      <c r="AC87" s="316">
        <v>84175402.879999995</v>
      </c>
      <c r="AD87" s="316">
        <v>13221417.310000001</v>
      </c>
      <c r="AE87" s="316">
        <v>11710386.010000002</v>
      </c>
      <c r="AF87" s="316">
        <v>0</v>
      </c>
      <c r="AG87" s="316">
        <v>90757270.309999987</v>
      </c>
      <c r="AH87" s="316">
        <v>0</v>
      </c>
      <c r="AI87" s="316">
        <v>0</v>
      </c>
      <c r="AJ87" s="316">
        <v>137118.65</v>
      </c>
      <c r="AK87" s="316">
        <v>10384972.220000001</v>
      </c>
      <c r="AL87" s="316">
        <v>3981838.2499999995</v>
      </c>
      <c r="AM87" s="316">
        <v>0</v>
      </c>
      <c r="AN87" s="316">
        <v>0</v>
      </c>
      <c r="AO87" s="316">
        <v>0</v>
      </c>
      <c r="AP87" s="316">
        <v>36002.560000000005</v>
      </c>
      <c r="AQ87" s="316">
        <v>0</v>
      </c>
      <c r="AR87" s="316">
        <v>0</v>
      </c>
      <c r="AS87" s="316">
        <v>0</v>
      </c>
      <c r="AT87" s="316">
        <v>0</v>
      </c>
      <c r="AU87" s="316">
        <v>0</v>
      </c>
      <c r="AV87" s="316">
        <v>2929325.49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2325158650.3199992</v>
      </c>
    </row>
    <row r="88" spans="1:84" x14ac:dyDescent="0.25">
      <c r="A88" s="22" t="s">
        <v>288</v>
      </c>
      <c r="B88" s="16"/>
      <c r="C88" s="316">
        <v>570810.71</v>
      </c>
      <c r="D88" s="316">
        <v>0</v>
      </c>
      <c r="E88" s="316">
        <v>11543039.229999999</v>
      </c>
      <c r="F88" s="316">
        <v>0</v>
      </c>
      <c r="G88" s="316">
        <v>0</v>
      </c>
      <c r="H88" s="316">
        <v>6918</v>
      </c>
      <c r="I88" s="316">
        <v>0</v>
      </c>
      <c r="J88" s="316">
        <v>2395.13</v>
      </c>
      <c r="K88" s="316">
        <v>0</v>
      </c>
      <c r="L88" s="316">
        <v>0</v>
      </c>
      <c r="M88" s="316">
        <v>0</v>
      </c>
      <c r="N88" s="316">
        <v>0</v>
      </c>
      <c r="O88" s="316">
        <v>11504855.380000001</v>
      </c>
      <c r="P88" s="316">
        <v>617680483.99000001</v>
      </c>
      <c r="Q88" s="316">
        <v>10223065.970000001</v>
      </c>
      <c r="R88" s="316">
        <v>0</v>
      </c>
      <c r="S88" s="316">
        <v>0</v>
      </c>
      <c r="T88" s="316">
        <v>1534517.1899999997</v>
      </c>
      <c r="U88" s="316">
        <v>42540863.059999995</v>
      </c>
      <c r="V88" s="316">
        <v>15794941.449999997</v>
      </c>
      <c r="W88" s="316">
        <v>32533077.419999994</v>
      </c>
      <c r="X88" s="316">
        <v>120343809.26999998</v>
      </c>
      <c r="Y88" s="316">
        <v>47218713.329999976</v>
      </c>
      <c r="Z88" s="316">
        <v>0</v>
      </c>
      <c r="AA88" s="316">
        <v>15684469.510000004</v>
      </c>
      <c r="AB88" s="316">
        <v>125923693.09000002</v>
      </c>
      <c r="AC88" s="316">
        <v>7111067.4299999997</v>
      </c>
      <c r="AD88" s="316">
        <v>197606.68</v>
      </c>
      <c r="AE88" s="316">
        <v>19862693.499999996</v>
      </c>
      <c r="AF88" s="316">
        <v>0</v>
      </c>
      <c r="AG88" s="316">
        <v>130372846.92</v>
      </c>
      <c r="AH88" s="316">
        <v>0</v>
      </c>
      <c r="AI88" s="316">
        <v>0</v>
      </c>
      <c r="AJ88" s="316">
        <v>287456559.71000004</v>
      </c>
      <c r="AK88" s="316">
        <v>4907840.21</v>
      </c>
      <c r="AL88" s="316">
        <v>506270.08</v>
      </c>
      <c r="AM88" s="316">
        <v>0</v>
      </c>
      <c r="AN88" s="316">
        <v>0</v>
      </c>
      <c r="AO88" s="316">
        <v>0</v>
      </c>
      <c r="AP88" s="316">
        <v>3047273.07</v>
      </c>
      <c r="AQ88" s="316">
        <v>0</v>
      </c>
      <c r="AR88" s="316">
        <v>34380834.159999996</v>
      </c>
      <c r="AS88" s="316">
        <v>0</v>
      </c>
      <c r="AT88" s="316">
        <v>0</v>
      </c>
      <c r="AU88" s="316">
        <v>0</v>
      </c>
      <c r="AV88" s="316">
        <v>2080624.09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1543029268.5799999</v>
      </c>
    </row>
    <row r="89" spans="1:84" x14ac:dyDescent="0.25">
      <c r="A89" s="22" t="s">
        <v>289</v>
      </c>
      <c r="B89" s="16"/>
      <c r="C89" s="28">
        <f t="shared" ref="C89:AV89" si="21">C87+C88</f>
        <v>142613473.74000001</v>
      </c>
      <c r="D89" s="28">
        <f t="shared" si="21"/>
        <v>0</v>
      </c>
      <c r="E89" s="28">
        <f t="shared" si="21"/>
        <v>382877689.79999995</v>
      </c>
      <c r="F89" s="28">
        <f t="shared" si="21"/>
        <v>0</v>
      </c>
      <c r="G89" s="28">
        <f t="shared" si="21"/>
        <v>0</v>
      </c>
      <c r="H89" s="28">
        <f t="shared" si="21"/>
        <v>6918</v>
      </c>
      <c r="I89" s="28">
        <f t="shared" si="21"/>
        <v>0</v>
      </c>
      <c r="J89" s="28">
        <f t="shared" si="21"/>
        <v>81592638.810000002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187676945.47999996</v>
      </c>
      <c r="P89" s="28">
        <f t="shared" si="21"/>
        <v>1230858832.2399998</v>
      </c>
      <c r="Q89" s="28">
        <f t="shared" si="21"/>
        <v>24238832.740000002</v>
      </c>
      <c r="R89" s="28">
        <f t="shared" si="21"/>
        <v>0</v>
      </c>
      <c r="S89" s="28">
        <f t="shared" si="21"/>
        <v>0</v>
      </c>
      <c r="T89" s="28">
        <f t="shared" si="21"/>
        <v>21246826.170000002</v>
      </c>
      <c r="U89" s="28">
        <f t="shared" si="21"/>
        <v>181438667.94</v>
      </c>
      <c r="V89" s="28">
        <f t="shared" si="21"/>
        <v>44423508.809999987</v>
      </c>
      <c r="W89" s="28">
        <f t="shared" si="21"/>
        <v>51929295.229999989</v>
      </c>
      <c r="X89" s="28">
        <f t="shared" si="21"/>
        <v>231838317.78999996</v>
      </c>
      <c r="Y89" s="28">
        <f t="shared" si="21"/>
        <v>127175439.80999997</v>
      </c>
      <c r="Z89" s="28">
        <f t="shared" si="21"/>
        <v>0</v>
      </c>
      <c r="AA89" s="28">
        <f t="shared" si="21"/>
        <v>19348302.840000004</v>
      </c>
      <c r="AB89" s="28">
        <f t="shared" si="21"/>
        <v>433664879.97000003</v>
      </c>
      <c r="AC89" s="28">
        <f t="shared" si="21"/>
        <v>91286470.310000002</v>
      </c>
      <c r="AD89" s="28">
        <f t="shared" si="21"/>
        <v>13419023.99</v>
      </c>
      <c r="AE89" s="28">
        <f t="shared" si="21"/>
        <v>31573079.509999998</v>
      </c>
      <c r="AF89" s="28">
        <f t="shared" si="21"/>
        <v>0</v>
      </c>
      <c r="AG89" s="28">
        <f t="shared" si="21"/>
        <v>221130117.22999999</v>
      </c>
      <c r="AH89" s="28">
        <f t="shared" si="21"/>
        <v>0</v>
      </c>
      <c r="AI89" s="28">
        <f t="shared" si="21"/>
        <v>0</v>
      </c>
      <c r="AJ89" s="28">
        <f t="shared" si="21"/>
        <v>287593678.36000001</v>
      </c>
      <c r="AK89" s="28">
        <f t="shared" si="21"/>
        <v>15292812.43</v>
      </c>
      <c r="AL89" s="28">
        <f t="shared" si="21"/>
        <v>4488108.3299999991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3083275.63</v>
      </c>
      <c r="AQ89" s="28">
        <f t="shared" si="21"/>
        <v>0</v>
      </c>
      <c r="AR89" s="28">
        <f t="shared" si="21"/>
        <v>34380834.159999996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5009949.58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3868187918.8999996</v>
      </c>
    </row>
    <row r="90" spans="1:84" x14ac:dyDescent="0.25">
      <c r="A90" s="35" t="s">
        <v>290</v>
      </c>
      <c r="B90" s="28"/>
      <c r="C90" s="316">
        <v>20827</v>
      </c>
      <c r="D90" s="316">
        <v>0</v>
      </c>
      <c r="E90" s="316">
        <v>114276.21249999999</v>
      </c>
      <c r="F90" s="316">
        <v>0</v>
      </c>
      <c r="G90" s="316">
        <v>0</v>
      </c>
      <c r="H90" s="316">
        <v>0</v>
      </c>
      <c r="I90" s="316">
        <v>0</v>
      </c>
      <c r="J90" s="316">
        <v>2522</v>
      </c>
      <c r="K90" s="316">
        <v>0</v>
      </c>
      <c r="L90" s="316">
        <v>0</v>
      </c>
      <c r="M90" s="316">
        <v>0</v>
      </c>
      <c r="N90" s="316">
        <v>0</v>
      </c>
      <c r="O90" s="316">
        <v>17618.916666666668</v>
      </c>
      <c r="P90" s="316">
        <v>89564</v>
      </c>
      <c r="Q90" s="316">
        <v>2369</v>
      </c>
      <c r="R90" s="316">
        <v>0</v>
      </c>
      <c r="S90" s="316">
        <v>17441</v>
      </c>
      <c r="T90" s="316">
        <v>0</v>
      </c>
      <c r="U90" s="316">
        <v>16657</v>
      </c>
      <c r="V90" s="316">
        <v>3310</v>
      </c>
      <c r="W90" s="316">
        <v>0</v>
      </c>
      <c r="X90" s="316">
        <v>0</v>
      </c>
      <c r="Y90" s="316">
        <v>46104</v>
      </c>
      <c r="Z90" s="316">
        <v>0</v>
      </c>
      <c r="AA90" s="316">
        <v>0</v>
      </c>
      <c r="AB90" s="316">
        <v>13653.44</v>
      </c>
      <c r="AC90" s="316">
        <v>981</v>
      </c>
      <c r="AD90" s="316">
        <v>11307</v>
      </c>
      <c r="AE90" s="316">
        <v>11376</v>
      </c>
      <c r="AF90" s="316">
        <v>0</v>
      </c>
      <c r="AG90" s="316">
        <v>20182</v>
      </c>
      <c r="AH90" s="316">
        <v>0</v>
      </c>
      <c r="AI90" s="316">
        <v>0</v>
      </c>
      <c r="AJ90" s="316">
        <v>20716</v>
      </c>
      <c r="AK90" s="316">
        <v>5815</v>
      </c>
      <c r="AL90" s="316">
        <v>4171</v>
      </c>
      <c r="AM90" s="316">
        <v>0</v>
      </c>
      <c r="AN90" s="316">
        <v>0</v>
      </c>
      <c r="AO90" s="316">
        <v>0</v>
      </c>
      <c r="AP90" s="316">
        <v>1797</v>
      </c>
      <c r="AQ90" s="316">
        <v>0</v>
      </c>
      <c r="AR90" s="316">
        <v>44604</v>
      </c>
      <c r="AS90" s="316">
        <v>0</v>
      </c>
      <c r="AT90" s="316">
        <v>0</v>
      </c>
      <c r="AU90" s="316">
        <v>0</v>
      </c>
      <c r="AV90" s="316">
        <v>1394</v>
      </c>
      <c r="AW90" s="316">
        <v>0</v>
      </c>
      <c r="AX90" s="316">
        <v>0</v>
      </c>
      <c r="AY90" s="316">
        <v>0</v>
      </c>
      <c r="AZ90" s="316">
        <v>19038.408800000001</v>
      </c>
      <c r="BA90" s="316">
        <v>4244</v>
      </c>
      <c r="BB90" s="316">
        <v>0</v>
      </c>
      <c r="BC90" s="316">
        <v>0</v>
      </c>
      <c r="BD90" s="316">
        <v>0</v>
      </c>
      <c r="BE90" s="316">
        <v>174493</v>
      </c>
      <c r="BF90" s="316">
        <v>2066</v>
      </c>
      <c r="BG90" s="316">
        <v>0</v>
      </c>
      <c r="BH90" s="316">
        <v>0</v>
      </c>
      <c r="BI90" s="316">
        <v>1333</v>
      </c>
      <c r="BJ90" s="316">
        <v>0</v>
      </c>
      <c r="BK90" s="316">
        <v>0</v>
      </c>
      <c r="BL90" s="316">
        <v>0</v>
      </c>
      <c r="BM90" s="316">
        <v>0</v>
      </c>
      <c r="BN90" s="316">
        <v>158305</v>
      </c>
      <c r="BO90" s="316">
        <v>0</v>
      </c>
      <c r="BP90" s="316">
        <v>0</v>
      </c>
      <c r="BQ90" s="316">
        <v>0</v>
      </c>
      <c r="BR90" s="316">
        <v>16702</v>
      </c>
      <c r="BS90" s="316">
        <v>0</v>
      </c>
      <c r="BT90" s="316">
        <v>1535</v>
      </c>
      <c r="BU90" s="316">
        <v>0</v>
      </c>
      <c r="BV90" s="316">
        <v>9455</v>
      </c>
      <c r="BW90" s="316">
        <v>0</v>
      </c>
      <c r="BX90" s="316">
        <v>0</v>
      </c>
      <c r="BY90" s="316">
        <v>978</v>
      </c>
      <c r="BZ90" s="316">
        <v>0</v>
      </c>
      <c r="CA90" s="316">
        <v>0</v>
      </c>
      <c r="CB90" s="316">
        <v>0</v>
      </c>
      <c r="CC90" s="316">
        <v>0</v>
      </c>
      <c r="CD90" s="234" t="s">
        <v>248</v>
      </c>
      <c r="CE90" s="28">
        <f t="shared" si="20"/>
        <v>854834.97796666669</v>
      </c>
      <c r="CF90" s="28">
        <f>BE59-CE90</f>
        <v>0.37999999988824129</v>
      </c>
    </row>
    <row r="91" spans="1:84" x14ac:dyDescent="0.25">
      <c r="A91" s="22" t="s">
        <v>291</v>
      </c>
      <c r="B91" s="16"/>
      <c r="C91" s="316">
        <v>44901</v>
      </c>
      <c r="D91" s="316">
        <v>0</v>
      </c>
      <c r="E91" s="316">
        <v>240378</v>
      </c>
      <c r="F91" s="316">
        <v>0</v>
      </c>
      <c r="G91" s="316">
        <v>0</v>
      </c>
      <c r="H91" s="316">
        <v>0</v>
      </c>
      <c r="I91" s="316">
        <v>0</v>
      </c>
      <c r="J91" s="316">
        <v>0</v>
      </c>
      <c r="K91" s="316">
        <v>0</v>
      </c>
      <c r="L91" s="316">
        <v>0</v>
      </c>
      <c r="M91" s="316">
        <v>0</v>
      </c>
      <c r="N91" s="316">
        <v>0</v>
      </c>
      <c r="O91" s="316">
        <v>0</v>
      </c>
      <c r="P91" s="316">
        <v>2808.8571428571427</v>
      </c>
      <c r="Q91" s="316">
        <v>0</v>
      </c>
      <c r="R91" s="316">
        <v>0</v>
      </c>
      <c r="S91" s="316">
        <v>0</v>
      </c>
      <c r="T91" s="316">
        <v>0</v>
      </c>
      <c r="U91" s="316">
        <v>0</v>
      </c>
      <c r="V91" s="316">
        <v>0</v>
      </c>
      <c r="W91" s="316">
        <v>0</v>
      </c>
      <c r="X91" s="316">
        <v>0</v>
      </c>
      <c r="Y91" s="316">
        <v>0</v>
      </c>
      <c r="Z91" s="316">
        <v>0</v>
      </c>
      <c r="AA91" s="316">
        <v>0</v>
      </c>
      <c r="AB91" s="316">
        <v>0</v>
      </c>
      <c r="AC91" s="316">
        <v>0</v>
      </c>
      <c r="AD91" s="316">
        <v>0</v>
      </c>
      <c r="AE91" s="316">
        <v>0</v>
      </c>
      <c r="AF91" s="316">
        <v>0</v>
      </c>
      <c r="AG91" s="316">
        <v>26679</v>
      </c>
      <c r="AH91" s="316">
        <v>0</v>
      </c>
      <c r="AI91" s="316">
        <v>0</v>
      </c>
      <c r="AJ91" s="316">
        <v>0</v>
      </c>
      <c r="AK91" s="316">
        <v>0</v>
      </c>
      <c r="AL91" s="316">
        <v>0</v>
      </c>
      <c r="AM91" s="316">
        <v>0</v>
      </c>
      <c r="AN91" s="316">
        <v>0</v>
      </c>
      <c r="AO91" s="316">
        <v>0</v>
      </c>
      <c r="AP91" s="316">
        <v>0</v>
      </c>
      <c r="AQ91" s="316">
        <v>0</v>
      </c>
      <c r="AR91" s="316">
        <v>0</v>
      </c>
      <c r="AS91" s="316">
        <v>0</v>
      </c>
      <c r="AT91" s="316">
        <v>0</v>
      </c>
      <c r="AU91" s="316">
        <v>0</v>
      </c>
      <c r="AV91" s="316">
        <v>0</v>
      </c>
      <c r="AW91" s="316">
        <v>0</v>
      </c>
      <c r="AX91" s="285" t="s">
        <v>248</v>
      </c>
      <c r="AY91" s="285" t="s">
        <v>248</v>
      </c>
      <c r="AZ91" s="316">
        <v>0</v>
      </c>
      <c r="BA91" s="316">
        <v>0</v>
      </c>
      <c r="BB91" s="316">
        <v>0</v>
      </c>
      <c r="BC91" s="316">
        <v>0</v>
      </c>
      <c r="BD91" s="25" t="s">
        <v>248</v>
      </c>
      <c r="BE91" s="25" t="s">
        <v>248</v>
      </c>
      <c r="BF91" s="316">
        <v>0</v>
      </c>
      <c r="BG91" s="25" t="s">
        <v>248</v>
      </c>
      <c r="BH91" s="316">
        <v>0</v>
      </c>
      <c r="BI91" s="316">
        <v>0</v>
      </c>
      <c r="BJ91" s="25" t="s">
        <v>248</v>
      </c>
      <c r="BK91" s="316">
        <v>0</v>
      </c>
      <c r="BL91" s="316">
        <v>0</v>
      </c>
      <c r="BM91" s="316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6">
        <v>0</v>
      </c>
      <c r="BS91" s="316">
        <v>0</v>
      </c>
      <c r="BT91" s="316">
        <v>0</v>
      </c>
      <c r="BU91" s="316">
        <v>0</v>
      </c>
      <c r="BV91" s="316">
        <v>0</v>
      </c>
      <c r="BW91" s="316">
        <v>0</v>
      </c>
      <c r="BX91" s="316">
        <v>0</v>
      </c>
      <c r="BY91" s="316">
        <v>0</v>
      </c>
      <c r="BZ91" s="316">
        <v>0</v>
      </c>
      <c r="CA91" s="316">
        <v>0</v>
      </c>
      <c r="CB91" s="316">
        <v>0</v>
      </c>
      <c r="CC91" s="25" t="s">
        <v>248</v>
      </c>
      <c r="CD91" s="25" t="s">
        <v>248</v>
      </c>
      <c r="CE91" s="28">
        <f t="shared" si="20"/>
        <v>314766.85714285716</v>
      </c>
      <c r="CF91" s="28">
        <f>AY59-CE91</f>
        <v>-0.14285714289871976</v>
      </c>
    </row>
    <row r="92" spans="1:84" x14ac:dyDescent="0.25">
      <c r="A92" s="22" t="s">
        <v>292</v>
      </c>
      <c r="B92" s="16"/>
      <c r="C92" s="316">
        <v>7289.8745477075017</v>
      </c>
      <c r="D92" s="316">
        <v>0</v>
      </c>
      <c r="E92" s="316">
        <v>39999.003836950294</v>
      </c>
      <c r="F92" s="316">
        <v>0</v>
      </c>
      <c r="G92" s="316">
        <v>0</v>
      </c>
      <c r="H92" s="316">
        <v>0</v>
      </c>
      <c r="I92" s="316">
        <v>0</v>
      </c>
      <c r="J92" s="316">
        <v>882.75140967582081</v>
      </c>
      <c r="K92" s="316">
        <v>0</v>
      </c>
      <c r="L92" s="316">
        <v>0</v>
      </c>
      <c r="M92" s="316">
        <v>0</v>
      </c>
      <c r="N92" s="316">
        <v>0</v>
      </c>
      <c r="O92" s="316">
        <v>6166.9799859083323</v>
      </c>
      <c r="P92" s="316">
        <v>31349.225716179702</v>
      </c>
      <c r="Q92" s="316">
        <v>829.1982908493336</v>
      </c>
      <c r="R92" s="316">
        <v>0</v>
      </c>
      <c r="S92" s="316">
        <v>6104.7055258350474</v>
      </c>
      <c r="T92" s="316">
        <v>0</v>
      </c>
      <c r="U92" s="316">
        <v>5830.2895443973612</v>
      </c>
      <c r="V92" s="316">
        <v>1158.567472651454</v>
      </c>
      <c r="W92" s="316">
        <v>0</v>
      </c>
      <c r="X92" s="316">
        <v>0</v>
      </c>
      <c r="Y92" s="316">
        <v>16137.339806381458</v>
      </c>
      <c r="Z92" s="316">
        <v>0</v>
      </c>
      <c r="AA92" s="316">
        <v>0</v>
      </c>
      <c r="AB92" s="316">
        <v>4778.9823183680564</v>
      </c>
      <c r="AC92" s="316">
        <v>343.3699971815941</v>
      </c>
      <c r="AD92" s="316">
        <v>3957.6804873927458</v>
      </c>
      <c r="AE92" s="316">
        <v>3981.8318939223382</v>
      </c>
      <c r="AF92" s="316">
        <v>0</v>
      </c>
      <c r="AG92" s="316">
        <v>7064.1113997134862</v>
      </c>
      <c r="AH92" s="316">
        <v>0</v>
      </c>
      <c r="AI92" s="316">
        <v>0</v>
      </c>
      <c r="AJ92" s="316">
        <v>7251.0222850294613</v>
      </c>
      <c r="AK92" s="316">
        <v>2035.3685357909983</v>
      </c>
      <c r="AL92" s="316">
        <v>1459.9350236946266</v>
      </c>
      <c r="AM92" s="316">
        <v>0</v>
      </c>
      <c r="AN92" s="316">
        <v>0</v>
      </c>
      <c r="AO92" s="316">
        <v>0</v>
      </c>
      <c r="AP92" s="316">
        <v>628.98663092285881</v>
      </c>
      <c r="AQ92" s="316">
        <v>0</v>
      </c>
      <c r="AR92" s="316">
        <v>15612.309229651193</v>
      </c>
      <c r="AS92" s="316">
        <v>0</v>
      </c>
      <c r="AT92" s="316">
        <v>0</v>
      </c>
      <c r="AU92" s="316">
        <v>0</v>
      </c>
      <c r="AV92" s="316">
        <v>487.92841597466065</v>
      </c>
      <c r="AW92" s="316">
        <v>0</v>
      </c>
      <c r="AX92" s="285" t="s">
        <v>248</v>
      </c>
      <c r="AY92" s="285" t="s">
        <v>248</v>
      </c>
      <c r="AZ92" s="25" t="s">
        <v>248</v>
      </c>
      <c r="BA92" s="316">
        <v>1485.4865117621664</v>
      </c>
      <c r="BB92" s="316">
        <v>0</v>
      </c>
      <c r="BC92" s="31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6">
        <v>0</v>
      </c>
      <c r="BI92" s="316">
        <v>466.57717252096313</v>
      </c>
      <c r="BJ92" s="25" t="s">
        <v>248</v>
      </c>
      <c r="BK92" s="316">
        <v>0</v>
      </c>
      <c r="BL92" s="316">
        <v>0</v>
      </c>
      <c r="BM92" s="316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6">
        <v>0</v>
      </c>
      <c r="BT92" s="316">
        <v>537.28129018730567</v>
      </c>
      <c r="BU92" s="316">
        <v>0</v>
      </c>
      <c r="BV92" s="316">
        <v>3309.4427353231108</v>
      </c>
      <c r="BW92" s="316">
        <v>0</v>
      </c>
      <c r="BX92" s="316">
        <v>0</v>
      </c>
      <c r="BY92" s="316">
        <v>342.31993602813355</v>
      </c>
      <c r="BZ92" s="316">
        <v>0</v>
      </c>
      <c r="CA92" s="316">
        <v>0</v>
      </c>
      <c r="CB92" s="316">
        <v>0</v>
      </c>
      <c r="CC92" s="25" t="s">
        <v>248</v>
      </c>
      <c r="CD92" s="25" t="s">
        <v>248</v>
      </c>
      <c r="CE92" s="28">
        <f t="shared" si="20"/>
        <v>169490.56999999998</v>
      </c>
      <c r="CF92" s="16"/>
    </row>
    <row r="93" spans="1:84" x14ac:dyDescent="0.25">
      <c r="A93" s="22" t="s">
        <v>293</v>
      </c>
      <c r="B93" s="16"/>
      <c r="C93" s="316">
        <v>264377</v>
      </c>
      <c r="D93" s="316">
        <v>0</v>
      </c>
      <c r="E93" s="316">
        <v>838767</v>
      </c>
      <c r="F93" s="316">
        <v>0</v>
      </c>
      <c r="G93" s="316">
        <v>0</v>
      </c>
      <c r="H93" s="316">
        <v>0</v>
      </c>
      <c r="I93" s="316">
        <v>0</v>
      </c>
      <c r="J93" s="316">
        <v>12041</v>
      </c>
      <c r="K93" s="316">
        <v>0</v>
      </c>
      <c r="L93" s="316">
        <v>0</v>
      </c>
      <c r="M93" s="316">
        <v>0</v>
      </c>
      <c r="N93" s="316">
        <v>0</v>
      </c>
      <c r="O93" s="316">
        <v>229033</v>
      </c>
      <c r="P93" s="316">
        <v>207083</v>
      </c>
      <c r="Q93" s="316">
        <v>50615.86</v>
      </c>
      <c r="R93" s="316">
        <v>0</v>
      </c>
      <c r="S93" s="316">
        <v>5920</v>
      </c>
      <c r="T93" s="316">
        <v>0</v>
      </c>
      <c r="U93" s="316">
        <v>4709.2</v>
      </c>
      <c r="V93" s="316">
        <v>0</v>
      </c>
      <c r="W93" s="316">
        <v>0</v>
      </c>
      <c r="X93" s="316">
        <v>0</v>
      </c>
      <c r="Y93" s="316">
        <v>88859.939999999988</v>
      </c>
      <c r="Z93" s="316">
        <v>0</v>
      </c>
      <c r="AA93" s="316">
        <v>10098.67</v>
      </c>
      <c r="AB93" s="316">
        <v>0</v>
      </c>
      <c r="AC93" s="316">
        <v>0</v>
      </c>
      <c r="AD93" s="316">
        <v>10802.36</v>
      </c>
      <c r="AE93" s="316">
        <v>0</v>
      </c>
      <c r="AF93" s="316">
        <v>0</v>
      </c>
      <c r="AG93" s="316">
        <v>229116.75</v>
      </c>
      <c r="AH93" s="316">
        <v>0</v>
      </c>
      <c r="AI93" s="316">
        <v>0</v>
      </c>
      <c r="AJ93" s="316">
        <v>6339.88</v>
      </c>
      <c r="AK93" s="316">
        <v>16147.46</v>
      </c>
      <c r="AL93" s="316">
        <v>0</v>
      </c>
      <c r="AM93" s="316">
        <v>0</v>
      </c>
      <c r="AN93" s="316">
        <v>0</v>
      </c>
      <c r="AO93" s="316">
        <v>0</v>
      </c>
      <c r="AP93" s="316">
        <v>0</v>
      </c>
      <c r="AQ93" s="316">
        <v>0</v>
      </c>
      <c r="AR93" s="316">
        <v>0</v>
      </c>
      <c r="AS93" s="316">
        <v>0</v>
      </c>
      <c r="AT93" s="316">
        <v>0</v>
      </c>
      <c r="AU93" s="316">
        <v>0</v>
      </c>
      <c r="AV93" s="316">
        <v>662</v>
      </c>
      <c r="AW93" s="316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316">
        <v>0</v>
      </c>
      <c r="BC93" s="31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6">
        <v>0</v>
      </c>
      <c r="BI93" s="316">
        <v>0</v>
      </c>
      <c r="BJ93" s="25" t="s">
        <v>248</v>
      </c>
      <c r="BK93" s="316">
        <v>0</v>
      </c>
      <c r="BL93" s="316">
        <v>0</v>
      </c>
      <c r="BM93" s="316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6">
        <v>0</v>
      </c>
      <c r="BT93" s="316">
        <v>0</v>
      </c>
      <c r="BU93" s="316">
        <v>0</v>
      </c>
      <c r="BV93" s="316">
        <v>0</v>
      </c>
      <c r="BW93" s="316">
        <v>0</v>
      </c>
      <c r="BX93" s="316">
        <v>0</v>
      </c>
      <c r="BY93" s="316">
        <v>0</v>
      </c>
      <c r="BZ93" s="316">
        <v>0</v>
      </c>
      <c r="CA93" s="316">
        <v>0</v>
      </c>
      <c r="CB93" s="316">
        <v>0</v>
      </c>
      <c r="CC93" s="25" t="s">
        <v>248</v>
      </c>
      <c r="CD93" s="25" t="s">
        <v>248</v>
      </c>
      <c r="CE93" s="28">
        <f t="shared" si="20"/>
        <v>1974573.1199999999</v>
      </c>
      <c r="CF93" s="28">
        <f>BA59</f>
        <v>0</v>
      </c>
    </row>
    <row r="94" spans="1:84" x14ac:dyDescent="0.25">
      <c r="A94" s="22" t="s">
        <v>294</v>
      </c>
      <c r="B94" s="16"/>
      <c r="C94" s="320">
        <v>133.8195144230769</v>
      </c>
      <c r="D94" s="320">
        <v>0</v>
      </c>
      <c r="E94" s="320">
        <v>296.40707211538461</v>
      </c>
      <c r="F94" s="320">
        <v>0</v>
      </c>
      <c r="G94" s="320">
        <v>0</v>
      </c>
      <c r="H94" s="320">
        <v>0</v>
      </c>
      <c r="I94" s="320">
        <v>0</v>
      </c>
      <c r="J94" s="320">
        <v>44.871658653846154</v>
      </c>
      <c r="K94" s="320">
        <v>0</v>
      </c>
      <c r="L94" s="320">
        <v>0</v>
      </c>
      <c r="M94" s="320">
        <v>0</v>
      </c>
      <c r="N94" s="320">
        <v>0</v>
      </c>
      <c r="O94" s="320">
        <v>97.39318269230769</v>
      </c>
      <c r="P94" s="321">
        <v>98.802927884615372</v>
      </c>
      <c r="Q94" s="321">
        <v>14.135057692307692</v>
      </c>
      <c r="R94" s="321">
        <v>0</v>
      </c>
      <c r="S94" s="322">
        <v>0</v>
      </c>
      <c r="T94" s="322">
        <v>11.752572115384615</v>
      </c>
      <c r="U94" s="323">
        <v>0</v>
      </c>
      <c r="V94" s="321">
        <v>3.2659086538461537</v>
      </c>
      <c r="W94" s="321">
        <v>0</v>
      </c>
      <c r="X94" s="321">
        <v>0</v>
      </c>
      <c r="Y94" s="321">
        <v>5.0509711538461541</v>
      </c>
      <c r="Z94" s="321">
        <v>0</v>
      </c>
      <c r="AA94" s="321">
        <v>0</v>
      </c>
      <c r="AB94" s="322">
        <v>2.0692211538461538</v>
      </c>
      <c r="AC94" s="321">
        <v>1.8908653846153846E-2</v>
      </c>
      <c r="AD94" s="321">
        <v>8.5331730769230757E-2</v>
      </c>
      <c r="AE94" s="321">
        <v>7.3798076923076925E-3</v>
      </c>
      <c r="AF94" s="321">
        <v>0</v>
      </c>
      <c r="AG94" s="321">
        <v>50.126134615384608</v>
      </c>
      <c r="AH94" s="321">
        <v>0</v>
      </c>
      <c r="AI94" s="321">
        <v>0</v>
      </c>
      <c r="AJ94" s="321">
        <v>146.88115865384611</v>
      </c>
      <c r="AK94" s="321">
        <v>0</v>
      </c>
      <c r="AL94" s="321">
        <v>0</v>
      </c>
      <c r="AM94" s="321">
        <v>0</v>
      </c>
      <c r="AN94" s="321">
        <v>0</v>
      </c>
      <c r="AO94" s="321">
        <v>0</v>
      </c>
      <c r="AP94" s="321">
        <v>0</v>
      </c>
      <c r="AQ94" s="321">
        <v>0</v>
      </c>
      <c r="AR94" s="321">
        <v>71.328057692307695</v>
      </c>
      <c r="AS94" s="321">
        <v>0</v>
      </c>
      <c r="AT94" s="321">
        <v>0</v>
      </c>
      <c r="AU94" s="321">
        <v>0</v>
      </c>
      <c r="AV94" s="322">
        <v>85.296951923076918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1061.3120096153846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7" t="s">
        <v>1360</v>
      </c>
      <c r="D96" s="328" t="s">
        <v>5</v>
      </c>
      <c r="E96" s="329" t="s">
        <v>5</v>
      </c>
      <c r="F96" s="12"/>
    </row>
    <row r="97" spans="1:6" x14ac:dyDescent="0.25">
      <c r="A97" s="28" t="s">
        <v>298</v>
      </c>
      <c r="B97" s="36" t="s">
        <v>299</v>
      </c>
      <c r="C97" s="330" t="s">
        <v>300</v>
      </c>
      <c r="D97" s="328" t="s">
        <v>5</v>
      </c>
      <c r="E97" s="329" t="s">
        <v>5</v>
      </c>
      <c r="F97" s="12"/>
    </row>
    <row r="98" spans="1:6" x14ac:dyDescent="0.25">
      <c r="A98" s="28" t="s">
        <v>301</v>
      </c>
      <c r="B98" s="36" t="s">
        <v>299</v>
      </c>
      <c r="C98" s="331" t="s">
        <v>302</v>
      </c>
      <c r="D98" s="328" t="s">
        <v>5</v>
      </c>
      <c r="E98" s="329" t="s">
        <v>5</v>
      </c>
      <c r="F98" s="12"/>
    </row>
    <row r="99" spans="1:6" x14ac:dyDescent="0.25">
      <c r="A99" s="28" t="s">
        <v>303</v>
      </c>
      <c r="B99" s="36" t="s">
        <v>299</v>
      </c>
      <c r="C99" s="331" t="s">
        <v>304</v>
      </c>
      <c r="D99" s="328" t="s">
        <v>5</v>
      </c>
      <c r="E99" s="329" t="s">
        <v>5</v>
      </c>
      <c r="F99" s="12"/>
    </row>
    <row r="100" spans="1:6" x14ac:dyDescent="0.25">
      <c r="A100" s="28" t="s">
        <v>305</v>
      </c>
      <c r="B100" s="36" t="s">
        <v>299</v>
      </c>
      <c r="C100" s="331" t="s">
        <v>306</v>
      </c>
      <c r="D100" s="328" t="s">
        <v>5</v>
      </c>
      <c r="E100" s="329" t="s">
        <v>5</v>
      </c>
      <c r="F100" s="12"/>
    </row>
    <row r="101" spans="1:6" x14ac:dyDescent="0.25">
      <c r="A101" s="28" t="s">
        <v>307</v>
      </c>
      <c r="B101" s="36" t="s">
        <v>299</v>
      </c>
      <c r="C101" s="331" t="s">
        <v>308</v>
      </c>
      <c r="D101" s="328" t="s">
        <v>5</v>
      </c>
      <c r="E101" s="329" t="s">
        <v>5</v>
      </c>
      <c r="F101" s="12"/>
    </row>
    <row r="102" spans="1:6" x14ac:dyDescent="0.25">
      <c r="A102" s="28" t="s">
        <v>309</v>
      </c>
      <c r="B102" s="36" t="s">
        <v>299</v>
      </c>
      <c r="C102" s="332">
        <v>98401</v>
      </c>
      <c r="D102" s="328" t="s">
        <v>5</v>
      </c>
      <c r="E102" s="329" t="s">
        <v>5</v>
      </c>
      <c r="F102" s="12"/>
    </row>
    <row r="103" spans="1:6" x14ac:dyDescent="0.25">
      <c r="A103" s="28" t="s">
        <v>310</v>
      </c>
      <c r="B103" s="36" t="s">
        <v>299</v>
      </c>
      <c r="C103" s="331" t="s">
        <v>311</v>
      </c>
      <c r="D103" s="328" t="s">
        <v>5</v>
      </c>
      <c r="E103" s="329" t="s">
        <v>5</v>
      </c>
      <c r="F103" s="12"/>
    </row>
    <row r="104" spans="1:6" x14ac:dyDescent="0.25">
      <c r="A104" s="28" t="s">
        <v>312</v>
      </c>
      <c r="B104" s="36" t="s">
        <v>299</v>
      </c>
      <c r="C104" s="333" t="s">
        <v>313</v>
      </c>
      <c r="D104" s="328" t="s">
        <v>5</v>
      </c>
      <c r="E104" s="329" t="s">
        <v>5</v>
      </c>
      <c r="F104" s="12"/>
    </row>
    <row r="105" spans="1:6" x14ac:dyDescent="0.25">
      <c r="A105" s="28" t="s">
        <v>314</v>
      </c>
      <c r="B105" s="36" t="s">
        <v>299</v>
      </c>
      <c r="C105" s="333" t="s">
        <v>315</v>
      </c>
      <c r="D105" s="328" t="s">
        <v>5</v>
      </c>
      <c r="E105" s="329" t="s">
        <v>5</v>
      </c>
      <c r="F105" s="12"/>
    </row>
    <row r="106" spans="1:6" x14ac:dyDescent="0.25">
      <c r="A106" s="28" t="s">
        <v>316</v>
      </c>
      <c r="B106" s="36" t="s">
        <v>299</v>
      </c>
      <c r="C106" s="331" t="s">
        <v>317</v>
      </c>
      <c r="D106" s="328" t="s">
        <v>5</v>
      </c>
      <c r="E106" s="329" t="s">
        <v>5</v>
      </c>
      <c r="F106" s="12"/>
    </row>
    <row r="107" spans="1:6" x14ac:dyDescent="0.25">
      <c r="A107" s="28" t="s">
        <v>318</v>
      </c>
      <c r="B107" s="36" t="s">
        <v>299</v>
      </c>
      <c r="C107" s="334" t="s">
        <v>319</v>
      </c>
      <c r="D107" s="328" t="s">
        <v>5</v>
      </c>
      <c r="E107" s="329" t="s">
        <v>5</v>
      </c>
      <c r="F107" s="12"/>
    </row>
    <row r="108" spans="1:6" x14ac:dyDescent="0.25">
      <c r="A108" s="28" t="s">
        <v>320</v>
      </c>
      <c r="B108" s="36" t="s">
        <v>299</v>
      </c>
      <c r="C108" s="334"/>
      <c r="D108" s="328" t="s">
        <v>5</v>
      </c>
      <c r="E108" s="329" t="s">
        <v>5</v>
      </c>
      <c r="F108" s="12"/>
    </row>
    <row r="109" spans="1:6" x14ac:dyDescent="0.25">
      <c r="A109" s="40" t="s">
        <v>321</v>
      </c>
      <c r="B109" s="36" t="s">
        <v>299</v>
      </c>
      <c r="C109" s="331" t="s">
        <v>322</v>
      </c>
      <c r="D109" s="328" t="s">
        <v>5</v>
      </c>
      <c r="E109" s="329" t="s">
        <v>5</v>
      </c>
      <c r="F109" s="12"/>
    </row>
    <row r="110" spans="1:6" x14ac:dyDescent="0.25">
      <c r="A110" s="40" t="s">
        <v>323</v>
      </c>
      <c r="B110" s="36" t="s">
        <v>299</v>
      </c>
      <c r="C110" s="331" t="s">
        <v>1361</v>
      </c>
      <c r="D110" s="328" t="s">
        <v>5</v>
      </c>
      <c r="E110" s="329" t="s">
        <v>5</v>
      </c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5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5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335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335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335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335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335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335">
        <v>19286</v>
      </c>
      <c r="D127" s="337">
        <v>122059</v>
      </c>
      <c r="E127" s="16"/>
    </row>
    <row r="128" spans="1:5" x14ac:dyDescent="0.25">
      <c r="A128" s="16" t="s">
        <v>338</v>
      </c>
      <c r="B128" s="42" t="s">
        <v>299</v>
      </c>
      <c r="C128" s="335">
        <v>0</v>
      </c>
      <c r="D128" s="337">
        <v>0</v>
      </c>
      <c r="E128" s="16"/>
    </row>
    <row r="129" spans="1:5" x14ac:dyDescent="0.25">
      <c r="A129" s="16" t="s">
        <v>339</v>
      </c>
      <c r="B129" s="42" t="s">
        <v>299</v>
      </c>
      <c r="C129" s="335">
        <v>0</v>
      </c>
      <c r="D129" s="337">
        <v>0</v>
      </c>
      <c r="E129" s="16"/>
    </row>
    <row r="130" spans="1:5" x14ac:dyDescent="0.25">
      <c r="A130" s="16" t="s">
        <v>340</v>
      </c>
      <c r="B130" s="42" t="s">
        <v>299</v>
      </c>
      <c r="C130" s="335">
        <v>3644</v>
      </c>
      <c r="D130" s="337">
        <v>5109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335">
        <v>48</v>
      </c>
      <c r="D132" s="16"/>
      <c r="E132" s="16"/>
    </row>
    <row r="133" spans="1:5" x14ac:dyDescent="0.25">
      <c r="A133" s="16" t="s">
        <v>343</v>
      </c>
      <c r="B133" s="42" t="s">
        <v>299</v>
      </c>
      <c r="C133" s="335">
        <v>35</v>
      </c>
      <c r="D133" s="16"/>
      <c r="E133" s="16"/>
    </row>
    <row r="134" spans="1:5" x14ac:dyDescent="0.25">
      <c r="A134" s="16" t="s">
        <v>344</v>
      </c>
      <c r="B134" s="42" t="s">
        <v>299</v>
      </c>
      <c r="C134" s="335">
        <v>214</v>
      </c>
      <c r="D134" s="16"/>
      <c r="E134" s="16"/>
    </row>
    <row r="135" spans="1:5" x14ac:dyDescent="0.25">
      <c r="A135" s="16" t="s">
        <v>345</v>
      </c>
      <c r="B135" s="42" t="s">
        <v>299</v>
      </c>
      <c r="C135" s="335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335">
        <v>32</v>
      </c>
      <c r="D136" s="16"/>
      <c r="E136" s="16"/>
    </row>
    <row r="137" spans="1:5" x14ac:dyDescent="0.25">
      <c r="A137" s="16" t="s">
        <v>347</v>
      </c>
      <c r="B137" s="42" t="s">
        <v>299</v>
      </c>
      <c r="C137" s="335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5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335">
        <v>0</v>
      </c>
      <c r="D139" s="16"/>
      <c r="E139" s="16"/>
    </row>
    <row r="140" spans="1:5" x14ac:dyDescent="0.25">
      <c r="A140" s="16" t="s">
        <v>349</v>
      </c>
      <c r="B140" s="42"/>
      <c r="C140" s="335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335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335">
        <v>34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363</v>
      </c>
    </row>
    <row r="144" spans="1:5" x14ac:dyDescent="0.25">
      <c r="A144" s="16" t="s">
        <v>352</v>
      </c>
      <c r="B144" s="42" t="s">
        <v>299</v>
      </c>
      <c r="C144" s="335">
        <v>385</v>
      </c>
      <c r="D144" s="16"/>
      <c r="E144" s="16"/>
    </row>
    <row r="145" spans="1:6" x14ac:dyDescent="0.25">
      <c r="A145" s="16" t="s">
        <v>353</v>
      </c>
      <c r="B145" s="42" t="s">
        <v>299</v>
      </c>
      <c r="C145" s="335">
        <v>35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335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337">
        <v>7952</v>
      </c>
      <c r="C154" s="337">
        <v>4715</v>
      </c>
      <c r="D154" s="337">
        <v>6619</v>
      </c>
      <c r="E154" s="28">
        <f>SUM(B154:D154)</f>
        <v>19286</v>
      </c>
    </row>
    <row r="155" spans="1:6" x14ac:dyDescent="0.25">
      <c r="A155" s="16" t="s">
        <v>242</v>
      </c>
      <c r="B155" s="337">
        <v>60698</v>
      </c>
      <c r="C155" s="337">
        <v>30493</v>
      </c>
      <c r="D155" s="337">
        <v>30868</v>
      </c>
      <c r="E155" s="28">
        <f>SUM(B155:D155)</f>
        <v>122059</v>
      </c>
    </row>
    <row r="156" spans="1:6" x14ac:dyDescent="0.25">
      <c r="A156" s="16" t="s">
        <v>359</v>
      </c>
      <c r="B156" s="337">
        <v>0</v>
      </c>
      <c r="C156" s="337">
        <v>0</v>
      </c>
      <c r="D156" s="337">
        <v>0</v>
      </c>
      <c r="E156" s="28">
        <f>SUM(B156:D156)</f>
        <v>0</v>
      </c>
    </row>
    <row r="157" spans="1:6" x14ac:dyDescent="0.25">
      <c r="A157" s="16" t="s">
        <v>287</v>
      </c>
      <c r="B157" s="337">
        <v>1139113214.53</v>
      </c>
      <c r="C157" s="337">
        <v>530443013.43000001</v>
      </c>
      <c r="D157" s="337">
        <v>655602422.36000013</v>
      </c>
      <c r="E157" s="28">
        <f>SUM(B157:D157)</f>
        <v>2325158650.3200002</v>
      </c>
      <c r="F157" s="14"/>
    </row>
    <row r="158" spans="1:6" x14ac:dyDescent="0.25">
      <c r="A158" s="16" t="s">
        <v>288</v>
      </c>
      <c r="B158" s="337">
        <v>652563678.27999997</v>
      </c>
      <c r="C158" s="337">
        <v>297165681.86000007</v>
      </c>
      <c r="D158" s="337">
        <v>593299908.44000006</v>
      </c>
      <c r="E158" s="28">
        <f>SUM(B158:D158)</f>
        <v>1543029268.5800002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337">
        <v>0</v>
      </c>
      <c r="C160" s="337">
        <v>0</v>
      </c>
      <c r="D160" s="337">
        <v>0</v>
      </c>
      <c r="E160" s="28">
        <f>SUM(B160:D160)</f>
        <v>0</v>
      </c>
    </row>
    <row r="161" spans="1:5" x14ac:dyDescent="0.25">
      <c r="A161" s="16" t="s">
        <v>242</v>
      </c>
      <c r="B161" s="337">
        <v>0</v>
      </c>
      <c r="C161" s="337">
        <v>0</v>
      </c>
      <c r="D161" s="337">
        <v>0</v>
      </c>
      <c r="E161" s="28">
        <f>SUM(B161:D161)</f>
        <v>0</v>
      </c>
    </row>
    <row r="162" spans="1:5" x14ac:dyDescent="0.25">
      <c r="A162" s="16" t="s">
        <v>359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25">
      <c r="A163" s="16" t="s">
        <v>287</v>
      </c>
      <c r="B163" s="337">
        <v>0</v>
      </c>
      <c r="C163" s="337">
        <v>0</v>
      </c>
      <c r="D163" s="337">
        <v>0</v>
      </c>
      <c r="E163" s="28">
        <f>SUM(B163:D163)</f>
        <v>0</v>
      </c>
    </row>
    <row r="164" spans="1:5" x14ac:dyDescent="0.2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2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25">
      <c r="A168" s="16" t="s">
        <v>359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2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2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337">
        <v>0</v>
      </c>
      <c r="C173" s="33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335">
        <v>22609848.859999999</v>
      </c>
      <c r="D181" s="16"/>
      <c r="E181" s="16"/>
    </row>
    <row r="182" spans="1:5" x14ac:dyDescent="0.25">
      <c r="A182" s="16" t="s">
        <v>369</v>
      </c>
      <c r="B182" s="42" t="s">
        <v>299</v>
      </c>
      <c r="C182" s="335">
        <v>385732.28992784489</v>
      </c>
      <c r="D182" s="16"/>
      <c r="E182" s="16"/>
    </row>
    <row r="183" spans="1:5" x14ac:dyDescent="0.25">
      <c r="A183" s="21" t="s">
        <v>370</v>
      </c>
      <c r="B183" s="42" t="s">
        <v>299</v>
      </c>
      <c r="C183" s="335">
        <v>2762355.9568781918</v>
      </c>
      <c r="D183" s="16"/>
      <c r="E183" s="16"/>
    </row>
    <row r="184" spans="1:5" x14ac:dyDescent="0.25">
      <c r="A184" s="16" t="s">
        <v>371</v>
      </c>
      <c r="B184" s="42" t="s">
        <v>299</v>
      </c>
      <c r="C184" s="335">
        <v>33568090.047784649</v>
      </c>
      <c r="D184" s="16"/>
      <c r="E184" s="16"/>
    </row>
    <row r="185" spans="1:5" x14ac:dyDescent="0.25">
      <c r="A185" s="16" t="s">
        <v>372</v>
      </c>
      <c r="B185" s="42" t="s">
        <v>299</v>
      </c>
      <c r="C185" s="335">
        <v>495433.92495883151</v>
      </c>
      <c r="D185" s="16"/>
      <c r="E185" s="16"/>
    </row>
    <row r="186" spans="1:5" x14ac:dyDescent="0.25">
      <c r="A186" s="16" t="s">
        <v>373</v>
      </c>
      <c r="B186" s="42" t="s">
        <v>299</v>
      </c>
      <c r="C186" s="335">
        <v>14790409.510363976</v>
      </c>
      <c r="D186" s="16"/>
      <c r="E186" s="16"/>
    </row>
    <row r="187" spans="1:5" x14ac:dyDescent="0.25">
      <c r="A187" s="16" t="s">
        <v>374</v>
      </c>
      <c r="B187" s="42" t="s">
        <v>299</v>
      </c>
      <c r="C187" s="335">
        <v>0</v>
      </c>
      <c r="D187" s="16"/>
      <c r="E187" s="16"/>
    </row>
    <row r="188" spans="1:5" x14ac:dyDescent="0.25">
      <c r="A188" s="16" t="s">
        <v>374</v>
      </c>
      <c r="B188" s="42" t="s">
        <v>299</v>
      </c>
      <c r="C188" s="335">
        <v>2284606.3400865197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76896476.930000007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335">
        <v>13629154.040000001</v>
      </c>
      <c r="D191" s="16"/>
      <c r="E191" s="16"/>
    </row>
    <row r="192" spans="1:5" x14ac:dyDescent="0.25">
      <c r="A192" s="16" t="s">
        <v>377</v>
      </c>
      <c r="B192" s="42" t="s">
        <v>299</v>
      </c>
      <c r="C192" s="335">
        <v>2004047.3699999992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15633201.41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335">
        <v>7583879.5800000001</v>
      </c>
      <c r="D195" s="16"/>
      <c r="E195" s="16"/>
    </row>
    <row r="196" spans="1:5" x14ac:dyDescent="0.25">
      <c r="A196" s="16" t="s">
        <v>380</v>
      </c>
      <c r="B196" s="42" t="s">
        <v>299</v>
      </c>
      <c r="C196" s="335">
        <v>4103.2800000002608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7587982.8600000003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335">
        <v>342332.27</v>
      </c>
      <c r="D199" s="16"/>
      <c r="E199" s="16"/>
    </row>
    <row r="200" spans="1:5" x14ac:dyDescent="0.25">
      <c r="A200" s="16" t="s">
        <v>383</v>
      </c>
      <c r="B200" s="42" t="s">
        <v>299</v>
      </c>
      <c r="C200" s="335">
        <v>0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35">
        <v>-342332.27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335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335">
        <v>-167010.85999999999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-167010.85999999999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337">
        <v>7877314.96</v>
      </c>
      <c r="C211" s="335">
        <v>0</v>
      </c>
      <c r="D211" s="337">
        <v>0</v>
      </c>
      <c r="E211" s="28">
        <f t="shared" ref="E211:E219" si="22">SUM(B211:C211)-D211</f>
        <v>7877314.96</v>
      </c>
    </row>
    <row r="212" spans="1:5" x14ac:dyDescent="0.25">
      <c r="A212" s="16" t="s">
        <v>394</v>
      </c>
      <c r="B212" s="337">
        <v>4412190.25</v>
      </c>
      <c r="C212" s="335">
        <v>0</v>
      </c>
      <c r="D212" s="337">
        <v>0</v>
      </c>
      <c r="E212" s="28">
        <f t="shared" si="22"/>
        <v>4412190.25</v>
      </c>
    </row>
    <row r="213" spans="1:5" x14ac:dyDescent="0.25">
      <c r="A213" s="16" t="s">
        <v>395</v>
      </c>
      <c r="B213" s="337">
        <v>122860258.48999999</v>
      </c>
      <c r="C213" s="335">
        <v>0</v>
      </c>
      <c r="D213" s="337">
        <v>0</v>
      </c>
      <c r="E213" s="28">
        <f t="shared" si="22"/>
        <v>122860258.48999999</v>
      </c>
    </row>
    <row r="214" spans="1:5" x14ac:dyDescent="0.25">
      <c r="A214" s="16" t="s">
        <v>396</v>
      </c>
      <c r="B214" s="337">
        <v>65648992.140000001</v>
      </c>
      <c r="C214" s="335">
        <v>12205407.459999999</v>
      </c>
      <c r="D214" s="337">
        <v>21758</v>
      </c>
      <c r="E214" s="28">
        <f t="shared" si="22"/>
        <v>77832641.599999994</v>
      </c>
    </row>
    <row r="215" spans="1:5" x14ac:dyDescent="0.25">
      <c r="A215" s="16" t="s">
        <v>397</v>
      </c>
      <c r="B215" s="337">
        <v>83171267.109999999</v>
      </c>
      <c r="C215" s="335">
        <v>82145.100000000006</v>
      </c>
      <c r="D215" s="337">
        <v>26564.440000000002</v>
      </c>
      <c r="E215" s="28">
        <f t="shared" si="22"/>
        <v>83226847.769999996</v>
      </c>
    </row>
    <row r="216" spans="1:5" x14ac:dyDescent="0.25">
      <c r="A216" s="16" t="s">
        <v>398</v>
      </c>
      <c r="B216" s="337">
        <v>300932325.00000006</v>
      </c>
      <c r="C216" s="335">
        <v>4641944.1599999983</v>
      </c>
      <c r="D216" s="337">
        <v>936345.4800000001</v>
      </c>
      <c r="E216" s="28">
        <f t="shared" si="22"/>
        <v>304637923.68000007</v>
      </c>
    </row>
    <row r="217" spans="1:5" x14ac:dyDescent="0.25">
      <c r="A217" s="16" t="s">
        <v>399</v>
      </c>
      <c r="B217" s="337">
        <v>0</v>
      </c>
      <c r="C217" s="335">
        <v>0</v>
      </c>
      <c r="D217" s="337">
        <v>0</v>
      </c>
      <c r="E217" s="28">
        <f t="shared" si="22"/>
        <v>0</v>
      </c>
    </row>
    <row r="218" spans="1:5" x14ac:dyDescent="0.25">
      <c r="A218" s="16" t="s">
        <v>400</v>
      </c>
      <c r="B218" s="337">
        <v>66217816.289999999</v>
      </c>
      <c r="C218" s="335">
        <v>1887123.53</v>
      </c>
      <c r="D218" s="337">
        <v>455054</v>
      </c>
      <c r="E218" s="28">
        <f t="shared" si="22"/>
        <v>67649885.819999993</v>
      </c>
    </row>
    <row r="219" spans="1:5" x14ac:dyDescent="0.25">
      <c r="A219" s="16" t="s">
        <v>401</v>
      </c>
      <c r="B219" s="337">
        <v>5118840.6100000003</v>
      </c>
      <c r="C219" s="335">
        <v>459733.74000000011</v>
      </c>
      <c r="D219" s="337">
        <v>0</v>
      </c>
      <c r="E219" s="28">
        <f t="shared" si="22"/>
        <v>5578574.3500000006</v>
      </c>
    </row>
    <row r="220" spans="1:5" x14ac:dyDescent="0.25">
      <c r="A220" s="16" t="s">
        <v>230</v>
      </c>
      <c r="B220" s="28">
        <f>SUM(B211:B219)</f>
        <v>656239004.85000002</v>
      </c>
      <c r="C220" s="235">
        <f>SUM(C211:C219)</f>
        <v>19276353.989999998</v>
      </c>
      <c r="D220" s="28">
        <f>SUM(D211:D219)</f>
        <v>1439721.9200000002</v>
      </c>
      <c r="E220" s="28">
        <f>SUM(E211:E219)</f>
        <v>674075636.91999996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337">
        <v>3899415.95</v>
      </c>
      <c r="C225" s="335">
        <v>124683.9</v>
      </c>
      <c r="D225" s="337">
        <v>0</v>
      </c>
      <c r="E225" s="28">
        <f t="shared" ref="E225:E232" si="23">SUM(B225:C225)-D225</f>
        <v>4024099.85</v>
      </c>
    </row>
    <row r="226" spans="1:6" x14ac:dyDescent="0.25">
      <c r="A226" s="16" t="s">
        <v>395</v>
      </c>
      <c r="B226" s="337">
        <v>80421500.859999999</v>
      </c>
      <c r="C226" s="335">
        <v>1988884.36</v>
      </c>
      <c r="D226" s="337">
        <v>0</v>
      </c>
      <c r="E226" s="28">
        <f t="shared" si="23"/>
        <v>82410385.219999999</v>
      </c>
    </row>
    <row r="227" spans="1:6" x14ac:dyDescent="0.25">
      <c r="A227" s="16" t="s">
        <v>396</v>
      </c>
      <c r="B227" s="337">
        <v>32038977.859999999</v>
      </c>
      <c r="C227" s="335">
        <v>4974163.2700000005</v>
      </c>
      <c r="D227" s="337">
        <v>9141.2000000000116</v>
      </c>
      <c r="E227" s="28">
        <f t="shared" si="23"/>
        <v>37003999.93</v>
      </c>
    </row>
    <row r="228" spans="1:6" x14ac:dyDescent="0.25">
      <c r="A228" s="16" t="s">
        <v>397</v>
      </c>
      <c r="B228" s="337">
        <v>70897640.400000006</v>
      </c>
      <c r="C228" s="335">
        <v>1814899.05</v>
      </c>
      <c r="D228" s="337">
        <v>23786.419999999984</v>
      </c>
      <c r="E228" s="28">
        <f t="shared" si="23"/>
        <v>72688753.030000001</v>
      </c>
    </row>
    <row r="229" spans="1:6" x14ac:dyDescent="0.25">
      <c r="A229" s="16" t="s">
        <v>398</v>
      </c>
      <c r="B229" s="337">
        <v>259244586.37</v>
      </c>
      <c r="C229" s="335">
        <v>24648252.710000001</v>
      </c>
      <c r="D229" s="337">
        <v>10481467.589999998</v>
      </c>
      <c r="E229" s="28">
        <f t="shared" si="23"/>
        <v>273411371.49000001</v>
      </c>
    </row>
    <row r="230" spans="1:6" x14ac:dyDescent="0.25">
      <c r="A230" s="16" t="s">
        <v>399</v>
      </c>
      <c r="B230" s="337">
        <v>0</v>
      </c>
      <c r="C230" s="335">
        <v>0</v>
      </c>
      <c r="D230" s="337">
        <v>0</v>
      </c>
      <c r="E230" s="28">
        <f t="shared" si="23"/>
        <v>0</v>
      </c>
    </row>
    <row r="231" spans="1:6" x14ac:dyDescent="0.25">
      <c r="A231" s="16" t="s">
        <v>400</v>
      </c>
      <c r="B231" s="337">
        <v>35414513.370000005</v>
      </c>
      <c r="C231" s="335">
        <v>4605020.82</v>
      </c>
      <c r="D231" s="337">
        <v>313018.00000000186</v>
      </c>
      <c r="E231" s="28">
        <f t="shared" si="23"/>
        <v>39706516.190000005</v>
      </c>
    </row>
    <row r="232" spans="1:6" x14ac:dyDescent="0.25">
      <c r="A232" s="16" t="s">
        <v>401</v>
      </c>
      <c r="B232" s="337">
        <v>0</v>
      </c>
      <c r="C232" s="335">
        <v>0</v>
      </c>
      <c r="D232" s="337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481916634.81</v>
      </c>
      <c r="C233" s="235">
        <f>SUM(C224:C232)</f>
        <v>38155904.109999999</v>
      </c>
      <c r="D233" s="28">
        <f>SUM(D224:D232)</f>
        <v>10827413.209999999</v>
      </c>
      <c r="E233" s="28">
        <f>SUM(E224:E232)</f>
        <v>509245125.70999998</v>
      </c>
    </row>
    <row r="234" spans="1:6" x14ac:dyDescent="0.25">
      <c r="A234" s="16"/>
      <c r="B234" s="16"/>
      <c r="C234" s="23"/>
      <c r="D234" s="16"/>
      <c r="E234" s="16"/>
      <c r="F234" s="11">
        <f>E220-E233</f>
        <v>164830511.20999998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7" t="s">
        <v>404</v>
      </c>
      <c r="C236" s="347"/>
      <c r="D236" s="34"/>
      <c r="E236" s="34"/>
    </row>
    <row r="237" spans="1:6" x14ac:dyDescent="0.25">
      <c r="A237" s="52" t="s">
        <v>404</v>
      </c>
      <c r="B237" s="34"/>
      <c r="C237" s="335">
        <v>33058389.329999998</v>
      </c>
      <c r="D237" s="36">
        <f>C237</f>
        <v>33058389.329999998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335">
        <v>1503119210.9100001</v>
      </c>
      <c r="D239" s="16"/>
      <c r="E239" s="16"/>
    </row>
    <row r="240" spans="1:6" x14ac:dyDescent="0.25">
      <c r="A240" s="16" t="s">
        <v>407</v>
      </c>
      <c r="B240" s="42" t="s">
        <v>299</v>
      </c>
      <c r="C240" s="335">
        <v>707749854.33999991</v>
      </c>
      <c r="D240" s="16"/>
      <c r="E240" s="16"/>
    </row>
    <row r="241" spans="1:5" x14ac:dyDescent="0.25">
      <c r="A241" s="16" t="s">
        <v>408</v>
      </c>
      <c r="B241" s="42" t="s">
        <v>299</v>
      </c>
      <c r="C241" s="335">
        <v>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335">
        <v>125710309.17999999</v>
      </c>
      <c r="D242" s="16"/>
      <c r="E242" s="16"/>
    </row>
    <row r="243" spans="1:5" x14ac:dyDescent="0.25">
      <c r="A243" s="16" t="s">
        <v>410</v>
      </c>
      <c r="B243" s="42" t="s">
        <v>299</v>
      </c>
      <c r="C243" s="335">
        <v>608905406.63999999</v>
      </c>
      <c r="D243" s="16"/>
      <c r="E243" s="16"/>
    </row>
    <row r="244" spans="1:5" x14ac:dyDescent="0.25">
      <c r="A244" s="16" t="s">
        <v>411</v>
      </c>
      <c r="B244" s="42" t="s">
        <v>299</v>
      </c>
      <c r="C244" s="335">
        <v>46523261.680000007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2992008042.7499995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335">
        <v>9376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335">
        <v>17419959.149999999</v>
      </c>
      <c r="D249" s="16"/>
      <c r="E249" s="16"/>
    </row>
    <row r="250" spans="1:5" x14ac:dyDescent="0.25">
      <c r="A250" s="22" t="s">
        <v>416</v>
      </c>
      <c r="B250" s="42" t="s">
        <v>299</v>
      </c>
      <c r="C250" s="335">
        <v>20213784.039999999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37633743.189999998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335">
        <v>24330295.640000001</v>
      </c>
      <c r="D254" s="16"/>
      <c r="E254" s="16"/>
    </row>
    <row r="255" spans="1:5" x14ac:dyDescent="0.25">
      <c r="A255" s="16" t="s">
        <v>418</v>
      </c>
      <c r="B255" s="42" t="s">
        <v>299</v>
      </c>
      <c r="C255" s="335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24330295.640000001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3087030470.9099994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335">
        <v>-4929145.7699999996</v>
      </c>
      <c r="D266" s="16"/>
      <c r="E266" s="16"/>
    </row>
    <row r="267" spans="1:5" x14ac:dyDescent="0.25">
      <c r="A267" s="16" t="s">
        <v>425</v>
      </c>
      <c r="B267" s="42" t="s">
        <v>299</v>
      </c>
      <c r="C267" s="335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335">
        <v>649153908.96000004</v>
      </c>
      <c r="D268" s="16"/>
      <c r="E268" s="16"/>
    </row>
    <row r="269" spans="1:5" x14ac:dyDescent="0.25">
      <c r="A269" s="16" t="s">
        <v>427</v>
      </c>
      <c r="B269" s="42" t="s">
        <v>299</v>
      </c>
      <c r="C269" s="335">
        <v>533350897.62</v>
      </c>
      <c r="D269" s="16"/>
      <c r="E269" s="16"/>
    </row>
    <row r="270" spans="1:5" x14ac:dyDescent="0.25">
      <c r="A270" s="16" t="s">
        <v>428</v>
      </c>
      <c r="B270" s="42" t="s">
        <v>299</v>
      </c>
      <c r="C270" s="335">
        <v>0</v>
      </c>
      <c r="D270" s="16"/>
      <c r="E270" s="16"/>
    </row>
    <row r="271" spans="1:5" x14ac:dyDescent="0.25">
      <c r="A271" s="16" t="s">
        <v>429</v>
      </c>
      <c r="B271" s="42" t="s">
        <v>299</v>
      </c>
      <c r="C271" s="335">
        <v>68281708.079999998</v>
      </c>
      <c r="D271" s="16"/>
      <c r="E271" s="16"/>
    </row>
    <row r="272" spans="1:5" x14ac:dyDescent="0.25">
      <c r="A272" s="16" t="s">
        <v>430</v>
      </c>
      <c r="B272" s="42" t="s">
        <v>299</v>
      </c>
      <c r="C272" s="335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335">
        <v>22994490.330000002</v>
      </c>
      <c r="D273" s="16"/>
      <c r="E273" s="16"/>
    </row>
    <row r="274" spans="1:5" x14ac:dyDescent="0.25">
      <c r="A274" s="16" t="s">
        <v>432</v>
      </c>
      <c r="B274" s="42" t="s">
        <v>299</v>
      </c>
      <c r="C274" s="335">
        <v>2118439.34</v>
      </c>
      <c r="D274" s="16"/>
      <c r="E274" s="16"/>
    </row>
    <row r="275" spans="1:5" x14ac:dyDescent="0.25">
      <c r="A275" s="16" t="s">
        <v>433</v>
      </c>
      <c r="B275" s="42" t="s">
        <v>299</v>
      </c>
      <c r="C275" s="335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204268503.32000005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335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335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335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335">
        <v>7877314.96</v>
      </c>
      <c r="D283" s="16"/>
      <c r="E283" s="16"/>
    </row>
    <row r="284" spans="1:5" x14ac:dyDescent="0.25">
      <c r="A284" s="16" t="s">
        <v>394</v>
      </c>
      <c r="B284" s="42" t="s">
        <v>299</v>
      </c>
      <c r="C284" s="335">
        <v>4412190.25</v>
      </c>
      <c r="D284" s="16"/>
      <c r="E284" s="16"/>
    </row>
    <row r="285" spans="1:5" x14ac:dyDescent="0.25">
      <c r="A285" s="16" t="s">
        <v>395</v>
      </c>
      <c r="B285" s="42" t="s">
        <v>299</v>
      </c>
      <c r="C285" s="335">
        <v>122860258.48999999</v>
      </c>
      <c r="D285" s="16"/>
      <c r="E285" s="16"/>
    </row>
    <row r="286" spans="1:5" x14ac:dyDescent="0.25">
      <c r="A286" s="16" t="s">
        <v>439</v>
      </c>
      <c r="B286" s="42" t="s">
        <v>299</v>
      </c>
      <c r="C286" s="335">
        <v>77832641.229999989</v>
      </c>
      <c r="D286" s="16"/>
      <c r="E286" s="16"/>
    </row>
    <row r="287" spans="1:5" x14ac:dyDescent="0.25">
      <c r="A287" s="16" t="s">
        <v>440</v>
      </c>
      <c r="B287" s="42" t="s">
        <v>299</v>
      </c>
      <c r="C287" s="335">
        <v>83226847.600000009</v>
      </c>
      <c r="D287" s="16"/>
      <c r="E287" s="16"/>
    </row>
    <row r="288" spans="1:5" x14ac:dyDescent="0.25">
      <c r="A288" s="16" t="s">
        <v>441</v>
      </c>
      <c r="B288" s="42" t="s">
        <v>299</v>
      </c>
      <c r="C288" s="335">
        <v>304637923.86000001</v>
      </c>
      <c r="D288" s="16"/>
      <c r="E288" s="16"/>
    </row>
    <row r="289" spans="1:5" x14ac:dyDescent="0.25">
      <c r="A289" s="16" t="s">
        <v>400</v>
      </c>
      <c r="B289" s="42" t="s">
        <v>299</v>
      </c>
      <c r="C289" s="335">
        <v>67649885.700000003</v>
      </c>
      <c r="D289" s="16"/>
      <c r="E289" s="16"/>
    </row>
    <row r="290" spans="1:5" x14ac:dyDescent="0.25">
      <c r="A290" s="16" t="s">
        <v>401</v>
      </c>
      <c r="B290" s="42" t="s">
        <v>299</v>
      </c>
      <c r="C290" s="335">
        <v>5578574.5899999999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674075636.68000007</v>
      </c>
      <c r="E291" s="16"/>
    </row>
    <row r="292" spans="1:5" x14ac:dyDescent="0.25">
      <c r="A292" s="16" t="s">
        <v>443</v>
      </c>
      <c r="B292" s="42" t="s">
        <v>299</v>
      </c>
      <c r="C292" s="335">
        <v>509245125.71999997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164830510.9600001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335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335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335">
        <v>12440488.380000003</v>
      </c>
      <c r="D297" s="16"/>
      <c r="E297" s="16"/>
    </row>
    <row r="298" spans="1:5" x14ac:dyDescent="0.25">
      <c r="A298" s="16" t="s">
        <v>436</v>
      </c>
      <c r="B298" s="42" t="s">
        <v>299</v>
      </c>
      <c r="C298" s="335">
        <v>41355700.270000003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53796188.650000006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335">
        <v>4314616.28</v>
      </c>
      <c r="D302" s="16"/>
      <c r="E302" s="16"/>
    </row>
    <row r="303" spans="1:5" x14ac:dyDescent="0.25">
      <c r="A303" s="16" t="s">
        <v>452</v>
      </c>
      <c r="B303" s="42" t="s">
        <v>299</v>
      </c>
      <c r="C303" s="335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335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335">
        <v>124003.02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4438619.3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427333822.2300002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427333822.2300002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335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335">
        <v>29793798.629999999</v>
      </c>
      <c r="D315" s="16"/>
      <c r="E315" s="16"/>
    </row>
    <row r="316" spans="1:6" x14ac:dyDescent="0.25">
      <c r="A316" s="16" t="s">
        <v>461</v>
      </c>
      <c r="B316" s="42" t="s">
        <v>299</v>
      </c>
      <c r="C316" s="335">
        <v>31100988.629999999</v>
      </c>
      <c r="D316" s="16"/>
      <c r="E316" s="16"/>
    </row>
    <row r="317" spans="1:6" x14ac:dyDescent="0.25">
      <c r="A317" s="16" t="s">
        <v>462</v>
      </c>
      <c r="B317" s="42" t="s">
        <v>299</v>
      </c>
      <c r="C317" s="335">
        <v>99008122.689999998</v>
      </c>
      <c r="D317" s="16"/>
      <c r="E317" s="16"/>
    </row>
    <row r="318" spans="1:6" x14ac:dyDescent="0.25">
      <c r="A318" s="16" t="s">
        <v>463</v>
      </c>
      <c r="B318" s="42" t="s">
        <v>299</v>
      </c>
      <c r="C318" s="335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335">
        <v>4605008.99</v>
      </c>
      <c r="D319" s="16"/>
      <c r="E319" s="16"/>
    </row>
    <row r="320" spans="1:6" x14ac:dyDescent="0.25">
      <c r="A320" s="16" t="s">
        <v>465</v>
      </c>
      <c r="B320" s="42" t="s">
        <v>299</v>
      </c>
      <c r="C320" s="335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335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335">
        <v>0</v>
      </c>
      <c r="D322" s="16"/>
      <c r="E322" s="16"/>
    </row>
    <row r="323" spans="1:5" x14ac:dyDescent="0.25">
      <c r="A323" s="16" t="s">
        <v>468</v>
      </c>
      <c r="B323" s="42" t="s">
        <v>299</v>
      </c>
      <c r="C323" s="335">
        <v>872085.88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165380004.81999999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335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335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335">
        <v>40312681.850000001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40312681.850000001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335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335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335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335">
        <v>2294326.8199999998</v>
      </c>
      <c r="D334" s="16"/>
      <c r="E334" s="16"/>
    </row>
    <row r="335" spans="1:5" x14ac:dyDescent="0.25">
      <c r="A335" s="16" t="s">
        <v>480</v>
      </c>
      <c r="B335" s="42" t="s">
        <v>299</v>
      </c>
      <c r="C335" s="335">
        <v>0</v>
      </c>
      <c r="D335" s="16"/>
      <c r="E335" s="16"/>
    </row>
    <row r="336" spans="1:5" x14ac:dyDescent="0.25">
      <c r="A336" s="22" t="s">
        <v>481</v>
      </c>
      <c r="B336" s="42" t="s">
        <v>299</v>
      </c>
      <c r="C336" s="335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338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335">
        <v>1437957.24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3732284.0599999996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872085.88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2860198.1799999997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339">
        <v>218780937.25999999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336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336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336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336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336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427333822.11000001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427333822.2300002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336">
        <v>2325158650.3200002</v>
      </c>
      <c r="D358" s="16"/>
      <c r="E358" s="16"/>
    </row>
    <row r="359" spans="1:5" x14ac:dyDescent="0.25">
      <c r="A359" s="16" t="s">
        <v>497</v>
      </c>
      <c r="B359" s="42" t="s">
        <v>299</v>
      </c>
      <c r="C359" s="336">
        <v>1543029268.5800002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3868187918.9000006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335">
        <v>33058389.329999998</v>
      </c>
      <c r="D362" s="16"/>
      <c r="E362" s="41"/>
    </row>
    <row r="363" spans="1:5" x14ac:dyDescent="0.25">
      <c r="A363" s="16" t="s">
        <v>500</v>
      </c>
      <c r="B363" s="42" t="s">
        <v>299</v>
      </c>
      <c r="C363" s="335">
        <v>2992008042.75</v>
      </c>
      <c r="D363" s="16"/>
      <c r="E363" s="16"/>
    </row>
    <row r="364" spans="1:5" x14ac:dyDescent="0.25">
      <c r="A364" s="16" t="s">
        <v>501</v>
      </c>
      <c r="B364" s="42" t="s">
        <v>299</v>
      </c>
      <c r="C364" s="335">
        <v>37633743.189999998</v>
      </c>
      <c r="D364" s="16"/>
      <c r="E364" s="16"/>
    </row>
    <row r="365" spans="1:5" x14ac:dyDescent="0.25">
      <c r="A365" s="16" t="s">
        <v>502</v>
      </c>
      <c r="B365" s="42" t="s">
        <v>299</v>
      </c>
      <c r="C365" s="335">
        <v>24330295.640000001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3087030470.9099998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781157447.99000072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335">
        <v>19485.45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335">
        <v>24184868.390000001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335">
        <v>-4011756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335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335">
        <v>5666423.4100000001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335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335">
        <v>11267189.83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335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335">
        <v>938865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335">
        <v>2072506.0699999998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340">
        <v>5043295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45180877.149999999</v>
      </c>
      <c r="E381" s="28"/>
      <c r="F381" s="56"/>
    </row>
    <row r="382" spans="1:6" x14ac:dyDescent="0.25">
      <c r="A382" s="52" t="s">
        <v>518</v>
      </c>
      <c r="B382" s="42" t="s">
        <v>299</v>
      </c>
      <c r="C382" s="335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45180877.149999999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826338325.1400007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335">
        <v>333372338.93000001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5">
        <v>76896476.930000007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5">
        <v>33739127</v>
      </c>
      <c r="D391" s="16"/>
      <c r="E391" s="16"/>
    </row>
    <row r="392" spans="1:5" x14ac:dyDescent="0.25">
      <c r="A392" s="16" t="s">
        <v>523</v>
      </c>
      <c r="B392" s="42" t="s">
        <v>299</v>
      </c>
      <c r="C392" s="335">
        <v>126120127.33</v>
      </c>
      <c r="D392" s="16"/>
      <c r="E392" s="16"/>
    </row>
    <row r="393" spans="1:5" x14ac:dyDescent="0.25">
      <c r="A393" s="16" t="s">
        <v>524</v>
      </c>
      <c r="B393" s="42" t="s">
        <v>299</v>
      </c>
      <c r="C393" s="335">
        <v>4807382.58</v>
      </c>
      <c r="D393" s="16"/>
      <c r="E393" s="16"/>
    </row>
    <row r="394" spans="1:5" x14ac:dyDescent="0.25">
      <c r="A394" s="16" t="s">
        <v>525</v>
      </c>
      <c r="B394" s="42" t="s">
        <v>299</v>
      </c>
      <c r="C394" s="335">
        <v>158983660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5">
        <v>38155904.109999999</v>
      </c>
      <c r="D395" s="16"/>
      <c r="E395" s="16"/>
    </row>
    <row r="396" spans="1:5" x14ac:dyDescent="0.25">
      <c r="A396" s="16" t="s">
        <v>526</v>
      </c>
      <c r="B396" s="42" t="s">
        <v>299</v>
      </c>
      <c r="C396" s="335">
        <v>15633201.41</v>
      </c>
      <c r="D396" s="16"/>
      <c r="E396" s="16"/>
    </row>
    <row r="397" spans="1:5" x14ac:dyDescent="0.25">
      <c r="A397" s="16" t="s">
        <v>527</v>
      </c>
      <c r="B397" s="42" t="s">
        <v>299</v>
      </c>
      <c r="C397" s="335">
        <v>0</v>
      </c>
      <c r="D397" s="16"/>
      <c r="E397" s="16"/>
    </row>
    <row r="398" spans="1:5" x14ac:dyDescent="0.25">
      <c r="A398" s="16" t="s">
        <v>528</v>
      </c>
      <c r="B398" s="42" t="s">
        <v>299</v>
      </c>
      <c r="C398" s="335">
        <v>0</v>
      </c>
      <c r="D398" s="16"/>
      <c r="E398" s="16"/>
    </row>
    <row r="399" spans="1:5" x14ac:dyDescent="0.25">
      <c r="A399" s="16" t="s">
        <v>529</v>
      </c>
      <c r="B399" s="42" t="s">
        <v>299</v>
      </c>
      <c r="C399" s="335">
        <v>-167010.85999999999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5">
        <v>2525044.64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5">
        <v>67341460.890000001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335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5">
        <v>7587982.8600000003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5">
        <v>2192653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5">
        <v>1157572.33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5">
        <v>3073884.3600000003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5">
        <v>7923055.3300000001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5">
        <v>20109948.170000002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5">
        <v>2821.51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5">
        <v>535378.09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5">
        <v>28775546.879999999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5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0">
        <v>7731456.6599999666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148956804.71999997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936498012.1500001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-110159687.00999939</v>
      </c>
      <c r="E417" s="28"/>
    </row>
    <row r="418" spans="1:13" x14ac:dyDescent="0.25">
      <c r="A418" s="28" t="s">
        <v>535</v>
      </c>
      <c r="B418" s="16"/>
      <c r="C418" s="340">
        <v>501683.3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335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501683.3</v>
      </c>
      <c r="E420" s="28"/>
      <c r="F420" s="11">
        <f>D420-C399</f>
        <v>668694.15999999992</v>
      </c>
    </row>
    <row r="421" spans="1:13" x14ac:dyDescent="0.25">
      <c r="A421" s="28" t="s">
        <v>538</v>
      </c>
      <c r="B421" s="16"/>
      <c r="C421" s="23"/>
      <c r="D421" s="28">
        <f>D417+D420</f>
        <v>-109658003.7099994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335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335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-109658003.7099994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542</v>
      </c>
      <c r="D612" s="227">
        <f>CE90-(BE90+CD90)</f>
        <v>680341.97796666669</v>
      </c>
      <c r="E612" s="229">
        <f>SUM(C624:D647)+SUM(C668:D713)</f>
        <v>802358879.25993896</v>
      </c>
      <c r="F612" s="229">
        <f>CE64-(AX64+BD64+BE64+BG64+BJ64+BN64+BP64+BQ64+CB64+CC64+CD64)</f>
        <v>125690397.21999997</v>
      </c>
      <c r="G612" s="227">
        <f>CE91-(AX91+AY91+BD91+BE91+BG91+BJ91+BN91+BP91+BQ91+CB91+CC91+CD91)</f>
        <v>314766.85714285716</v>
      </c>
      <c r="H612" s="232">
        <f>CE60-(AX60+AY60+AZ60+BD60+BE60+BG60+BJ60+BN60+BO60+BP60+BQ60+BR60+CB60+CC60+CD60)</f>
        <v>2812.6989759615381</v>
      </c>
      <c r="I612" s="227">
        <f>CE92-(AX92+AY92+AZ92+BD92+BE92+BF92+BG92+BJ92+BN92+BO92+BP92+BQ92+BR92+CB92+CC92+CD92)</f>
        <v>169490.56999999998</v>
      </c>
      <c r="J612" s="227">
        <f>CE93-(AX93+AY93+AZ93+BA93+BD93+BE93+BF93+BG93+BJ93+BN93+BO93+BP93+BQ93+BR93+CB93+CC93+CD93)</f>
        <v>1974573.1199999999</v>
      </c>
      <c r="K612" s="227">
        <f>CE89-(AW89+AX89+AY89+AZ89+BA89+BB89+BC89+BD89+BE89+BF89+BG89+BH89+BI89+BJ89+BK89+BL89+BM89+BN89+BO89+BP89+BQ89+BR89+BS89+BT89+BU89+BV89+BW89+BX89+CB89+CC89+CD89)</f>
        <v>3868187918.8999996</v>
      </c>
      <c r="L612" s="233">
        <f>CE94-(AW94+AX94+AY94+AZ94+BA94+BB94+BC94+BD94+BE94+BF94+BG94+BH94+BI94+BJ94+BK94+BL94+BM94+BN94+BO94+BP94+BQ94+BR94+BS94+BT94+BU94+BV94+BW94+BX94+BY94+BZ94+CA94+CB94+CC94+CD94)</f>
        <v>1061.3120096153846</v>
      </c>
    </row>
    <row r="613" spans="1:14" s="211" customFormat="1" ht="12.6" customHeight="1" x14ac:dyDescent="0.2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32149834.43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" customHeight="1" x14ac:dyDescent="0.2">
      <c r="A615" s="222"/>
      <c r="B615" s="221" t="s">
        <v>554</v>
      </c>
      <c r="C615" s="227">
        <f>CD69-CD84</f>
        <v>31402104.870000005</v>
      </c>
      <c r="D615" s="227">
        <f>SUM(C614:C615)</f>
        <v>63551939.300000004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" customHeight="1" x14ac:dyDescent="0.2">
      <c r="A616" s="222">
        <v>8310</v>
      </c>
      <c r="B616" s="226" t="s">
        <v>556</v>
      </c>
      <c r="C616" s="227">
        <f>AX85</f>
        <v>170238.73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919912.56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" customHeight="1" x14ac:dyDescent="0.2">
      <c r="A618" s="222">
        <v>8470</v>
      </c>
      <c r="B618" s="226" t="s">
        <v>559</v>
      </c>
      <c r="C618" s="227">
        <f>BG85</f>
        <v>1311753.3400000001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" customHeight="1" x14ac:dyDescent="0.2">
      <c r="A619" s="222">
        <v>8610</v>
      </c>
      <c r="B619" s="226" t="s">
        <v>561</v>
      </c>
      <c r="C619" s="227">
        <f>BN85</f>
        <v>13907556.119999999</v>
      </c>
      <c r="D619" s="227">
        <f>(D615/D612)*BN90</f>
        <v>14787548.140061144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" customHeight="1" x14ac:dyDescent="0.2">
      <c r="A620" s="222">
        <v>8790</v>
      </c>
      <c r="B620" s="226" t="s">
        <v>563</v>
      </c>
      <c r="C620" s="227">
        <f>CC85</f>
        <v>52058059.830000006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" customHeight="1" x14ac:dyDescent="0.2">
      <c r="A621" s="222">
        <v>8630</v>
      </c>
      <c r="B621" s="226" t="s">
        <v>565</v>
      </c>
      <c r="C621" s="227">
        <f>BP85</f>
        <v>5630083.9800000004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" customHeight="1" x14ac:dyDescent="0.2">
      <c r="A622" s="222">
        <v>8770</v>
      </c>
      <c r="B622" s="221" t="s">
        <v>567</v>
      </c>
      <c r="C622" s="227">
        <f>CB85</f>
        <v>340108.43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" customHeight="1" x14ac:dyDescent="0.2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89125261.130061164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1539503.8599999999</v>
      </c>
      <c r="D624" s="227">
        <f>(D615/D612)*BD90</f>
        <v>0</v>
      </c>
      <c r="E624" s="229">
        <f>(E623/E612)*SUM(C624:D624)</f>
        <v>171006.62444191115</v>
      </c>
      <c r="F624" s="229">
        <f>SUM(C624:E624)</f>
        <v>1710510.4844419111</v>
      </c>
      <c r="G624" s="227"/>
      <c r="H624" s="229"/>
      <c r="I624" s="227"/>
      <c r="J624" s="227"/>
      <c r="N624" s="223" t="s">
        <v>571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8912059.5999999996</v>
      </c>
      <c r="D625" s="227">
        <f>(D615/D612)*AY90</f>
        <v>0</v>
      </c>
      <c r="E625" s="229">
        <f>(E623/E612)*SUM(C625:D625)</f>
        <v>989943.10350162361</v>
      </c>
      <c r="F625" s="229">
        <f>(F624/F612)*AY64</f>
        <v>52221.00612901173</v>
      </c>
      <c r="G625" s="227">
        <f>SUM(C625:F625)</f>
        <v>9954223.7096306346</v>
      </c>
      <c r="H625" s="229"/>
      <c r="I625" s="227"/>
      <c r="J625" s="227"/>
      <c r="N625" s="223" t="s">
        <v>572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10013770.780000001</v>
      </c>
      <c r="D626" s="227">
        <f>(D615/D612)*BR90</f>
        <v>1560163.1599463138</v>
      </c>
      <c r="E626" s="229">
        <f>(E623/E612)*SUM(C626:D626)</f>
        <v>1285621.5732930275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" customHeight="1" x14ac:dyDescent="0.2">
      <c r="A627" s="222">
        <v>8620</v>
      </c>
      <c r="B627" s="221" t="s">
        <v>574</v>
      </c>
      <c r="C627" s="227">
        <f>BO85</f>
        <v>951468.12</v>
      </c>
      <c r="D627" s="227">
        <f>(D615/D612)*BO90</f>
        <v>0</v>
      </c>
      <c r="E627" s="229">
        <f>(E623/E612)*SUM(C627:D627)</f>
        <v>105688.17376352097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387855</v>
      </c>
      <c r="D628" s="227">
        <f>(D615/D612)*AZ90</f>
        <v>1778411.2102597121</v>
      </c>
      <c r="E628" s="229">
        <f>(E623/E612)*SUM(C628:D628)</f>
        <v>240626.79015243574</v>
      </c>
      <c r="F628" s="229">
        <f>(F624/F612)*AZ64</f>
        <v>0</v>
      </c>
      <c r="G628" s="227">
        <f>(G625/G612)*AZ91</f>
        <v>0</v>
      </c>
      <c r="H628" s="229">
        <f>SUM(C626:G628)</f>
        <v>16323604.80741501</v>
      </c>
      <c r="I628" s="227"/>
      <c r="J628" s="227"/>
      <c r="N628" s="223" t="s">
        <v>576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7119405.9300000006</v>
      </c>
      <c r="D629" s="227">
        <f>(D615/D612)*BF90</f>
        <v>192988.68928565946</v>
      </c>
      <c r="E629" s="229">
        <f>(E623/E612)*SUM(C629:D629)</f>
        <v>812253.83899409964</v>
      </c>
      <c r="F629" s="229">
        <f>(F624/F612)*BF64</f>
        <v>7190.1528036448753</v>
      </c>
      <c r="G629" s="227">
        <f>(G625/G612)*BF91</f>
        <v>0</v>
      </c>
      <c r="H629" s="229">
        <f>(H628/H612)*BF60</f>
        <v>472906.21565265616</v>
      </c>
      <c r="I629" s="227">
        <f>SUM(C629:H629)</f>
        <v>8604744.8267360609</v>
      </c>
      <c r="J629" s="227"/>
      <c r="N629" s="223" t="s">
        <v>577</v>
      </c>
    </row>
    <row r="630" spans="1:14" s="211" customFormat="1" ht="12.6" customHeight="1" x14ac:dyDescent="0.2">
      <c r="A630" s="222">
        <v>8350</v>
      </c>
      <c r="B630" s="226" t="s">
        <v>578</v>
      </c>
      <c r="C630" s="227">
        <f>BA85</f>
        <v>442080.12</v>
      </c>
      <c r="D630" s="227">
        <f>(D615/D612)*BA90</f>
        <v>396439.49531865382</v>
      </c>
      <c r="E630" s="229">
        <f>(E623/E612)*SUM(C630:D630)</f>
        <v>93141.961296526322</v>
      </c>
      <c r="F630" s="229">
        <f>(F624/F612)*BA64</f>
        <v>1442.4530512646372</v>
      </c>
      <c r="G630" s="227">
        <f>(G625/G612)*BA91</f>
        <v>0</v>
      </c>
      <c r="H630" s="229">
        <f>(H628/H612)*BA60</f>
        <v>19621.538065248933</v>
      </c>
      <c r="I630" s="227">
        <f>(I629/I612)*BA92</f>
        <v>75415.596143618488</v>
      </c>
      <c r="J630" s="227">
        <f>SUM(C630:I630)</f>
        <v>1028141.1638753123</v>
      </c>
      <c r="N630" s="223" t="s">
        <v>579</v>
      </c>
    </row>
    <row r="631" spans="1:14" s="211" customFormat="1" ht="12.6" customHeight="1" x14ac:dyDescent="0.2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" customHeight="1" x14ac:dyDescent="0.2">
      <c r="A632" s="222">
        <v>8360</v>
      </c>
      <c r="B632" s="226" t="s">
        <v>582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583</v>
      </c>
    </row>
    <row r="633" spans="1:14" s="211" customFormat="1" ht="12.6" customHeight="1" x14ac:dyDescent="0.2">
      <c r="A633" s="222">
        <v>8370</v>
      </c>
      <c r="B633" s="226" t="s">
        <v>584</v>
      </c>
      <c r="C633" s="227">
        <f>BC85</f>
        <v>787609.02</v>
      </c>
      <c r="D633" s="227">
        <f>(D615/D612)*BC90</f>
        <v>0</v>
      </c>
      <c r="E633" s="229">
        <f>(E623/E612)*SUM(C633:D633)</f>
        <v>87486.860793062064</v>
      </c>
      <c r="F633" s="229">
        <f>(F624/F612)*BC64</f>
        <v>1.1159313903569883</v>
      </c>
      <c r="G633" s="227">
        <f>(G625/G612)*BC91</f>
        <v>0</v>
      </c>
      <c r="H633" s="229">
        <f>(H628/H612)*BC60</f>
        <v>54614.276106199046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" customHeight="1" x14ac:dyDescent="0.2">
      <c r="A634" s="222">
        <v>8490</v>
      </c>
      <c r="B634" s="226" t="s">
        <v>586</v>
      </c>
      <c r="C634" s="227">
        <f>BI85</f>
        <v>-145077.11000000002</v>
      </c>
      <c r="D634" s="227">
        <f>(D615/D612)*BI90</f>
        <v>124517.87164461959</v>
      </c>
      <c r="E634" s="229">
        <f>(E623/E612)*SUM(C634:D634)</f>
        <v>-2283.7006412249434</v>
      </c>
      <c r="F634" s="229">
        <f>(F624/F612)*BI64</f>
        <v>1726.2429774516379</v>
      </c>
      <c r="G634" s="227">
        <f>(G625/G612)*BI91</f>
        <v>0</v>
      </c>
      <c r="H634" s="229">
        <f>(H628/H612)*BI60</f>
        <v>0</v>
      </c>
      <c r="I634" s="227">
        <f>(I629/I612)*BI92</f>
        <v>23687.320843412686</v>
      </c>
      <c r="J634" s="227">
        <f>(J630/J612)*BI93</f>
        <v>0</v>
      </c>
      <c r="N634" s="223" t="s">
        <v>587</v>
      </c>
    </row>
    <row r="635" spans="1:14" s="211" customFormat="1" ht="12.6" customHeight="1" x14ac:dyDescent="0.2">
      <c r="A635" s="222">
        <v>8530</v>
      </c>
      <c r="B635" s="226" t="s">
        <v>588</v>
      </c>
      <c r="C635" s="227">
        <f>BK85</f>
        <v>32628631.09</v>
      </c>
      <c r="D635" s="227">
        <f>(D615/D612)*BK90</f>
        <v>0</v>
      </c>
      <c r="E635" s="229">
        <f>(E623/E612)*SUM(C635:D635)</f>
        <v>3624357.3061656998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0</v>
      </c>
      <c r="J635" s="227">
        <f>(J630/J612)*BK93</f>
        <v>0</v>
      </c>
      <c r="N635" s="223" t="s">
        <v>589</v>
      </c>
    </row>
    <row r="636" spans="1:14" s="211" customFormat="1" ht="12.6" customHeight="1" x14ac:dyDescent="0.2">
      <c r="A636" s="222">
        <v>8480</v>
      </c>
      <c r="B636" s="226" t="s">
        <v>590</v>
      </c>
      <c r="C636" s="227">
        <f>BH85</f>
        <v>870041.59</v>
      </c>
      <c r="D636" s="227">
        <f>(D615/D612)*BH90</f>
        <v>0</v>
      </c>
      <c r="E636" s="229">
        <f>(E623/E612)*SUM(C636:D636)</f>
        <v>96643.392261434958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0</v>
      </c>
      <c r="J636" s="227">
        <f>(J630/J612)*BH93</f>
        <v>0</v>
      </c>
      <c r="N636" s="223" t="s">
        <v>591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6813142.4700000007</v>
      </c>
      <c r="D637" s="227">
        <f>(D615/D612)*BL90</f>
        <v>0</v>
      </c>
      <c r="E637" s="229">
        <f>(E623/E612)*SUM(C637:D637)</f>
        <v>756797.38512414333</v>
      </c>
      <c r="F637" s="229">
        <f>(F624/F612)*BL64</f>
        <v>649.87829543169596</v>
      </c>
      <c r="G637" s="227">
        <f>(G625/G612)*BL91</f>
        <v>0</v>
      </c>
      <c r="H637" s="229">
        <f>(H628/H612)*BL60</f>
        <v>0</v>
      </c>
      <c r="I637" s="227">
        <f>(I629/I612)*BL92</f>
        <v>0</v>
      </c>
      <c r="J637" s="227">
        <f>(J630/J612)*BL93</f>
        <v>0</v>
      </c>
      <c r="N637" s="223" t="s">
        <v>592</v>
      </c>
    </row>
    <row r="638" spans="1:14" s="211" customFormat="1" ht="12.6" customHeight="1" x14ac:dyDescent="0.2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" customHeight="1" x14ac:dyDescent="0.2">
      <c r="A639" s="222">
        <v>8660</v>
      </c>
      <c r="B639" s="226" t="s">
        <v>595</v>
      </c>
      <c r="C639" s="227">
        <f>BS85</f>
        <v>163702.65</v>
      </c>
      <c r="D639" s="227">
        <f>(D615/D612)*BS90</f>
        <v>0</v>
      </c>
      <c r="E639" s="229">
        <f>(E623/E612)*SUM(C639:D639)</f>
        <v>18183.934653269156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596</v>
      </c>
    </row>
    <row r="640" spans="1:14" s="211" customFormat="1" ht="12.6" customHeight="1" x14ac:dyDescent="0.2">
      <c r="A640" s="222">
        <v>8670</v>
      </c>
      <c r="B640" s="226" t="s">
        <v>597</v>
      </c>
      <c r="C640" s="227">
        <f>BT85</f>
        <v>585550.32999999996</v>
      </c>
      <c r="D640" s="227">
        <f>(D615/D612)*BT90</f>
        <v>143387.04649249141</v>
      </c>
      <c r="E640" s="229">
        <f>(E623/E612)*SUM(C640:D640)</f>
        <v>80969.670438840913</v>
      </c>
      <c r="F640" s="229">
        <f>(F624/F612)*BT64</f>
        <v>2.9396626784269886</v>
      </c>
      <c r="G640" s="227">
        <f>(G625/G612)*BT91</f>
        <v>0</v>
      </c>
      <c r="H640" s="229">
        <f>(H628/H612)*BT60</f>
        <v>16688.240333607358</v>
      </c>
      <c r="I640" s="227">
        <f>(I629/I612)*BT92</f>
        <v>27276.84733281206</v>
      </c>
      <c r="J640" s="227">
        <f>(J630/J612)*BT93</f>
        <v>0</v>
      </c>
      <c r="N640" s="223" t="s">
        <v>598</v>
      </c>
    </row>
    <row r="641" spans="1:14" s="211" customFormat="1" ht="12.6" customHeight="1" x14ac:dyDescent="0.2">
      <c r="A641" s="222">
        <v>8680</v>
      </c>
      <c r="B641" s="226" t="s">
        <v>599</v>
      </c>
      <c r="C641" s="227">
        <f>BU85</f>
        <v>79157.83</v>
      </c>
      <c r="D641" s="227">
        <f>(D615/D612)*BU90</f>
        <v>0</v>
      </c>
      <c r="E641" s="229">
        <f>(E623/E612)*SUM(C641:D641)</f>
        <v>8792.7764640009736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600</v>
      </c>
    </row>
    <row r="642" spans="1:14" s="211" customFormat="1" ht="12.6" customHeight="1" x14ac:dyDescent="0.2">
      <c r="A642" s="222">
        <v>8690</v>
      </c>
      <c r="B642" s="226" t="s">
        <v>601</v>
      </c>
      <c r="C642" s="227">
        <f>BV85</f>
        <v>192620</v>
      </c>
      <c r="D642" s="227">
        <f>(D615/D612)*BV90</f>
        <v>883208.15933974355</v>
      </c>
      <c r="E642" s="229">
        <f>(E623/E612)*SUM(C642:D642)</f>
        <v>119501.96864608323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168014.71761025279</v>
      </c>
      <c r="J642" s="227">
        <f>(J630/J612)*BV93</f>
        <v>0</v>
      </c>
      <c r="N642" s="223" t="s">
        <v>602</v>
      </c>
    </row>
    <row r="643" spans="1:14" s="211" customFormat="1" ht="12.6" customHeight="1" x14ac:dyDescent="0.2">
      <c r="A643" s="222">
        <v>8700</v>
      </c>
      <c r="B643" s="226" t="s">
        <v>603</v>
      </c>
      <c r="C643" s="227">
        <f>BW85</f>
        <v>1668531.74</v>
      </c>
      <c r="D643" s="227">
        <f>(D615/D612)*BW90</f>
        <v>0</v>
      </c>
      <c r="E643" s="229">
        <f>(E623/E612)*SUM(C643:D643)</f>
        <v>185338.91862511379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604</v>
      </c>
    </row>
    <row r="644" spans="1:14" s="211" customFormat="1" ht="12.6" customHeight="1" x14ac:dyDescent="0.2">
      <c r="A644" s="222">
        <v>8710</v>
      </c>
      <c r="B644" s="226" t="s">
        <v>605</v>
      </c>
      <c r="C644" s="227">
        <f>BX85</f>
        <v>5519680.75</v>
      </c>
      <c r="D644" s="227">
        <f>(D615/D612)*BX90</f>
        <v>0</v>
      </c>
      <c r="E644" s="229">
        <f>(E623/E612)*SUM(C644:D644)</f>
        <v>613120.88756600884</v>
      </c>
      <c r="F644" s="229">
        <f>(F624/F612)*BX64</f>
        <v>0</v>
      </c>
      <c r="G644" s="227">
        <f>(G625/G612)*BX91</f>
        <v>0</v>
      </c>
      <c r="H644" s="229">
        <f>(H628/H612)*BX60</f>
        <v>103807.23876661011</v>
      </c>
      <c r="I644" s="227">
        <f>(I629/I612)*BX92</f>
        <v>0</v>
      </c>
      <c r="J644" s="227">
        <f>(J630/J612)*BX93</f>
        <v>0</v>
      </c>
      <c r="K644" s="229">
        <f>SUM(C631:J644)</f>
        <v>56300081.655433148</v>
      </c>
      <c r="L644" s="229"/>
      <c r="N644" s="223" t="s">
        <v>606</v>
      </c>
    </row>
    <row r="645" spans="1:14" s="211" customFormat="1" ht="12.6" customHeight="1" x14ac:dyDescent="0.2">
      <c r="A645" s="222">
        <v>8720</v>
      </c>
      <c r="B645" s="226" t="s">
        <v>607</v>
      </c>
      <c r="C645" s="227">
        <f>BY85</f>
        <v>7486354.1699999999</v>
      </c>
      <c r="D645" s="227">
        <f>(D615/D612)*BY90</f>
        <v>91356.698025834921</v>
      </c>
      <c r="E645" s="229">
        <f>(E623/E612)*SUM(C645:D645)</f>
        <v>841724.9155438185</v>
      </c>
      <c r="F645" s="229">
        <f>(F624/F612)*BY64</f>
        <v>266.11479776649162</v>
      </c>
      <c r="G645" s="227">
        <f>(G625/G612)*BY91</f>
        <v>0</v>
      </c>
      <c r="H645" s="229">
        <f>(H628/H612)*BY60</f>
        <v>328777.55879100441</v>
      </c>
      <c r="I645" s="227">
        <f>(I629/I612)*BY92</f>
        <v>17378.994587290032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" customHeight="1" x14ac:dyDescent="0.2">
      <c r="A646" s="222">
        <v>8730</v>
      </c>
      <c r="B646" s="226" t="s">
        <v>609</v>
      </c>
      <c r="C646" s="227">
        <f>BZ85</f>
        <v>1450696.8200000003</v>
      </c>
      <c r="D646" s="227">
        <f>(D615/D612)*BZ90</f>
        <v>0</v>
      </c>
      <c r="E646" s="229">
        <f>(E623/E612)*SUM(C646:D646)</f>
        <v>161142.02290913052</v>
      </c>
      <c r="F646" s="229">
        <f>(F624/F612)*BZ64</f>
        <v>12.61778179508889</v>
      </c>
      <c r="G646" s="227">
        <f>(G625/G612)*BZ91</f>
        <v>0</v>
      </c>
      <c r="H646" s="229">
        <f>(H628/H612)*BZ60</f>
        <v>71071.825812533367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" customHeight="1" x14ac:dyDescent="0.2">
      <c r="A647" s="222">
        <v>8740</v>
      </c>
      <c r="B647" s="226" t="s">
        <v>611</v>
      </c>
      <c r="C647" s="227">
        <f>CA85</f>
        <v>1829475.0300000003</v>
      </c>
      <c r="D647" s="227">
        <f>(D615/D612)*CA90</f>
        <v>0</v>
      </c>
      <c r="E647" s="229">
        <f>(E623/E612)*SUM(C647:D647)</f>
        <v>203216.34619419806</v>
      </c>
      <c r="F647" s="229">
        <f>(F624/F612)*CA64</f>
        <v>0</v>
      </c>
      <c r="G647" s="227">
        <f>(G625/G612)*CA91</f>
        <v>0</v>
      </c>
      <c r="H647" s="229">
        <f>(H628/H612)*CA60</f>
        <v>39101.447487048688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12520574.56193042</v>
      </c>
      <c r="N647" s="223" t="s">
        <v>612</v>
      </c>
    </row>
    <row r="648" spans="1:14" s="211" customFormat="1" ht="12.6" customHeight="1" x14ac:dyDescent="0.2">
      <c r="A648" s="222"/>
      <c r="B648" s="222"/>
      <c r="C648" s="211">
        <f>SUM(C614:C647)</f>
        <v>227185912.08000007</v>
      </c>
      <c r="L648" s="225"/>
    </row>
    <row r="666" spans="1:14" s="211" customFormat="1" ht="12.6" customHeight="1" x14ac:dyDescent="0.2">
      <c r="C666" s="220" t="s">
        <v>613</v>
      </c>
      <c r="M666" s="220" t="s">
        <v>614</v>
      </c>
    </row>
    <row r="667" spans="1:14" s="211" customFormat="1" ht="12.6" customHeight="1" x14ac:dyDescent="0.2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" customHeight="1" x14ac:dyDescent="0.2">
      <c r="A668" s="222">
        <v>6010</v>
      </c>
      <c r="B668" s="221" t="s">
        <v>342</v>
      </c>
      <c r="C668" s="227">
        <f>C85</f>
        <v>46429066.979999997</v>
      </c>
      <c r="D668" s="227">
        <f>(D615/D612)*C90</f>
        <v>1945486.6562209243</v>
      </c>
      <c r="E668" s="229">
        <f>(E623/E612)*SUM(C668:D668)</f>
        <v>5373399.4055814324</v>
      </c>
      <c r="F668" s="229">
        <f>(F624/F612)*C64</f>
        <v>41149.669262295327</v>
      </c>
      <c r="G668" s="227">
        <f>(G625/G612)*C91</f>
        <v>1419954.4476922946</v>
      </c>
      <c r="H668" s="229">
        <f>(H628/H612)*C60</f>
        <v>947867.05109378963</v>
      </c>
      <c r="I668" s="227">
        <f>(I629/I612)*C92</f>
        <v>370094.39700356789</v>
      </c>
      <c r="J668" s="227">
        <f>(J630/J612)*C93</f>
        <v>137658.55198204232</v>
      </c>
      <c r="K668" s="227">
        <f>(K644/K612)*C89</f>
        <v>2075687.7341704301</v>
      </c>
      <c r="L668" s="227">
        <f>(L647/L612)*C94</f>
        <v>1578703.7110629242</v>
      </c>
      <c r="M668" s="211">
        <f t="shared" ref="M668:M713" si="24">ROUND(SUM(D668:L668),0)</f>
        <v>13890002</v>
      </c>
      <c r="N668" s="221" t="s">
        <v>616</v>
      </c>
    </row>
    <row r="669" spans="1:14" s="211" customFormat="1" ht="12.6" customHeight="1" x14ac:dyDescent="0.2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617</v>
      </c>
    </row>
    <row r="670" spans="1:14" s="211" customFormat="1" ht="12.6" customHeight="1" x14ac:dyDescent="0.2">
      <c r="A670" s="222">
        <v>6070</v>
      </c>
      <c r="B670" s="221" t="s">
        <v>618</v>
      </c>
      <c r="C670" s="227">
        <f>E85</f>
        <v>99158180.079999983</v>
      </c>
      <c r="D670" s="227">
        <f>(D615/D612)*E90</f>
        <v>10674741.755520083</v>
      </c>
      <c r="E670" s="229">
        <f>(E623/E612)*SUM(C670:D670)</f>
        <v>12200136.48792317</v>
      </c>
      <c r="F670" s="229">
        <f>(F624/F612)*E64</f>
        <v>58150.803701759614</v>
      </c>
      <c r="G670" s="227">
        <f>(G625/G612)*E91</f>
        <v>7601741.8370944606</v>
      </c>
      <c r="H670" s="229">
        <f>(H628/H612)*E60</f>
        <v>2764514.2790555465</v>
      </c>
      <c r="I670" s="227">
        <f>(I629/I612)*E92</f>
        <v>2030680.6528563444</v>
      </c>
      <c r="J670" s="227">
        <f>(J630/J612)*E93</f>
        <v>436737.88064136321</v>
      </c>
      <c r="K670" s="227">
        <f>(K644/K612)*E89</f>
        <v>5572646.8443946522</v>
      </c>
      <c r="L670" s="227">
        <f>(L647/L612)*E94</f>
        <v>3496791.5311248386</v>
      </c>
      <c r="M670" s="211">
        <f t="shared" si="24"/>
        <v>44836142</v>
      </c>
      <c r="N670" s="221" t="s">
        <v>619</v>
      </c>
    </row>
    <row r="671" spans="1:14" s="211" customFormat="1" ht="12.6" customHeight="1" x14ac:dyDescent="0.2">
      <c r="A671" s="222">
        <v>6100</v>
      </c>
      <c r="B671" s="221" t="s">
        <v>620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621</v>
      </c>
    </row>
    <row r="672" spans="1:14" s="211" customFormat="1" ht="12.6" customHeight="1" x14ac:dyDescent="0.2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623</v>
      </c>
    </row>
    <row r="673" spans="1:14" s="211" customFormat="1" ht="12.6" customHeight="1" x14ac:dyDescent="0.2">
      <c r="A673" s="222">
        <v>6140</v>
      </c>
      <c r="B673" s="221" t="s">
        <v>624</v>
      </c>
      <c r="C673" s="227">
        <f>H85</f>
        <v>114642.45</v>
      </c>
      <c r="D673" s="227">
        <f>(D615/D612)*H90</f>
        <v>0</v>
      </c>
      <c r="E673" s="229">
        <f>(E623/E612)*SUM(C673:D673)</f>
        <v>12734.374301764063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100.68899780935267</v>
      </c>
      <c r="L673" s="227">
        <f>(L647/L612)*H94</f>
        <v>0</v>
      </c>
      <c r="M673" s="211">
        <f t="shared" si="24"/>
        <v>12835</v>
      </c>
      <c r="N673" s="221" t="s">
        <v>625</v>
      </c>
    </row>
    <row r="674" spans="1:14" s="211" customFormat="1" ht="12.6" customHeight="1" x14ac:dyDescent="0.2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15435564.539999999</v>
      </c>
      <c r="D675" s="227">
        <f>(D615/D612)*J90</f>
        <v>235584.45032838004</v>
      </c>
      <c r="E675" s="229">
        <f>(E623/E612)*SUM(C675:D675)</f>
        <v>1740736.3239494057</v>
      </c>
      <c r="F675" s="229">
        <f>(F624/F612)*J64</f>
        <v>19186.535144562367</v>
      </c>
      <c r="G675" s="227">
        <f>(G625/G612)*J91</f>
        <v>0</v>
      </c>
      <c r="H675" s="229">
        <f>(H628/H612)*J60</f>
        <v>317190.71188234416</v>
      </c>
      <c r="I675" s="227">
        <f>(I629/I612)*J92</f>
        <v>44815.771318144631</v>
      </c>
      <c r="J675" s="227">
        <f>(J630/J612)*J93</f>
        <v>6269.6324733837337</v>
      </c>
      <c r="K675" s="227">
        <f>(K644/K612)*J89</f>
        <v>1187551.4643537719</v>
      </c>
      <c r="L675" s="227">
        <f>(L647/L612)*J94</f>
        <v>529362.65942809056</v>
      </c>
      <c r="M675" s="211">
        <f t="shared" si="24"/>
        <v>4080698</v>
      </c>
      <c r="N675" s="221" t="s">
        <v>628</v>
      </c>
    </row>
    <row r="676" spans="1:14" s="211" customFormat="1" ht="12.6" customHeight="1" x14ac:dyDescent="0.2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" customHeight="1" x14ac:dyDescent="0.2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630</v>
      </c>
    </row>
    <row r="678" spans="1:14" s="211" customFormat="1" ht="12.6" customHeight="1" x14ac:dyDescent="0.2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632</v>
      </c>
    </row>
    <row r="679" spans="1:14" s="211" customFormat="1" ht="12.6" customHeight="1" x14ac:dyDescent="0.2">
      <c r="A679" s="222">
        <v>6400</v>
      </c>
      <c r="B679" s="221" t="s">
        <v>633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634</v>
      </c>
    </row>
    <row r="680" spans="1:14" s="211" customFormat="1" ht="12.6" customHeight="1" x14ac:dyDescent="0.2">
      <c r="A680" s="222">
        <v>7010</v>
      </c>
      <c r="B680" s="221" t="s">
        <v>635</v>
      </c>
      <c r="C680" s="227">
        <f>O85</f>
        <v>30808634.979999993</v>
      </c>
      <c r="D680" s="227">
        <f>(D615/D612)*O90</f>
        <v>1645813.9565020623</v>
      </c>
      <c r="E680" s="229">
        <f>(E623/E612)*SUM(C680:D680)</f>
        <v>3605009.3182316478</v>
      </c>
      <c r="F680" s="229">
        <f>(F624/F612)*O64</f>
        <v>25230.121247222683</v>
      </c>
      <c r="G680" s="227">
        <f>(G625/G612)*O91</f>
        <v>0</v>
      </c>
      <c r="H680" s="229">
        <f>(H628/H612)*O60</f>
        <v>779647.32291915803</v>
      </c>
      <c r="I680" s="227">
        <f>(I629/I612)*O92</f>
        <v>313086.97074019845</v>
      </c>
      <c r="J680" s="227">
        <f>(J630/J612)*O93</f>
        <v>119255.27234253772</v>
      </c>
      <c r="K680" s="227">
        <f>(K644/K612)*O89</f>
        <v>2731570.3313532402</v>
      </c>
      <c r="L680" s="227">
        <f>(L647/L612)*O94</f>
        <v>1148972.7758424806</v>
      </c>
      <c r="M680" s="211">
        <f t="shared" si="24"/>
        <v>10368586</v>
      </c>
      <c r="N680" s="221" t="s">
        <v>636</v>
      </c>
    </row>
    <row r="681" spans="1:14" s="211" customFormat="1" ht="12.6" customHeight="1" x14ac:dyDescent="0.2">
      <c r="A681" s="222">
        <v>7020</v>
      </c>
      <c r="B681" s="221" t="s">
        <v>637</v>
      </c>
      <c r="C681" s="227">
        <f>P85</f>
        <v>104367161.75000004</v>
      </c>
      <c r="D681" s="227">
        <f>(D615/D612)*P90</f>
        <v>8366330.5746276882</v>
      </c>
      <c r="E681" s="229">
        <f>(E623/E612)*SUM(C681:D681)</f>
        <v>12522329.098923266</v>
      </c>
      <c r="F681" s="229">
        <f>(F624/F612)*P64</f>
        <v>650241.91786474665</v>
      </c>
      <c r="G681" s="227">
        <f>(G625/G612)*P91</f>
        <v>88827.625062521343</v>
      </c>
      <c r="H681" s="229">
        <f>(H628/H612)*P60</f>
        <v>1208488.8665018915</v>
      </c>
      <c r="I681" s="227">
        <f>(I629/I612)*P92</f>
        <v>1591546.2895869571</v>
      </c>
      <c r="J681" s="227">
        <f>(J630/J612)*P93</f>
        <v>107826.11921648732</v>
      </c>
      <c r="K681" s="227">
        <f>(K644/K612)*P89</f>
        <v>17914706.889713172</v>
      </c>
      <c r="L681" s="227">
        <f>(L647/L612)*P94</f>
        <v>1165603.9075301432</v>
      </c>
      <c r="M681" s="211">
        <f t="shared" si="24"/>
        <v>43615901</v>
      </c>
      <c r="N681" s="221" t="s">
        <v>638</v>
      </c>
    </row>
    <row r="682" spans="1:14" s="211" customFormat="1" ht="12.6" customHeight="1" x14ac:dyDescent="0.2">
      <c r="A682" s="222">
        <v>7030</v>
      </c>
      <c r="B682" s="221" t="s">
        <v>639</v>
      </c>
      <c r="C682" s="227">
        <f>Q85</f>
        <v>3092303.1</v>
      </c>
      <c r="D682" s="227">
        <f>(D615/D612)*Q90</f>
        <v>221292.45155746723</v>
      </c>
      <c r="E682" s="229">
        <f>(E623/E612)*SUM(C682:D682)</f>
        <v>368071.04208077485</v>
      </c>
      <c r="F682" s="229">
        <f>(F624/F612)*Q64</f>
        <v>1893.3742526258829</v>
      </c>
      <c r="G682" s="227">
        <f>(G625/G612)*Q91</f>
        <v>0</v>
      </c>
      <c r="H682" s="229">
        <f>(H628/H612)*Q60</f>
        <v>95017.641270943204</v>
      </c>
      <c r="I682" s="227">
        <f>(I629/I612)*Q92</f>
        <v>42096.971551421346</v>
      </c>
      <c r="J682" s="227">
        <f>(J630/J612)*Q93</f>
        <v>26355.189728780402</v>
      </c>
      <c r="K682" s="227">
        <f>(K644/K612)*Q89</f>
        <v>352787.47855726018</v>
      </c>
      <c r="L682" s="227">
        <f>(L647/L612)*Q94</f>
        <v>166754.96194362591</v>
      </c>
      <c r="M682" s="211">
        <f t="shared" si="24"/>
        <v>1274269</v>
      </c>
      <c r="N682" s="221" t="s">
        <v>640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0</v>
      </c>
      <c r="D683" s="227">
        <f>(D615/D612)*R90</f>
        <v>0</v>
      </c>
      <c r="E683" s="229">
        <f>(E623/E612)*SUM(C683:D683)</f>
        <v>0</v>
      </c>
      <c r="F683" s="229">
        <f>(F624/F612)*R64</f>
        <v>0</v>
      </c>
      <c r="G683" s="227">
        <f>(G625/G612)*R91</f>
        <v>0</v>
      </c>
      <c r="H683" s="229">
        <f>(H628/H612)*R60</f>
        <v>0</v>
      </c>
      <c r="I683" s="227">
        <f>(I629/I612)*R92</f>
        <v>0</v>
      </c>
      <c r="J683" s="227">
        <f>(J630/J612)*R93</f>
        <v>0</v>
      </c>
      <c r="K683" s="227">
        <f>(K644/K612)*R89</f>
        <v>0</v>
      </c>
      <c r="L683" s="227">
        <f>(L647/L612)*R94</f>
        <v>0</v>
      </c>
      <c r="M683" s="211">
        <f t="shared" si="24"/>
        <v>0</v>
      </c>
      <c r="N683" s="221" t="s">
        <v>641</v>
      </c>
    </row>
    <row r="684" spans="1:14" s="211" customFormat="1" ht="12.6" customHeight="1" x14ac:dyDescent="0.2">
      <c r="A684" s="222">
        <v>7050</v>
      </c>
      <c r="B684" s="221" t="s">
        <v>642</v>
      </c>
      <c r="C684" s="227">
        <f>S85</f>
        <v>3010448.8899999997</v>
      </c>
      <c r="D684" s="227">
        <f>(D615/D612)*S90</f>
        <v>1629194.4481273894</v>
      </c>
      <c r="E684" s="229">
        <f>(E623/E612)*SUM(C684:D684)</f>
        <v>515367.16891867074</v>
      </c>
      <c r="F684" s="229">
        <f>(F624/F612)*S64</f>
        <v>1376.7023737447994</v>
      </c>
      <c r="G684" s="227">
        <f>(G625/G612)*S91</f>
        <v>0</v>
      </c>
      <c r="H684" s="229">
        <f>(H628/H612)*S60</f>
        <v>221795.19891750169</v>
      </c>
      <c r="I684" s="227">
        <f>(I629/I612)*S92</f>
        <v>309925.40347333881</v>
      </c>
      <c r="J684" s="227">
        <f>(J630/J612)*S93</f>
        <v>3082.4868567753265</v>
      </c>
      <c r="K684" s="227">
        <f>(K644/K612)*S89</f>
        <v>0</v>
      </c>
      <c r="L684" s="227">
        <f>(L647/L612)*S94</f>
        <v>0</v>
      </c>
      <c r="M684" s="211">
        <f t="shared" si="24"/>
        <v>2680741</v>
      </c>
      <c r="N684" s="221" t="s">
        <v>643</v>
      </c>
    </row>
    <row r="685" spans="1:14" s="211" customFormat="1" ht="12.6" customHeight="1" x14ac:dyDescent="0.2">
      <c r="A685" s="222">
        <v>7060</v>
      </c>
      <c r="B685" s="221" t="s">
        <v>644</v>
      </c>
      <c r="C685" s="227">
        <f>T85</f>
        <v>3658902.16</v>
      </c>
      <c r="D685" s="227">
        <f>(D615/D612)*T90</f>
        <v>0</v>
      </c>
      <c r="E685" s="229">
        <f>(E623/E612)*SUM(C685:D685)</f>
        <v>406427.37170195702</v>
      </c>
      <c r="F685" s="229">
        <f>(F624/F612)*T64</f>
        <v>13292.52127273822</v>
      </c>
      <c r="G685" s="227">
        <f>(G625/G612)*T91</f>
        <v>0</v>
      </c>
      <c r="H685" s="229">
        <f>(H628/H612)*T60</f>
        <v>70472.777945146852</v>
      </c>
      <c r="I685" s="227">
        <f>(I629/I612)*T92</f>
        <v>0</v>
      </c>
      <c r="J685" s="227">
        <f>(J630/J612)*T93</f>
        <v>0</v>
      </c>
      <c r="K685" s="227">
        <f>(K644/K612)*T89</f>
        <v>309239.90079312329</v>
      </c>
      <c r="L685" s="227">
        <f>(L647/L612)*T94</f>
        <v>138648.15825316403</v>
      </c>
      <c r="M685" s="211">
        <f t="shared" si="24"/>
        <v>938081</v>
      </c>
      <c r="N685" s="221" t="s">
        <v>645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24844196.579999998</v>
      </c>
      <c r="D686" s="227">
        <f>(D615/D612)*U90</f>
        <v>1555959.6308960454</v>
      </c>
      <c r="E686" s="229">
        <f>(E623/E612)*SUM(C686:D686)</f>
        <v>2932504.2409211555</v>
      </c>
      <c r="F686" s="229">
        <f>(F624/F612)*U64</f>
        <v>102201.16350783322</v>
      </c>
      <c r="G686" s="227">
        <f>(G625/G612)*U91</f>
        <v>0</v>
      </c>
      <c r="H686" s="229">
        <f>(H628/H612)*U60</f>
        <v>498035.50639486039</v>
      </c>
      <c r="I686" s="227">
        <f>(I629/I612)*U92</f>
        <v>295993.77591052145</v>
      </c>
      <c r="J686" s="227">
        <f>(J630/J612)*U93</f>
        <v>2452.0349841091834</v>
      </c>
      <c r="K686" s="227">
        <f>(K644/K612)*U89</f>
        <v>2640774.4490810242</v>
      </c>
      <c r="L686" s="227">
        <f>(L647/L612)*U94</f>
        <v>0</v>
      </c>
      <c r="M686" s="211">
        <f t="shared" si="24"/>
        <v>8027921</v>
      </c>
      <c r="N686" s="221" t="s">
        <v>646</v>
      </c>
    </row>
    <row r="687" spans="1:14" s="211" customFormat="1" ht="12.6" customHeight="1" x14ac:dyDescent="0.2">
      <c r="A687" s="222">
        <v>7110</v>
      </c>
      <c r="B687" s="221" t="s">
        <v>647</v>
      </c>
      <c r="C687" s="227">
        <f>V85</f>
        <v>23351674.849999998</v>
      </c>
      <c r="D687" s="227">
        <f>(D615/D612)*V90</f>
        <v>309192.9145864147</v>
      </c>
      <c r="E687" s="229">
        <f>(E623/E612)*SUM(C687:D687)</f>
        <v>2628226.6858287388</v>
      </c>
      <c r="F687" s="229">
        <f>(F624/F612)*V64</f>
        <v>254862.33339536036</v>
      </c>
      <c r="G687" s="227">
        <f>(G625/G612)*V91</f>
        <v>0</v>
      </c>
      <c r="H687" s="229">
        <f>(H628/H612)*V60</f>
        <v>106848.48788152687</v>
      </c>
      <c r="I687" s="227">
        <f>(I629/I612)*V92</f>
        <v>58818.478613425352</v>
      </c>
      <c r="J687" s="227">
        <f>(J630/J612)*V93</f>
        <v>0</v>
      </c>
      <c r="K687" s="227">
        <f>(K644/K612)*V89</f>
        <v>646568.16728156223</v>
      </c>
      <c r="L687" s="227">
        <f>(L647/L612)*V94</f>
        <v>38528.776120938586</v>
      </c>
      <c r="M687" s="211">
        <f t="shared" si="24"/>
        <v>4043046</v>
      </c>
      <c r="N687" s="221" t="s">
        <v>648</v>
      </c>
    </row>
    <row r="688" spans="1:14" s="211" customFormat="1" ht="12.6" customHeight="1" x14ac:dyDescent="0.2">
      <c r="A688" s="222">
        <v>7120</v>
      </c>
      <c r="B688" s="221" t="s">
        <v>649</v>
      </c>
      <c r="C688" s="227">
        <f>W85</f>
        <v>1649972.14</v>
      </c>
      <c r="D688" s="227">
        <f>(D615/D612)*W90</f>
        <v>0</v>
      </c>
      <c r="E688" s="229">
        <f>(E623/E612)*SUM(C688:D688)</f>
        <v>183277.33591041237</v>
      </c>
      <c r="F688" s="229">
        <f>(F624/F612)*W64</f>
        <v>2715.077675620214</v>
      </c>
      <c r="G688" s="227">
        <f>(G625/G612)*W91</f>
        <v>0</v>
      </c>
      <c r="H688" s="229">
        <f>(H628/H612)*W60</f>
        <v>49225.105331264785</v>
      </c>
      <c r="I688" s="227">
        <f>(I629/I612)*W92</f>
        <v>0</v>
      </c>
      <c r="J688" s="227">
        <f>(J630/J612)*W93</f>
        <v>0</v>
      </c>
      <c r="K688" s="227">
        <f>(K644/K612)*W89</f>
        <v>755812.1846855589</v>
      </c>
      <c r="L688" s="227">
        <f>(L647/L612)*W94</f>
        <v>0</v>
      </c>
      <c r="M688" s="211">
        <f t="shared" si="24"/>
        <v>991030</v>
      </c>
      <c r="N688" s="221" t="s">
        <v>650</v>
      </c>
    </row>
    <row r="689" spans="1:14" s="211" customFormat="1" ht="12.6" customHeight="1" x14ac:dyDescent="0.2">
      <c r="A689" s="222">
        <v>7130</v>
      </c>
      <c r="B689" s="221" t="s">
        <v>651</v>
      </c>
      <c r="C689" s="227">
        <f>X85</f>
        <v>3301898.69</v>
      </c>
      <c r="D689" s="227">
        <f>(D615/D612)*X90</f>
        <v>0</v>
      </c>
      <c r="E689" s="229">
        <f>(E623/E612)*SUM(C689:D689)</f>
        <v>366771.76582465239</v>
      </c>
      <c r="F689" s="229">
        <f>(F624/F612)*X64</f>
        <v>4455.8156492082317</v>
      </c>
      <c r="G689" s="227">
        <f>(G625/G612)*X91</f>
        <v>0</v>
      </c>
      <c r="H689" s="229">
        <f>(H628/H612)*X60</f>
        <v>75538.624701111636</v>
      </c>
      <c r="I689" s="227">
        <f>(I629/I612)*X92</f>
        <v>0</v>
      </c>
      <c r="J689" s="227">
        <f>(J630/J612)*X93</f>
        <v>0</v>
      </c>
      <c r="K689" s="227">
        <f>(K644/K612)*X89</f>
        <v>3374323.1963112624</v>
      </c>
      <c r="L689" s="227">
        <f>(L647/L612)*X94</f>
        <v>0</v>
      </c>
      <c r="M689" s="211">
        <f t="shared" si="24"/>
        <v>3821089</v>
      </c>
      <c r="N689" s="221" t="s">
        <v>652</v>
      </c>
    </row>
    <row r="690" spans="1:14" s="211" customFormat="1" ht="12.6" customHeight="1" x14ac:dyDescent="0.2">
      <c r="A690" s="222">
        <v>7140</v>
      </c>
      <c r="B690" s="221" t="s">
        <v>653</v>
      </c>
      <c r="C690" s="227">
        <f>Y85</f>
        <v>15265234.460000003</v>
      </c>
      <c r="D690" s="227">
        <f>(D615/D612)*Y90</f>
        <v>4306655.6296350649</v>
      </c>
      <c r="E690" s="229">
        <f>(E623/E612)*SUM(C690:D690)</f>
        <v>2174026.9350000764</v>
      </c>
      <c r="F690" s="229">
        <f>(F624/F612)*Y64</f>
        <v>69363.244104862169</v>
      </c>
      <c r="G690" s="227">
        <f>(G625/G612)*Y91</f>
        <v>0</v>
      </c>
      <c r="H690" s="229">
        <f>(H628/H612)*Y60</f>
        <v>309340.22724743618</v>
      </c>
      <c r="I690" s="227">
        <f>(I629/I612)*Y92</f>
        <v>819264.99637261697</v>
      </c>
      <c r="J690" s="227">
        <f>(J630/J612)*Y93</f>
        <v>46268.513031054739</v>
      </c>
      <c r="K690" s="227">
        <f>(K644/K612)*Y89</f>
        <v>1850992.7118289317</v>
      </c>
      <c r="L690" s="227">
        <f>(L647/L612)*Y94</f>
        <v>59587.623968194632</v>
      </c>
      <c r="M690" s="211">
        <f t="shared" si="24"/>
        <v>9635500</v>
      </c>
      <c r="N690" s="221" t="s">
        <v>654</v>
      </c>
    </row>
    <row r="691" spans="1:14" s="211" customFormat="1" ht="12.6" customHeight="1" x14ac:dyDescent="0.2">
      <c r="A691" s="222">
        <v>7150</v>
      </c>
      <c r="B691" s="221" t="s">
        <v>655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24"/>
        <v>0</v>
      </c>
      <c r="N691" s="221" t="s">
        <v>656</v>
      </c>
    </row>
    <row r="692" spans="1:14" s="211" customFormat="1" ht="12.6" customHeight="1" x14ac:dyDescent="0.2">
      <c r="A692" s="222">
        <v>7160</v>
      </c>
      <c r="B692" s="221" t="s">
        <v>657</v>
      </c>
      <c r="C692" s="227">
        <f>AA85</f>
        <v>1568489.7099999997</v>
      </c>
      <c r="D692" s="227">
        <f>(D615/D612)*AA90</f>
        <v>0</v>
      </c>
      <c r="E692" s="229">
        <f>(E623/E612)*SUM(C692:D692)</f>
        <v>174226.34508949664</v>
      </c>
      <c r="F692" s="229">
        <f>(F624/F612)*AA64</f>
        <v>7427.2065705793657</v>
      </c>
      <c r="G692" s="227">
        <f>(G625/G612)*AA91</f>
        <v>0</v>
      </c>
      <c r="H692" s="229">
        <f>(H628/H612)*AA60</f>
        <v>25348.262687395214</v>
      </c>
      <c r="I692" s="227">
        <f>(I629/I612)*AA92</f>
        <v>0</v>
      </c>
      <c r="J692" s="227">
        <f>(J630/J612)*AA93</f>
        <v>5258.2799908633924</v>
      </c>
      <c r="K692" s="227">
        <f>(K644/K612)*AA89</f>
        <v>281607.57766282919</v>
      </c>
      <c r="L692" s="227">
        <f>(L647/L612)*AA94</f>
        <v>0</v>
      </c>
      <c r="M692" s="211">
        <f t="shared" si="24"/>
        <v>493868</v>
      </c>
      <c r="N692" s="221" t="s">
        <v>658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28764361.900000002</v>
      </c>
      <c r="D693" s="227">
        <f>(D615/D612)*AB90</f>
        <v>1275391.8150243922</v>
      </c>
      <c r="E693" s="229">
        <f>(E623/E612)*SUM(C693:D693)</f>
        <v>3336787.269810861</v>
      </c>
      <c r="F693" s="229">
        <f>(F624/F612)*AB64</f>
        <v>226431.55176172574</v>
      </c>
      <c r="G693" s="227">
        <f>(G625/G612)*AB91</f>
        <v>0</v>
      </c>
      <c r="H693" s="229">
        <f>(H628/H612)*AB60</f>
        <v>490711.60910979833</v>
      </c>
      <c r="I693" s="227">
        <f>(I629/I612)*AB92</f>
        <v>242620.71560111365</v>
      </c>
      <c r="J693" s="227">
        <f>(J630/J612)*AB93</f>
        <v>0</v>
      </c>
      <c r="K693" s="227">
        <f>(K644/K612)*AB89</f>
        <v>6311836.1013721479</v>
      </c>
      <c r="L693" s="227">
        <f>(L647/L612)*AB94</f>
        <v>24411.141593736764</v>
      </c>
      <c r="M693" s="211">
        <f t="shared" si="24"/>
        <v>11908190</v>
      </c>
      <c r="N693" s="221" t="s">
        <v>659</v>
      </c>
    </row>
    <row r="694" spans="1:14" s="211" customFormat="1" ht="12.6" customHeight="1" x14ac:dyDescent="0.2">
      <c r="A694" s="222">
        <v>7180</v>
      </c>
      <c r="B694" s="221" t="s">
        <v>660</v>
      </c>
      <c r="C694" s="227">
        <f>AC85</f>
        <v>7197981.0099999988</v>
      </c>
      <c r="D694" s="227">
        <f>(D615/D612)*AC90</f>
        <v>91636.933295852825</v>
      </c>
      <c r="E694" s="229">
        <f>(E623/E612)*SUM(C694:D694)</f>
        <v>809723.82748959819</v>
      </c>
      <c r="F694" s="229">
        <f>(F624/F612)*AC64</f>
        <v>14311.660040436293</v>
      </c>
      <c r="G694" s="227">
        <f>(G625/G612)*AC91</f>
        <v>0</v>
      </c>
      <c r="H694" s="229">
        <f>(H628/H612)*AC60</f>
        <v>215218.5629265403</v>
      </c>
      <c r="I694" s="227">
        <f>(I629/I612)*AC92</f>
        <v>17432.304386637545</v>
      </c>
      <c r="J694" s="227">
        <f>(J630/J612)*AC93</f>
        <v>0</v>
      </c>
      <c r="K694" s="227">
        <f>(K644/K612)*AC89</f>
        <v>1328641.6896598912</v>
      </c>
      <c r="L694" s="227">
        <f>(L647/L612)*AC94</f>
        <v>223.07032069890354</v>
      </c>
      <c r="M694" s="211">
        <f t="shared" si="24"/>
        <v>2477188</v>
      </c>
      <c r="N694" s="221" t="s">
        <v>661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3097945.3600000008</v>
      </c>
      <c r="D695" s="227">
        <f>(D615/D612)*AD90</f>
        <v>1056206.7326974596</v>
      </c>
      <c r="E695" s="229">
        <f>(E623/E612)*SUM(C695:D695)</f>
        <v>461439.26316007675</v>
      </c>
      <c r="F695" s="229">
        <f>(F624/F612)*AD64</f>
        <v>697.9211831244736</v>
      </c>
      <c r="G695" s="227">
        <f>(G625/G612)*AD91</f>
        <v>0</v>
      </c>
      <c r="H695" s="229">
        <f>(H628/H612)*AD60</f>
        <v>495.22592446405679</v>
      </c>
      <c r="I695" s="227">
        <f>(I629/I612)*AD92</f>
        <v>200924.63374078562</v>
      </c>
      <c r="J695" s="227">
        <f>(J630/J612)*AD93</f>
        <v>5624.684581445189</v>
      </c>
      <c r="K695" s="227">
        <f>(K644/K612)*AD89</f>
        <v>195309.0600076266</v>
      </c>
      <c r="L695" s="227">
        <f>(L647/L612)*AD94</f>
        <v>1006.6806819437678</v>
      </c>
      <c r="M695" s="211">
        <f t="shared" si="24"/>
        <v>1921704</v>
      </c>
      <c r="N695" s="221" t="s">
        <v>662</v>
      </c>
    </row>
    <row r="696" spans="1:14" s="211" customFormat="1" ht="12.6" customHeight="1" x14ac:dyDescent="0.2">
      <c r="A696" s="222">
        <v>7200</v>
      </c>
      <c r="B696" s="221" t="s">
        <v>663</v>
      </c>
      <c r="C696" s="227">
        <f>AE85</f>
        <v>7329833.9299999988</v>
      </c>
      <c r="D696" s="227">
        <f>(D615/D612)*AE90</f>
        <v>1062652.1439078713</v>
      </c>
      <c r="E696" s="229">
        <f>(E623/E612)*SUM(C696:D696)</f>
        <v>932229.37042504898</v>
      </c>
      <c r="F696" s="229">
        <f>(F624/F612)*AE64</f>
        <v>785.94067980646287</v>
      </c>
      <c r="G696" s="227">
        <f>(G625/G612)*AE91</f>
        <v>0</v>
      </c>
      <c r="H696" s="229">
        <f>(H628/H612)*AE60</f>
        <v>240423.21595518198</v>
      </c>
      <c r="I696" s="227">
        <f>(I629/I612)*AE92</f>
        <v>202150.75912577848</v>
      </c>
      <c r="J696" s="227">
        <f>(J630/J612)*AE93</f>
        <v>0</v>
      </c>
      <c r="K696" s="227">
        <f>(K644/K612)*AE89</f>
        <v>459534.7981521982</v>
      </c>
      <c r="L696" s="227">
        <f>(L647/L612)*AE94</f>
        <v>87.061515960543346</v>
      </c>
      <c r="M696" s="211">
        <f t="shared" si="24"/>
        <v>2897863</v>
      </c>
      <c r="N696" s="221" t="s">
        <v>664</v>
      </c>
    </row>
    <row r="697" spans="1:14" s="211" customFormat="1" ht="12.6" customHeight="1" x14ac:dyDescent="0.2">
      <c r="A697" s="222">
        <v>7220</v>
      </c>
      <c r="B697" s="221" t="s">
        <v>665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666</v>
      </c>
    </row>
    <row r="698" spans="1:14" s="211" customFormat="1" ht="12.6" customHeight="1" x14ac:dyDescent="0.2">
      <c r="A698" s="222">
        <v>7230</v>
      </c>
      <c r="B698" s="221" t="s">
        <v>667</v>
      </c>
      <c r="C698" s="227">
        <f>AG85</f>
        <v>20941211.970000003</v>
      </c>
      <c r="D698" s="227">
        <f>(D615/D612)*AG90</f>
        <v>1885236.0731670761</v>
      </c>
      <c r="E698" s="229">
        <f>(E623/E612)*SUM(C698:D698)</f>
        <v>2535540.1368468609</v>
      </c>
      <c r="F698" s="229">
        <f>(F624/F612)*AG64</f>
        <v>27724.879091463587</v>
      </c>
      <c r="G698" s="227">
        <f>(G625/G612)*AG91</f>
        <v>843699.7997813574</v>
      </c>
      <c r="H698" s="229">
        <f>(H628/H612)*AG60</f>
        <v>398451.48533926514</v>
      </c>
      <c r="I698" s="227">
        <f>(I629/I612)*AG92</f>
        <v>358632.79014385201</v>
      </c>
      <c r="J698" s="227">
        <f>(J630/J612)*AG93</f>
        <v>119298.88015913485</v>
      </c>
      <c r="K698" s="227">
        <f>(K644/K612)*AG89</f>
        <v>3218469.194760533</v>
      </c>
      <c r="L698" s="227">
        <f>(L647/L612)*AG94</f>
        <v>591351.08268559701</v>
      </c>
      <c r="M698" s="211">
        <f t="shared" si="24"/>
        <v>9978404</v>
      </c>
      <c r="N698" s="221" t="s">
        <v>668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669</v>
      </c>
    </row>
    <row r="700" spans="1:14" s="211" customFormat="1" ht="12.6" customHeight="1" x14ac:dyDescent="0.2">
      <c r="A700" s="222">
        <v>7250</v>
      </c>
      <c r="B700" s="221" t="s">
        <v>670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671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173129147.26000002</v>
      </c>
      <c r="D701" s="227">
        <f>(D615/D612)*AJ90</f>
        <v>1935117.9512302622</v>
      </c>
      <c r="E701" s="229">
        <f>(E623/E612)*SUM(C701:D701)</f>
        <v>19445972.064127199</v>
      </c>
      <c r="F701" s="229">
        <f>(F624/F612)*AJ64</f>
        <v>99855.973675663496</v>
      </c>
      <c r="G701" s="227">
        <f>(G625/G612)*AJ91</f>
        <v>0</v>
      </c>
      <c r="H701" s="229">
        <f>(H628/H612)*AJ60</f>
        <v>4846503.6075680666</v>
      </c>
      <c r="I701" s="227">
        <f>(I629/I612)*AJ92</f>
        <v>368121.93442770978</v>
      </c>
      <c r="J701" s="227">
        <f>(J630/J612)*AJ93</f>
        <v>3301.114319853506</v>
      </c>
      <c r="K701" s="227">
        <f>(K644/K612)*AJ89</f>
        <v>4185822.3836909099</v>
      </c>
      <c r="L701" s="227">
        <f>(L647/L612)*AJ94</f>
        <v>1732795.3344602892</v>
      </c>
      <c r="M701" s="211">
        <f t="shared" si="24"/>
        <v>32617490</v>
      </c>
      <c r="N701" s="221" t="s">
        <v>672</v>
      </c>
    </row>
    <row r="702" spans="1:14" s="211" customFormat="1" ht="12.6" customHeight="1" x14ac:dyDescent="0.2">
      <c r="A702" s="222">
        <v>7310</v>
      </c>
      <c r="B702" s="221" t="s">
        <v>673</v>
      </c>
      <c r="C702" s="227">
        <f>AK85</f>
        <v>2427581.7800000007</v>
      </c>
      <c r="D702" s="227">
        <f>(D615/D612)*AK90</f>
        <v>543189.36505135999</v>
      </c>
      <c r="E702" s="229">
        <f>(E623/E612)*SUM(C702:D702)</f>
        <v>329990.43308969971</v>
      </c>
      <c r="F702" s="229">
        <f>(F624/F612)*AK64</f>
        <v>70.588240097031303</v>
      </c>
      <c r="G702" s="227">
        <f>(G625/G612)*AK91</f>
        <v>0</v>
      </c>
      <c r="H702" s="229">
        <f>(H628/H612)*AK60</f>
        <v>103523.95357808775</v>
      </c>
      <c r="I702" s="227">
        <f>(I629/I612)*AK92</f>
        <v>103332.16106860072</v>
      </c>
      <c r="J702" s="227">
        <f>(J630/J612)*AK93</f>
        <v>8407.8265574840043</v>
      </c>
      <c r="K702" s="227">
        <f>(K644/K612)*AK89</f>
        <v>222581.37572464746</v>
      </c>
      <c r="L702" s="227">
        <f>(L647/L612)*AK94</f>
        <v>0</v>
      </c>
      <c r="M702" s="211">
        <f t="shared" si="24"/>
        <v>1311096</v>
      </c>
      <c r="N702" s="221" t="s">
        <v>674</v>
      </c>
    </row>
    <row r="703" spans="1:14" s="211" customFormat="1" ht="12.6" customHeight="1" x14ac:dyDescent="0.2">
      <c r="A703" s="222">
        <v>7320</v>
      </c>
      <c r="B703" s="221" t="s">
        <v>675</v>
      </c>
      <c r="C703" s="227">
        <f>AL85</f>
        <v>901281.36</v>
      </c>
      <c r="D703" s="227">
        <f>(D615/D612)*AL90</f>
        <v>389620.43708155159</v>
      </c>
      <c r="E703" s="229">
        <f>(E623/E612)*SUM(C703:D703)</f>
        <v>143392.14375527002</v>
      </c>
      <c r="F703" s="229">
        <f>(F624/F612)*AL64</f>
        <v>5.7353429896591361</v>
      </c>
      <c r="G703" s="227">
        <f>(G625/G612)*AL91</f>
        <v>0</v>
      </c>
      <c r="H703" s="229">
        <f>(H628/H612)*AL60</f>
        <v>30939.050597389316</v>
      </c>
      <c r="I703" s="227">
        <f>(I629/I612)*AL92</f>
        <v>74118.391026162266</v>
      </c>
      <c r="J703" s="227">
        <f>(J630/J612)*AL93</f>
        <v>0</v>
      </c>
      <c r="K703" s="227">
        <f>(K644/K612)*AL89</f>
        <v>65322.799914354924</v>
      </c>
      <c r="L703" s="227">
        <f>(L647/L612)*AL94</f>
        <v>0</v>
      </c>
      <c r="M703" s="211">
        <f t="shared" si="24"/>
        <v>703399</v>
      </c>
      <c r="N703" s="221" t="s">
        <v>676</v>
      </c>
    </row>
    <row r="704" spans="1:14" s="211" customFormat="1" ht="12.6" customHeight="1" x14ac:dyDescent="0.2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" customHeight="1" x14ac:dyDescent="0.2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" customHeight="1" x14ac:dyDescent="0.2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682</v>
      </c>
    </row>
    <row r="707" spans="1:14" s="211" customFormat="1" ht="12.6" customHeight="1" x14ac:dyDescent="0.2">
      <c r="A707" s="222">
        <v>7380</v>
      </c>
      <c r="B707" s="221" t="s">
        <v>683</v>
      </c>
      <c r="C707" s="227">
        <f>AP85</f>
        <v>-303991.90000000002</v>
      </c>
      <c r="D707" s="227">
        <f>(D615/D612)*AP90</f>
        <v>167860.92674072122</v>
      </c>
      <c r="E707" s="229">
        <f>(E623/E612)*SUM(C707:D707)</f>
        <v>-15121.299026207926</v>
      </c>
      <c r="F707" s="229">
        <f>(F624/F612)*AP64</f>
        <v>0.37165958866645549</v>
      </c>
      <c r="G707" s="227">
        <f>(G625/G612)*AP91</f>
        <v>0</v>
      </c>
      <c r="H707" s="229">
        <f>(H628/H612)*AP60</f>
        <v>0</v>
      </c>
      <c r="I707" s="227">
        <f>(I629/I612)*AP92</f>
        <v>31932.569809161738</v>
      </c>
      <c r="J707" s="227">
        <f>(J630/J612)*AP93</f>
        <v>0</v>
      </c>
      <c r="K707" s="227">
        <f>(K644/K612)*AP89</f>
        <v>44875.966053006712</v>
      </c>
      <c r="L707" s="227">
        <f>(L647/L612)*AP94</f>
        <v>0</v>
      </c>
      <c r="M707" s="211">
        <f t="shared" si="24"/>
        <v>229549</v>
      </c>
      <c r="N707" s="221" t="s">
        <v>684</v>
      </c>
    </row>
    <row r="708" spans="1:14" s="211" customFormat="1" ht="12.6" customHeight="1" x14ac:dyDescent="0.2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" customHeight="1" x14ac:dyDescent="0.2">
      <c r="A709" s="222">
        <v>7400</v>
      </c>
      <c r="B709" s="221" t="s">
        <v>687</v>
      </c>
      <c r="C709" s="227">
        <f>AR85</f>
        <v>40900789.040000007</v>
      </c>
      <c r="D709" s="227">
        <f>(D615/D612)*AR90</f>
        <v>4166537.9946261155</v>
      </c>
      <c r="E709" s="229">
        <f>(E623/E612)*SUM(C709:D709)</f>
        <v>5006035.8204045678</v>
      </c>
      <c r="F709" s="229">
        <f>(F624/F612)*AR64</f>
        <v>24545.821095431071</v>
      </c>
      <c r="G709" s="227">
        <f>(G625/G612)*AR91</f>
        <v>0</v>
      </c>
      <c r="H709" s="229">
        <f>(H628/H612)*AR60</f>
        <v>1131763.7252399686</v>
      </c>
      <c r="I709" s="227">
        <f>(I629/I612)*AR92</f>
        <v>792610.09669885924</v>
      </c>
      <c r="J709" s="227">
        <f>(J630/J612)*AR93</f>
        <v>0</v>
      </c>
      <c r="K709" s="227">
        <f>(K644/K612)*AR89</f>
        <v>500400.65559698711</v>
      </c>
      <c r="L709" s="227">
        <f>(L647/L612)*AR94</f>
        <v>841475.69857223961</v>
      </c>
      <c r="M709" s="211">
        <f t="shared" si="24"/>
        <v>12463370</v>
      </c>
      <c r="N709" s="221" t="s">
        <v>688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" customHeight="1" x14ac:dyDescent="0.2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" customHeight="1" x14ac:dyDescent="0.2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" customHeight="1" x14ac:dyDescent="0.2">
      <c r="A713" s="222">
        <v>7490</v>
      </c>
      <c r="B713" s="221" t="s">
        <v>694</v>
      </c>
      <c r="C713" s="227">
        <f>AV85</f>
        <v>3855715.24</v>
      </c>
      <c r="D713" s="227">
        <f>(D615/D612)*AV90</f>
        <v>130215.98880165019</v>
      </c>
      <c r="E713" s="229">
        <f>(E623/E612)*SUM(C713:D713)</f>
        <v>442753.44960484176</v>
      </c>
      <c r="F713" s="229">
        <f>(F624/F612)*AV64</f>
        <v>1021.0342179913572</v>
      </c>
      <c r="G713" s="227">
        <f>(G625/G612)*AV91</f>
        <v>0</v>
      </c>
      <c r="H713" s="229">
        <f>(H628/H612)*AV60</f>
        <v>289655.96633142413</v>
      </c>
      <c r="I713" s="227">
        <f>(I629/I612)*AV92</f>
        <v>24771.286763478834</v>
      </c>
      <c r="J713" s="227">
        <f>(J630/J612)*AV93</f>
        <v>344.69700999751115</v>
      </c>
      <c r="K713" s="227">
        <f>(K644/K612)*AV89</f>
        <v>72918.011316216725</v>
      </c>
      <c r="L713" s="227">
        <f>(L647/L612)*AV94</f>
        <v>1006270.3868255538</v>
      </c>
      <c r="M713" s="211">
        <f t="shared" si="24"/>
        <v>1967951</v>
      </c>
      <c r="N713" s="223" t="s">
        <v>695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891484140.38999999</v>
      </c>
      <c r="D715" s="211">
        <f>SUM(D616:D647)+SUM(D668:D713)</f>
        <v>63551939.300000012</v>
      </c>
      <c r="E715" s="211">
        <f>SUM(E624:E647)+SUM(E668:E713)</f>
        <v>89125261.130061179</v>
      </c>
      <c r="F715" s="211">
        <f>SUM(F625:F648)+SUM(F668:F713)</f>
        <v>1710510.484441912</v>
      </c>
      <c r="G715" s="211">
        <f>SUM(G626:G647)+SUM(G668:G713)</f>
        <v>9954223.7096306346</v>
      </c>
      <c r="H715" s="211">
        <f>SUM(H629:H647)+SUM(H668:H713)</f>
        <v>16323604.807415012</v>
      </c>
      <c r="I715" s="211">
        <f>SUM(I630:I647)+SUM(I668:I713)</f>
        <v>8604744.8267360628</v>
      </c>
      <c r="J715" s="211">
        <f>SUM(J631:J647)+SUM(J668:J713)</f>
        <v>1028141.1638753124</v>
      </c>
      <c r="K715" s="211">
        <f>SUM(K668:K713)</f>
        <v>56300081.655433141</v>
      </c>
      <c r="L715" s="211">
        <f>SUM(L668:L713)</f>
        <v>12520574.56193042</v>
      </c>
      <c r="M715" s="211">
        <f>SUM(M668:M713)</f>
        <v>227185913</v>
      </c>
      <c r="N715" s="221" t="s">
        <v>696</v>
      </c>
    </row>
    <row r="716" spans="1:14" s="211" customFormat="1" ht="12.6" customHeight="1" x14ac:dyDescent="0.2">
      <c r="C716" s="224">
        <f>CE85</f>
        <v>891484140.38999999</v>
      </c>
      <c r="D716" s="211">
        <f>D615</f>
        <v>63551939.300000004</v>
      </c>
      <c r="E716" s="211">
        <f>E623</f>
        <v>89125261.130061164</v>
      </c>
      <c r="F716" s="211">
        <f>F624</f>
        <v>1710510.4844419111</v>
      </c>
      <c r="G716" s="211">
        <f>G625</f>
        <v>9954223.7096306346</v>
      </c>
      <c r="H716" s="211">
        <f>H628</f>
        <v>16323604.80741501</v>
      </c>
      <c r="I716" s="211">
        <f>I629</f>
        <v>8604744.8267360609</v>
      </c>
      <c r="J716" s="211">
        <f>J630</f>
        <v>1028141.1638753123</v>
      </c>
      <c r="K716" s="211">
        <f>K644</f>
        <v>56300081.655433148</v>
      </c>
      <c r="L716" s="211">
        <f>L647</f>
        <v>12520574.56193042</v>
      </c>
      <c r="M716" s="211">
        <f>C648</f>
        <v>227185912.08000007</v>
      </c>
      <c r="N716" s="221" t="s">
        <v>697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902</v>
      </c>
      <c r="B1" s="178"/>
      <c r="C1" s="178"/>
    </row>
    <row r="2" spans="1:3" ht="20.100000000000001" customHeight="1" x14ac:dyDescent="0.25">
      <c r="A2" s="177"/>
      <c r="B2" s="178"/>
      <c r="C2" s="103" t="s">
        <v>903</v>
      </c>
    </row>
    <row r="3" spans="1:3" ht="20.100000000000001" customHeight="1" x14ac:dyDescent="0.25">
      <c r="A3" s="129" t="str">
        <f>"Hospital: "&amp;data!C98</f>
        <v>Hospital: St.Joseph Medical Center</v>
      </c>
      <c r="B3" s="179"/>
      <c r="C3" s="151" t="str">
        <f>"FYE: "&amp;data!C96</f>
        <v>FYE: 6/30/2023</v>
      </c>
    </row>
    <row r="4" spans="1:3" ht="20.100000000000001" customHeight="1" x14ac:dyDescent="0.25">
      <c r="A4" s="180"/>
      <c r="B4" s="181" t="s">
        <v>904</v>
      </c>
      <c r="C4" s="182"/>
    </row>
    <row r="5" spans="1:3" ht="20.100000000000001" customHeight="1" x14ac:dyDescent="0.25">
      <c r="A5" s="183">
        <v>1</v>
      </c>
      <c r="B5" s="184" t="s">
        <v>423</v>
      </c>
      <c r="C5" s="184"/>
    </row>
    <row r="6" spans="1:3" ht="20.100000000000001" customHeight="1" x14ac:dyDescent="0.25">
      <c r="A6" s="183">
        <v>2</v>
      </c>
      <c r="B6" s="185" t="s">
        <v>424</v>
      </c>
      <c r="C6" s="185">
        <f>data!C266</f>
        <v>-4929145.7699999996</v>
      </c>
    </row>
    <row r="7" spans="1:3" ht="20.100000000000001" customHeight="1" x14ac:dyDescent="0.25">
      <c r="A7" s="183">
        <v>3</v>
      </c>
      <c r="B7" s="185" t="s">
        <v>425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426</v>
      </c>
      <c r="C8" s="185">
        <f>data!C268</f>
        <v>649153908.96000004</v>
      </c>
    </row>
    <row r="9" spans="1:3" ht="20.100000000000001" customHeight="1" x14ac:dyDescent="0.25">
      <c r="A9" s="183">
        <v>5</v>
      </c>
      <c r="B9" s="185" t="s">
        <v>905</v>
      </c>
      <c r="C9" s="185">
        <f>data!C269</f>
        <v>533350897.62</v>
      </c>
    </row>
    <row r="10" spans="1:3" ht="20.100000000000001" customHeight="1" x14ac:dyDescent="0.25">
      <c r="A10" s="183">
        <v>6</v>
      </c>
      <c r="B10" s="185" t="s">
        <v>906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907</v>
      </c>
      <c r="C11" s="185">
        <f>data!C271</f>
        <v>68281708.079999998</v>
      </c>
    </row>
    <row r="12" spans="1:3" ht="20.100000000000001" customHeight="1" x14ac:dyDescent="0.25">
      <c r="A12" s="183">
        <v>8</v>
      </c>
      <c r="B12" s="185" t="s">
        <v>430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431</v>
      </c>
      <c r="C13" s="185">
        <f>data!C273</f>
        <v>22994490.330000002</v>
      </c>
    </row>
    <row r="14" spans="1:3" ht="20.100000000000001" customHeight="1" x14ac:dyDescent="0.25">
      <c r="A14" s="183">
        <v>10</v>
      </c>
      <c r="B14" s="185" t="s">
        <v>432</v>
      </c>
      <c r="C14" s="185">
        <f>data!C274</f>
        <v>2118439.34</v>
      </c>
    </row>
    <row r="15" spans="1:3" ht="20.100000000000001" customHeight="1" x14ac:dyDescent="0.25">
      <c r="A15" s="183">
        <v>11</v>
      </c>
      <c r="B15" s="185" t="s">
        <v>908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909</v>
      </c>
      <c r="C16" s="185">
        <f>data!D276</f>
        <v>204268503.32000005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910</v>
      </c>
      <c r="C18" s="184"/>
    </row>
    <row r="19" spans="1:3" ht="20.100000000000001" customHeight="1" x14ac:dyDescent="0.25">
      <c r="A19" s="183">
        <v>15</v>
      </c>
      <c r="B19" s="185" t="s">
        <v>424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425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436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911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912</v>
      </c>
      <c r="C24" s="184"/>
    </row>
    <row r="25" spans="1:3" ht="20.100000000000001" customHeight="1" x14ac:dyDescent="0.25">
      <c r="A25" s="183">
        <v>21</v>
      </c>
      <c r="B25" s="185" t="s">
        <v>393</v>
      </c>
      <c r="C25" s="185">
        <f>data!C283</f>
        <v>7877314.96</v>
      </c>
    </row>
    <row r="26" spans="1:3" ht="20.100000000000001" customHeight="1" x14ac:dyDescent="0.25">
      <c r="A26" s="183">
        <v>22</v>
      </c>
      <c r="B26" s="185" t="s">
        <v>394</v>
      </c>
      <c r="C26" s="185">
        <f>data!C284</f>
        <v>4412190.25</v>
      </c>
    </row>
    <row r="27" spans="1:3" ht="20.100000000000001" customHeight="1" x14ac:dyDescent="0.25">
      <c r="A27" s="183">
        <v>23</v>
      </c>
      <c r="B27" s="185" t="s">
        <v>395</v>
      </c>
      <c r="C27" s="185">
        <f>data!C285</f>
        <v>122860258.48999999</v>
      </c>
    </row>
    <row r="28" spans="1:3" ht="20.100000000000001" customHeight="1" x14ac:dyDescent="0.25">
      <c r="A28" s="183">
        <v>24</v>
      </c>
      <c r="B28" s="185" t="s">
        <v>913</v>
      </c>
      <c r="C28" s="185">
        <f>data!C286</f>
        <v>77832641.229999989</v>
      </c>
    </row>
    <row r="29" spans="1:3" ht="20.100000000000001" customHeight="1" x14ac:dyDescent="0.25">
      <c r="A29" s="183">
        <v>25</v>
      </c>
      <c r="B29" s="185" t="s">
        <v>397</v>
      </c>
      <c r="C29" s="185">
        <f>data!C287</f>
        <v>83226847.600000009</v>
      </c>
    </row>
    <row r="30" spans="1:3" ht="20.100000000000001" customHeight="1" x14ac:dyDescent="0.25">
      <c r="A30" s="183">
        <v>26</v>
      </c>
      <c r="B30" s="185" t="s">
        <v>441</v>
      </c>
      <c r="C30" s="185">
        <f>data!C288</f>
        <v>304637923.86000001</v>
      </c>
    </row>
    <row r="31" spans="1:3" ht="20.100000000000001" customHeight="1" x14ac:dyDescent="0.25">
      <c r="A31" s="183">
        <v>27</v>
      </c>
      <c r="B31" s="185" t="s">
        <v>400</v>
      </c>
      <c r="C31" s="185">
        <f>data!C289</f>
        <v>67649885.700000003</v>
      </c>
    </row>
    <row r="32" spans="1:3" ht="20.100000000000001" customHeight="1" x14ac:dyDescent="0.25">
      <c r="A32" s="183">
        <v>28</v>
      </c>
      <c r="B32" s="185" t="s">
        <v>401</v>
      </c>
      <c r="C32" s="185">
        <f>data!C290</f>
        <v>5578574.5899999999</v>
      </c>
    </row>
    <row r="33" spans="1:3" ht="20.100000000000001" customHeight="1" x14ac:dyDescent="0.25">
      <c r="A33" s="183">
        <v>29</v>
      </c>
      <c r="B33" s="185" t="s">
        <v>614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914</v>
      </c>
      <c r="C34" s="185">
        <f>data!C292</f>
        <v>509245125.71999997</v>
      </c>
    </row>
    <row r="35" spans="1:3" ht="20.100000000000001" customHeight="1" x14ac:dyDescent="0.25">
      <c r="A35" s="183">
        <v>31</v>
      </c>
      <c r="B35" s="185" t="s">
        <v>915</v>
      </c>
      <c r="C35" s="185">
        <f>data!D293</f>
        <v>164830510.9600001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916</v>
      </c>
      <c r="C37" s="184"/>
    </row>
    <row r="38" spans="1:3" ht="20.100000000000001" customHeight="1" x14ac:dyDescent="0.25">
      <c r="A38" s="183">
        <v>34</v>
      </c>
      <c r="B38" s="185" t="s">
        <v>917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918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448</v>
      </c>
      <c r="C40" s="185">
        <f>data!C297</f>
        <v>12440488.380000003</v>
      </c>
    </row>
    <row r="41" spans="1:3" ht="20.100000000000001" customHeight="1" x14ac:dyDescent="0.25">
      <c r="A41" s="183">
        <v>37</v>
      </c>
      <c r="B41" s="185" t="s">
        <v>436</v>
      </c>
      <c r="C41" s="185">
        <f>data!C298</f>
        <v>41355700.270000003</v>
      </c>
    </row>
    <row r="42" spans="1:3" ht="20.100000000000001" customHeight="1" x14ac:dyDescent="0.25">
      <c r="A42" s="183">
        <v>38</v>
      </c>
      <c r="B42" s="185" t="s">
        <v>919</v>
      </c>
      <c r="C42" s="185">
        <f>data!D299</f>
        <v>53796188.650000006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920</v>
      </c>
      <c r="C44" s="184"/>
    </row>
    <row r="45" spans="1:3" ht="20.100000000000001" customHeight="1" x14ac:dyDescent="0.25">
      <c r="A45" s="183">
        <v>41</v>
      </c>
      <c r="B45" s="185" t="s">
        <v>451</v>
      </c>
      <c r="C45" s="185">
        <f>data!C302</f>
        <v>4314616.28</v>
      </c>
    </row>
    <row r="46" spans="1:3" ht="20.100000000000001" customHeight="1" x14ac:dyDescent="0.25">
      <c r="A46" s="183">
        <v>42</v>
      </c>
      <c r="B46" s="185" t="s">
        <v>452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921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454</v>
      </c>
      <c r="C48" s="185">
        <f>data!C305</f>
        <v>124003.02</v>
      </c>
    </row>
    <row r="49" spans="1:3" ht="20.100000000000001" customHeight="1" x14ac:dyDescent="0.25">
      <c r="A49" s="183">
        <v>45</v>
      </c>
      <c r="B49" s="185" t="s">
        <v>922</v>
      </c>
      <c r="C49" s="185">
        <f>data!D306</f>
        <v>4438619.3</v>
      </c>
    </row>
    <row r="50" spans="1:3" ht="20.100000000000001" customHeight="1" x14ac:dyDescent="0.25">
      <c r="A50" s="188">
        <v>46</v>
      </c>
      <c r="B50" s="189" t="s">
        <v>923</v>
      </c>
      <c r="C50" s="185">
        <f>data!D308</f>
        <v>427333822.2300002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924</v>
      </c>
      <c r="B53" s="178"/>
      <c r="C53" s="178"/>
    </row>
    <row r="54" spans="1:3" ht="20.100000000000001" customHeight="1" x14ac:dyDescent="0.25">
      <c r="A54" s="177"/>
      <c r="B54" s="178"/>
      <c r="C54" s="103" t="s">
        <v>925</v>
      </c>
    </row>
    <row r="55" spans="1:3" ht="20.100000000000001" customHeight="1" x14ac:dyDescent="0.25">
      <c r="A55" s="129" t="str">
        <f>"Hospital: "&amp;data!C98</f>
        <v>Hospital: St.Joseph Medical Center</v>
      </c>
      <c r="B55" s="179"/>
      <c r="C55" s="151" t="str">
        <f>"FYE: "&amp;data!C96</f>
        <v>FYE: 6/30/2023</v>
      </c>
    </row>
    <row r="56" spans="1:3" ht="20.100000000000001" customHeight="1" x14ac:dyDescent="0.25">
      <c r="A56" s="190"/>
      <c r="B56" s="191" t="s">
        <v>926</v>
      </c>
      <c r="C56" s="182"/>
    </row>
    <row r="57" spans="1:3" ht="20.100000000000001" customHeight="1" x14ac:dyDescent="0.25">
      <c r="A57" s="192">
        <v>1</v>
      </c>
      <c r="B57" s="177" t="s">
        <v>458</v>
      </c>
      <c r="C57" s="193"/>
    </row>
    <row r="58" spans="1:3" ht="20.100000000000001" customHeight="1" x14ac:dyDescent="0.25">
      <c r="A58" s="183">
        <v>2</v>
      </c>
      <c r="B58" s="185" t="s">
        <v>459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927</v>
      </c>
      <c r="C59" s="185">
        <f>data!C315</f>
        <v>29793798.629999999</v>
      </c>
    </row>
    <row r="60" spans="1:3" ht="20.100000000000001" customHeight="1" x14ac:dyDescent="0.25">
      <c r="A60" s="183">
        <v>4</v>
      </c>
      <c r="B60" s="185" t="s">
        <v>928</v>
      </c>
      <c r="C60" s="185">
        <f>data!C316</f>
        <v>31100988.629999999</v>
      </c>
    </row>
    <row r="61" spans="1:3" ht="20.100000000000001" customHeight="1" x14ac:dyDescent="0.25">
      <c r="A61" s="183">
        <v>5</v>
      </c>
      <c r="B61" s="185" t="s">
        <v>462</v>
      </c>
      <c r="C61" s="185">
        <f>data!C317</f>
        <v>99008122.689999998</v>
      </c>
    </row>
    <row r="62" spans="1:3" ht="20.100000000000001" customHeight="1" x14ac:dyDescent="0.25">
      <c r="A62" s="183">
        <v>6</v>
      </c>
      <c r="B62" s="185" t="s">
        <v>929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930</v>
      </c>
      <c r="C63" s="185">
        <f>data!C319</f>
        <v>4605008.99</v>
      </c>
    </row>
    <row r="64" spans="1:3" ht="20.100000000000001" customHeight="1" x14ac:dyDescent="0.25">
      <c r="A64" s="183">
        <v>8</v>
      </c>
      <c r="B64" s="185" t="s">
        <v>465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466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467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931</v>
      </c>
      <c r="C67" s="185">
        <f>data!C323</f>
        <v>872085.88</v>
      </c>
    </row>
    <row r="68" spans="1:3" ht="20.100000000000001" customHeight="1" x14ac:dyDescent="0.25">
      <c r="A68" s="183">
        <v>12</v>
      </c>
      <c r="B68" s="185" t="s">
        <v>932</v>
      </c>
      <c r="C68" s="185">
        <f>data!D324</f>
        <v>165380004.81999999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933</v>
      </c>
      <c r="C70" s="184"/>
    </row>
    <row r="71" spans="1:3" ht="20.100000000000001" customHeight="1" x14ac:dyDescent="0.25">
      <c r="A71" s="183">
        <v>15</v>
      </c>
      <c r="B71" s="185" t="s">
        <v>471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934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473</v>
      </c>
      <c r="C73" s="185">
        <f>data!C328</f>
        <v>40312681.850000001</v>
      </c>
    </row>
    <row r="74" spans="1:3" ht="20.100000000000001" customHeight="1" x14ac:dyDescent="0.25">
      <c r="A74" s="183">
        <v>18</v>
      </c>
      <c r="B74" s="185" t="s">
        <v>935</v>
      </c>
      <c r="C74" s="185">
        <f>data!D329</f>
        <v>40312681.850000001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475</v>
      </c>
      <c r="C76" s="184"/>
    </row>
    <row r="77" spans="1:3" ht="20.100000000000001" customHeight="1" x14ac:dyDescent="0.25">
      <c r="A77" s="183">
        <v>21</v>
      </c>
      <c r="B77" s="185" t="s">
        <v>476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936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478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937</v>
      </c>
      <c r="C80" s="185">
        <f>data!C334</f>
        <v>2294326.8199999998</v>
      </c>
    </row>
    <row r="81" spans="1:3" ht="20.100000000000001" customHeight="1" x14ac:dyDescent="0.25">
      <c r="A81" s="183">
        <v>25</v>
      </c>
      <c r="B81" s="185" t="s">
        <v>480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938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482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483</v>
      </c>
      <c r="C84" s="185">
        <f>data!C338</f>
        <v>1437957.24</v>
      </c>
    </row>
    <row r="85" spans="1:3" ht="20.100000000000001" customHeight="1" x14ac:dyDescent="0.25">
      <c r="A85" s="183">
        <v>29</v>
      </c>
      <c r="B85" s="185" t="s">
        <v>614</v>
      </c>
      <c r="C85" s="185">
        <f>data!D339</f>
        <v>3732284.0599999996</v>
      </c>
    </row>
    <row r="86" spans="1:3" ht="20.100000000000001" customHeight="1" x14ac:dyDescent="0.25">
      <c r="A86" s="183">
        <v>30</v>
      </c>
      <c r="B86" s="185" t="s">
        <v>939</v>
      </c>
      <c r="C86" s="185">
        <f>data!D340</f>
        <v>872085.88</v>
      </c>
    </row>
    <row r="87" spans="1:3" ht="20.100000000000001" customHeight="1" x14ac:dyDescent="0.25">
      <c r="A87" s="183">
        <v>31</v>
      </c>
      <c r="B87" s="185" t="s">
        <v>940</v>
      </c>
      <c r="C87" s="185">
        <f>data!D341</f>
        <v>2860198.1799999997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941</v>
      </c>
      <c r="C89" s="185">
        <f>data!C343</f>
        <v>218780937.25999999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942</v>
      </c>
      <c r="C91" s="184"/>
    </row>
    <row r="92" spans="1:3" ht="20.100000000000001" customHeight="1" x14ac:dyDescent="0.25">
      <c r="A92" s="183">
        <v>36</v>
      </c>
      <c r="B92" s="185" t="s">
        <v>487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488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943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944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945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946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947</v>
      </c>
      <c r="C102" s="185">
        <f>data!C343+data!C345+data!C346+data!C347+data!C348-data!C349</f>
        <v>218780937.25999999</v>
      </c>
    </row>
    <row r="103" spans="1:3" ht="20.100000000000001" customHeight="1" x14ac:dyDescent="0.25">
      <c r="A103" s="183">
        <v>47</v>
      </c>
      <c r="B103" s="185" t="s">
        <v>948</v>
      </c>
      <c r="C103" s="185">
        <f>data!D352</f>
        <v>427333822.2300002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949</v>
      </c>
      <c r="B106" s="178"/>
      <c r="C106" s="178"/>
    </row>
    <row r="107" spans="1:3" ht="20.100000000000001" customHeight="1" x14ac:dyDescent="0.25">
      <c r="A107" s="179"/>
      <c r="C107" s="103" t="s">
        <v>950</v>
      </c>
    </row>
    <row r="108" spans="1:3" ht="20.100000000000001" customHeight="1" x14ac:dyDescent="0.25">
      <c r="A108" s="129" t="str">
        <f>"Hospital: "&amp;data!C98</f>
        <v>Hospital: St.Joseph Medical Center</v>
      </c>
      <c r="B108" s="179"/>
      <c r="C108" s="151" t="str">
        <f>"FYE: "&amp;data!C96</f>
        <v>FYE: 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951</v>
      </c>
      <c r="C110" s="184"/>
    </row>
    <row r="111" spans="1:3" ht="20.100000000000001" customHeight="1" x14ac:dyDescent="0.25">
      <c r="A111" s="183">
        <v>2</v>
      </c>
      <c r="B111" s="185" t="s">
        <v>496</v>
      </c>
      <c r="C111" s="185">
        <f>data!C358</f>
        <v>2325158650.3200002</v>
      </c>
    </row>
    <row r="112" spans="1:3" ht="20.100000000000001" customHeight="1" x14ac:dyDescent="0.25">
      <c r="A112" s="183">
        <v>3</v>
      </c>
      <c r="B112" s="185" t="s">
        <v>497</v>
      </c>
      <c r="C112" s="185">
        <f>data!C359</f>
        <v>1543029268.5800002</v>
      </c>
    </row>
    <row r="113" spans="1:3" ht="20.100000000000001" customHeight="1" x14ac:dyDescent="0.25">
      <c r="A113" s="183">
        <v>4</v>
      </c>
      <c r="B113" s="185" t="s">
        <v>952</v>
      </c>
      <c r="C113" s="185">
        <f>data!D360</f>
        <v>3868187918.9000006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953</v>
      </c>
      <c r="C115" s="184"/>
    </row>
    <row r="116" spans="1:3" ht="20.100000000000001" customHeight="1" x14ac:dyDescent="0.25">
      <c r="A116" s="183">
        <v>7</v>
      </c>
      <c r="B116" s="197" t="s">
        <v>954</v>
      </c>
      <c r="C116" s="198">
        <f>data!C362</f>
        <v>33058389.329999998</v>
      </c>
    </row>
    <row r="117" spans="1:3" ht="20.100000000000001" customHeight="1" x14ac:dyDescent="0.25">
      <c r="A117" s="183">
        <v>8</v>
      </c>
      <c r="B117" s="185" t="s">
        <v>500</v>
      </c>
      <c r="C117" s="198">
        <f>data!C363</f>
        <v>2992008042.75</v>
      </c>
    </row>
    <row r="118" spans="1:3" ht="20.100000000000001" customHeight="1" x14ac:dyDescent="0.25">
      <c r="A118" s="183">
        <v>9</v>
      </c>
      <c r="B118" s="185" t="s">
        <v>955</v>
      </c>
      <c r="C118" s="198">
        <f>data!C364</f>
        <v>37633743.189999998</v>
      </c>
    </row>
    <row r="119" spans="1:3" ht="20.100000000000001" customHeight="1" x14ac:dyDescent="0.25">
      <c r="A119" s="183">
        <v>10</v>
      </c>
      <c r="B119" s="185" t="s">
        <v>956</v>
      </c>
      <c r="C119" s="198">
        <f>data!C365</f>
        <v>24330295.640000001</v>
      </c>
    </row>
    <row r="120" spans="1:3" ht="20.100000000000001" customHeight="1" x14ac:dyDescent="0.25">
      <c r="A120" s="183">
        <v>11</v>
      </c>
      <c r="B120" s="185" t="s">
        <v>900</v>
      </c>
      <c r="C120" s="198">
        <f>data!D366</f>
        <v>3087030470.9099998</v>
      </c>
    </row>
    <row r="121" spans="1:3" ht="20.100000000000001" customHeight="1" x14ac:dyDescent="0.25">
      <c r="A121" s="183">
        <v>12</v>
      </c>
      <c r="B121" s="185" t="s">
        <v>957</v>
      </c>
      <c r="C121" s="198">
        <f>data!D367</f>
        <v>781157447.99000072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504</v>
      </c>
      <c r="C123" s="184"/>
    </row>
    <row r="124" spans="1:3" ht="20.100000000000001" customHeight="1" x14ac:dyDescent="0.25">
      <c r="A124" s="183">
        <v>15</v>
      </c>
      <c r="B124" s="199" t="s">
        <v>505</v>
      </c>
      <c r="C124" s="200"/>
    </row>
    <row r="125" spans="1:3" ht="20.100000000000001" customHeight="1" x14ac:dyDescent="0.25">
      <c r="A125" s="204" t="s">
        <v>958</v>
      </c>
      <c r="B125" s="201" t="s">
        <v>506</v>
      </c>
      <c r="C125" s="200">
        <f>data!C370</f>
        <v>19485.45</v>
      </c>
    </row>
    <row r="126" spans="1:3" ht="20.100000000000001" customHeight="1" x14ac:dyDescent="0.25">
      <c r="A126" s="204" t="s">
        <v>959</v>
      </c>
      <c r="B126" s="201" t="s">
        <v>507</v>
      </c>
      <c r="C126" s="200">
        <f>data!C371</f>
        <v>24184868.390000001</v>
      </c>
    </row>
    <row r="127" spans="1:3" ht="20.100000000000001" customHeight="1" x14ac:dyDescent="0.25">
      <c r="A127" s="204" t="s">
        <v>960</v>
      </c>
      <c r="B127" s="201" t="s">
        <v>508</v>
      </c>
      <c r="C127" s="200">
        <f>data!C372</f>
        <v>-4011756</v>
      </c>
    </row>
    <row r="128" spans="1:3" ht="20.100000000000001" customHeight="1" x14ac:dyDescent="0.25">
      <c r="A128" s="204" t="s">
        <v>961</v>
      </c>
      <c r="B128" s="201" t="s">
        <v>509</v>
      </c>
      <c r="C128" s="200">
        <f>data!C373</f>
        <v>0</v>
      </c>
    </row>
    <row r="129" spans="1:3" ht="20.100000000000001" customHeight="1" x14ac:dyDescent="0.25">
      <c r="A129" s="204" t="s">
        <v>962</v>
      </c>
      <c r="B129" s="201" t="s">
        <v>510</v>
      </c>
      <c r="C129" s="200">
        <f>data!C374</f>
        <v>5666423.4100000001</v>
      </c>
    </row>
    <row r="130" spans="1:3" ht="20.100000000000001" customHeight="1" x14ac:dyDescent="0.25">
      <c r="A130" s="204" t="s">
        <v>963</v>
      </c>
      <c r="B130" s="201" t="s">
        <v>511</v>
      </c>
      <c r="C130" s="200">
        <f>data!C375</f>
        <v>0</v>
      </c>
    </row>
    <row r="131" spans="1:3" ht="20.100000000000001" customHeight="1" x14ac:dyDescent="0.25">
      <c r="A131" s="204" t="s">
        <v>964</v>
      </c>
      <c r="B131" s="201" t="s">
        <v>512</v>
      </c>
      <c r="C131" s="200">
        <f>data!C376</f>
        <v>11267189.83</v>
      </c>
    </row>
    <row r="132" spans="1:3" ht="20.100000000000001" customHeight="1" x14ac:dyDescent="0.25">
      <c r="A132" s="204" t="s">
        <v>965</v>
      </c>
      <c r="B132" s="201" t="s">
        <v>513</v>
      </c>
      <c r="C132" s="200">
        <f>data!C377</f>
        <v>0</v>
      </c>
    </row>
    <row r="133" spans="1:3" ht="20.100000000000001" customHeight="1" x14ac:dyDescent="0.25">
      <c r="A133" s="204" t="s">
        <v>966</v>
      </c>
      <c r="B133" s="201" t="s">
        <v>514</v>
      </c>
      <c r="C133" s="200">
        <f>data!C378</f>
        <v>938865</v>
      </c>
    </row>
    <row r="134" spans="1:3" ht="20.100000000000001" customHeight="1" x14ac:dyDescent="0.25">
      <c r="A134" s="204" t="s">
        <v>967</v>
      </c>
      <c r="B134" s="201" t="s">
        <v>515</v>
      </c>
      <c r="C134" s="200">
        <f>data!C379</f>
        <v>2072506.0699999998</v>
      </c>
    </row>
    <row r="135" spans="1:3" ht="20.100000000000001" customHeight="1" x14ac:dyDescent="0.25">
      <c r="A135" s="204" t="s">
        <v>968</v>
      </c>
      <c r="B135" s="201" t="s">
        <v>516</v>
      </c>
      <c r="C135" s="200">
        <f>data!C380</f>
        <v>5043295</v>
      </c>
    </row>
    <row r="136" spans="1:3" ht="20.100000000000001" customHeight="1" x14ac:dyDescent="0.25">
      <c r="A136" s="183">
        <v>16</v>
      </c>
      <c r="B136" s="185" t="s">
        <v>518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969</v>
      </c>
      <c r="C137" s="198">
        <f>data!D383</f>
        <v>45180877.149999999</v>
      </c>
    </row>
    <row r="138" spans="1:3" ht="20.100000000000001" customHeight="1" x14ac:dyDescent="0.25">
      <c r="A138" s="183">
        <v>18</v>
      </c>
      <c r="B138" s="185" t="s">
        <v>970</v>
      </c>
      <c r="C138" s="198">
        <f>data!D384</f>
        <v>826338325.1400007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971</v>
      </c>
      <c r="C140" s="184"/>
    </row>
    <row r="141" spans="1:3" ht="20.100000000000001" customHeight="1" x14ac:dyDescent="0.25">
      <c r="A141" s="183">
        <v>21</v>
      </c>
      <c r="B141" s="185" t="s">
        <v>522</v>
      </c>
      <c r="C141" s="198">
        <f>data!C389</f>
        <v>333372338.93000001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76896476.930000007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33739127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126120127.33</v>
      </c>
    </row>
    <row r="145" spans="1:3" ht="20.100000000000001" customHeight="1" x14ac:dyDescent="0.25">
      <c r="A145" s="183">
        <v>25</v>
      </c>
      <c r="B145" s="185" t="s">
        <v>972</v>
      </c>
      <c r="C145" s="198">
        <f>data!C393</f>
        <v>4807382.58</v>
      </c>
    </row>
    <row r="146" spans="1:3" ht="20.100000000000001" customHeight="1" x14ac:dyDescent="0.25">
      <c r="A146" s="183">
        <v>26</v>
      </c>
      <c r="B146" s="185" t="s">
        <v>973</v>
      </c>
      <c r="C146" s="198">
        <f>data!C394</f>
        <v>158983660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38155904.109999999</v>
      </c>
    </row>
    <row r="148" spans="1:3" ht="20.100000000000001" customHeight="1" x14ac:dyDescent="0.25">
      <c r="A148" s="183">
        <v>28</v>
      </c>
      <c r="B148" s="185" t="s">
        <v>974</v>
      </c>
      <c r="C148" s="198">
        <f>data!C396</f>
        <v>15633201.41</v>
      </c>
    </row>
    <row r="149" spans="1:3" ht="20.100000000000001" customHeight="1" x14ac:dyDescent="0.25">
      <c r="A149" s="183">
        <v>29</v>
      </c>
      <c r="B149" s="185" t="s">
        <v>527</v>
      </c>
      <c r="C149" s="198">
        <f>data!C397</f>
        <v>0</v>
      </c>
    </row>
    <row r="150" spans="1:3" ht="20.100000000000001" customHeight="1" x14ac:dyDescent="0.25">
      <c r="A150" s="183">
        <v>30</v>
      </c>
      <c r="B150" s="185" t="s">
        <v>975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529</v>
      </c>
      <c r="C151" s="198">
        <f>data!C399</f>
        <v>-167010.85999999999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976</v>
      </c>
      <c r="B153" s="202" t="s">
        <v>270</v>
      </c>
      <c r="C153" s="198">
        <f>data!C401</f>
        <v>2525044.64</v>
      </c>
    </row>
    <row r="154" spans="1:3" ht="20.100000000000001" customHeight="1" x14ac:dyDescent="0.25">
      <c r="A154" s="204" t="s">
        <v>977</v>
      </c>
      <c r="B154" s="202" t="s">
        <v>271</v>
      </c>
      <c r="C154" s="198">
        <f>data!C402</f>
        <v>67341460.890000001</v>
      </c>
    </row>
    <row r="155" spans="1:3" ht="20.100000000000001" customHeight="1" x14ac:dyDescent="0.25">
      <c r="A155" s="204" t="s">
        <v>978</v>
      </c>
      <c r="B155" s="202" t="s">
        <v>979</v>
      </c>
      <c r="C155" s="198">
        <f>data!C403</f>
        <v>0</v>
      </c>
    </row>
    <row r="156" spans="1:3" ht="20.100000000000001" customHeight="1" x14ac:dyDescent="0.25">
      <c r="A156" s="204" t="s">
        <v>980</v>
      </c>
      <c r="B156" s="202" t="s">
        <v>273</v>
      </c>
      <c r="C156" s="198">
        <f>data!C404</f>
        <v>7587982.8600000003</v>
      </c>
    </row>
    <row r="157" spans="1:3" ht="20.100000000000001" customHeight="1" x14ac:dyDescent="0.25">
      <c r="A157" s="204" t="s">
        <v>981</v>
      </c>
      <c r="B157" s="202" t="s">
        <v>274</v>
      </c>
      <c r="C157" s="198">
        <f>data!C405</f>
        <v>2192653</v>
      </c>
    </row>
    <row r="158" spans="1:3" ht="20.100000000000001" customHeight="1" x14ac:dyDescent="0.25">
      <c r="A158" s="204" t="s">
        <v>982</v>
      </c>
      <c r="B158" s="202" t="s">
        <v>275</v>
      </c>
      <c r="C158" s="198">
        <f>data!C406</f>
        <v>1157572.33</v>
      </c>
    </row>
    <row r="159" spans="1:3" ht="20.100000000000001" customHeight="1" x14ac:dyDescent="0.25">
      <c r="A159" s="204" t="s">
        <v>983</v>
      </c>
      <c r="B159" s="202" t="s">
        <v>276</v>
      </c>
      <c r="C159" s="198">
        <f>data!C407</f>
        <v>3073884.3600000003</v>
      </c>
    </row>
    <row r="160" spans="1:3" ht="20.100000000000001" customHeight="1" x14ac:dyDescent="0.25">
      <c r="A160" s="204" t="s">
        <v>984</v>
      </c>
      <c r="B160" s="202" t="s">
        <v>277</v>
      </c>
      <c r="C160" s="198">
        <f>data!C408</f>
        <v>7923055.3300000001</v>
      </c>
    </row>
    <row r="161" spans="1:3" ht="20.100000000000001" customHeight="1" x14ac:dyDescent="0.25">
      <c r="A161" s="204" t="s">
        <v>985</v>
      </c>
      <c r="B161" s="202" t="s">
        <v>278</v>
      </c>
      <c r="C161" s="198">
        <f>data!C409</f>
        <v>20109948.170000002</v>
      </c>
    </row>
    <row r="162" spans="1:3" ht="20.100000000000001" customHeight="1" x14ac:dyDescent="0.25">
      <c r="A162" s="204" t="s">
        <v>986</v>
      </c>
      <c r="B162" s="202" t="s">
        <v>279</v>
      </c>
      <c r="C162" s="198">
        <f>data!C410</f>
        <v>2821.51</v>
      </c>
    </row>
    <row r="163" spans="1:3" ht="20.100000000000001" customHeight="1" x14ac:dyDescent="0.25">
      <c r="A163" s="204" t="s">
        <v>987</v>
      </c>
      <c r="B163" s="202" t="s">
        <v>280</v>
      </c>
      <c r="C163" s="198">
        <f>data!C411</f>
        <v>535378.09</v>
      </c>
    </row>
    <row r="164" spans="1:3" ht="20.100000000000001" customHeight="1" x14ac:dyDescent="0.25">
      <c r="A164" s="204" t="s">
        <v>988</v>
      </c>
      <c r="B164" s="202" t="s">
        <v>281</v>
      </c>
      <c r="C164" s="198">
        <f>data!C412</f>
        <v>28775546.879999999</v>
      </c>
    </row>
    <row r="165" spans="1:3" ht="20.100000000000001" customHeight="1" x14ac:dyDescent="0.25">
      <c r="A165" s="204" t="s">
        <v>989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990</v>
      </c>
      <c r="B166" s="202" t="s">
        <v>991</v>
      </c>
      <c r="C166" s="198">
        <f>data!C414</f>
        <v>7731456.6599999666</v>
      </c>
    </row>
    <row r="167" spans="1:3" ht="20.100000000000001" customHeight="1" x14ac:dyDescent="0.25">
      <c r="A167" s="183">
        <v>34</v>
      </c>
      <c r="B167" s="185" t="s">
        <v>992</v>
      </c>
      <c r="C167" s="198">
        <f>data!D416</f>
        <v>936498012.1500001</v>
      </c>
    </row>
    <row r="168" spans="1:3" ht="20.100000000000001" customHeight="1" x14ac:dyDescent="0.25">
      <c r="A168" s="183">
        <v>35</v>
      </c>
      <c r="B168" s="185" t="s">
        <v>993</v>
      </c>
      <c r="C168" s="198">
        <f>data!D417</f>
        <v>-110159687.00999939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994</v>
      </c>
      <c r="C170" s="198">
        <f>data!D420</f>
        <v>501683.3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995</v>
      </c>
      <c r="C172" s="185">
        <f>data!D421</f>
        <v>-109658003.7099994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996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997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998</v>
      </c>
      <c r="C177" s="198">
        <f>data!D424</f>
        <v>-109658003.7099994</v>
      </c>
    </row>
    <row r="178" spans="1:3" ht="20.100000000000001" customHeight="1" x14ac:dyDescent="0.25">
      <c r="A178" s="188">
        <v>45</v>
      </c>
      <c r="B178" s="187" t="s">
        <v>999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311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6" customWidth="1"/>
    <col min="2" max="2" width="22.44140625" style="246" customWidth="1"/>
    <col min="3" max="8" width="13.77734375" style="246" customWidth="1"/>
    <col min="9" max="9" width="15.77734375" style="246" customWidth="1"/>
    <col min="10" max="11" width="8.88671875" style="246" customWidth="1"/>
    <col min="12" max="16384" width="8.88671875" style="246"/>
  </cols>
  <sheetData>
    <row r="1" spans="1:9" ht="20.100000000000001" customHeight="1" x14ac:dyDescent="0.2">
      <c r="A1" s="244" t="s">
        <v>1000</v>
      </c>
      <c r="B1" s="245"/>
      <c r="C1" s="245"/>
      <c r="D1" s="245"/>
      <c r="E1" s="245"/>
      <c r="F1" s="245"/>
      <c r="G1" s="245"/>
      <c r="H1" s="245"/>
    </row>
    <row r="2" spans="1:9" ht="20.100000000000001" customHeight="1" x14ac:dyDescent="0.2">
      <c r="A2" s="247"/>
      <c r="I2" s="248" t="s">
        <v>1001</v>
      </c>
    </row>
    <row r="3" spans="1:9" ht="20.100000000000001" customHeight="1" x14ac:dyDescent="0.2">
      <c r="A3" s="247"/>
      <c r="I3" s="247"/>
    </row>
    <row r="4" spans="1:9" ht="20.100000000000001" customHeight="1" x14ac:dyDescent="0.2">
      <c r="A4" s="249" t="str">
        <f>"Hospital: "&amp;data!C98</f>
        <v>Hospital: St.Joseph Medical Center</v>
      </c>
      <c r="G4" s="250"/>
      <c r="H4" s="249" t="str">
        <f>"FYE: "&amp;data!C96</f>
        <v>FYE: 6/30/2023</v>
      </c>
    </row>
    <row r="5" spans="1:9" ht="20.100000000000001" customHeight="1" x14ac:dyDescent="0.2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00000000000001" customHeight="1" x14ac:dyDescent="0.2">
      <c r="A6" s="254">
        <v>2</v>
      </c>
      <c r="B6" s="255" t="s">
        <v>1002</v>
      </c>
      <c r="C6" s="256" t="s">
        <v>118</v>
      </c>
      <c r="D6" s="257" t="s">
        <v>1003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00000000000001" customHeight="1" x14ac:dyDescent="0.2">
      <c r="A7" s="254"/>
      <c r="B7" s="255"/>
      <c r="C7" s="257" t="s">
        <v>190</v>
      </c>
      <c r="D7" s="257" t="s">
        <v>1004</v>
      </c>
      <c r="E7" s="257" t="s">
        <v>190</v>
      </c>
      <c r="F7" s="257" t="s">
        <v>1005</v>
      </c>
      <c r="G7" s="257" t="s">
        <v>192</v>
      </c>
      <c r="H7" s="257" t="s">
        <v>190</v>
      </c>
      <c r="I7" s="257" t="s">
        <v>193</v>
      </c>
    </row>
    <row r="8" spans="1:9" ht="20.100000000000001" customHeight="1" x14ac:dyDescent="0.2">
      <c r="A8" s="243">
        <v>3</v>
      </c>
      <c r="B8" s="251" t="s">
        <v>1006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00000000000001" customHeight="1" x14ac:dyDescent="0.2">
      <c r="A9" s="243">
        <v>4</v>
      </c>
      <c r="B9" s="251" t="s">
        <v>261</v>
      </c>
      <c r="C9" s="251">
        <f>data!C59</f>
        <v>18755</v>
      </c>
      <c r="D9" s="251">
        <f>data!D59</f>
        <v>0</v>
      </c>
      <c r="E9" s="251">
        <f>data!E59</f>
        <v>103304</v>
      </c>
      <c r="F9" s="251">
        <f>data!F59</f>
        <v>0</v>
      </c>
      <c r="G9" s="251">
        <f>data!G59</f>
        <v>0</v>
      </c>
      <c r="H9" s="251">
        <f>data!H59</f>
        <v>0</v>
      </c>
      <c r="I9" s="251">
        <f>data!I59</f>
        <v>0</v>
      </c>
    </row>
    <row r="10" spans="1:9" ht="20.100000000000001" customHeight="1" x14ac:dyDescent="0.2">
      <c r="A10" s="243">
        <v>5</v>
      </c>
      <c r="B10" s="251" t="s">
        <v>262</v>
      </c>
      <c r="C10" s="258">
        <f>data!C60</f>
        <v>163.32573076923077</v>
      </c>
      <c r="D10" s="258">
        <f>data!D60</f>
        <v>0</v>
      </c>
      <c r="E10" s="258">
        <f>data!E60</f>
        <v>476.34983653846155</v>
      </c>
      <c r="F10" s="258">
        <f>data!F60</f>
        <v>0</v>
      </c>
      <c r="G10" s="258">
        <f>data!G60</f>
        <v>0</v>
      </c>
      <c r="H10" s="258">
        <f>data!H60</f>
        <v>0</v>
      </c>
      <c r="I10" s="258">
        <f>data!I60</f>
        <v>0</v>
      </c>
    </row>
    <row r="11" spans="1:9" ht="20.100000000000001" customHeight="1" x14ac:dyDescent="0.2">
      <c r="A11" s="243">
        <v>6</v>
      </c>
      <c r="B11" s="251" t="s">
        <v>263</v>
      </c>
      <c r="C11" s="251">
        <f>data!C61</f>
        <v>20776581.290000003</v>
      </c>
      <c r="D11" s="251">
        <f>data!D61</f>
        <v>0</v>
      </c>
      <c r="E11" s="251">
        <f>data!E61</f>
        <v>49615951.919999972</v>
      </c>
      <c r="F11" s="251">
        <f>data!F61</f>
        <v>0</v>
      </c>
      <c r="G11" s="251">
        <f>data!G61</f>
        <v>0</v>
      </c>
      <c r="H11" s="251">
        <f>data!H61</f>
        <v>0</v>
      </c>
      <c r="I11" s="251">
        <f>data!I61</f>
        <v>0</v>
      </c>
    </row>
    <row r="12" spans="1:9" ht="20.100000000000001" customHeight="1" x14ac:dyDescent="0.2">
      <c r="A12" s="243">
        <v>7</v>
      </c>
      <c r="B12" s="251" t="s">
        <v>11</v>
      </c>
      <c r="C12" s="251">
        <f>data!C62</f>
        <v>4779399</v>
      </c>
      <c r="D12" s="251">
        <f>data!D62</f>
        <v>0</v>
      </c>
      <c r="E12" s="251">
        <f>data!E62</f>
        <v>11422213</v>
      </c>
      <c r="F12" s="251">
        <f>data!F62</f>
        <v>0</v>
      </c>
      <c r="G12" s="251">
        <f>data!G62</f>
        <v>0</v>
      </c>
      <c r="H12" s="251">
        <f>data!H62</f>
        <v>0</v>
      </c>
      <c r="I12" s="251">
        <f>data!I62</f>
        <v>0</v>
      </c>
    </row>
    <row r="13" spans="1:9" ht="20.100000000000001" customHeight="1" x14ac:dyDescent="0.2">
      <c r="A13" s="243">
        <v>8</v>
      </c>
      <c r="B13" s="251" t="s">
        <v>264</v>
      </c>
      <c r="C13" s="251">
        <f>data!C63</f>
        <v>5374251.8799999999</v>
      </c>
      <c r="D13" s="251">
        <f>data!D63</f>
        <v>0</v>
      </c>
      <c r="E13" s="251">
        <f>data!E63</f>
        <v>26776</v>
      </c>
      <c r="F13" s="251">
        <f>data!F63</f>
        <v>0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00000000000001" customHeight="1" x14ac:dyDescent="0.2">
      <c r="A14" s="243">
        <v>9</v>
      </c>
      <c r="B14" s="251" t="s">
        <v>265</v>
      </c>
      <c r="C14" s="251">
        <f>data!C64</f>
        <v>3023727.9</v>
      </c>
      <c r="D14" s="251">
        <f>data!D64</f>
        <v>0</v>
      </c>
      <c r="E14" s="251">
        <f>data!E64</f>
        <v>4272992</v>
      </c>
      <c r="F14" s="251">
        <f>data!F64</f>
        <v>0</v>
      </c>
      <c r="G14" s="251">
        <f>data!G64</f>
        <v>0</v>
      </c>
      <c r="H14" s="251">
        <f>data!H64</f>
        <v>0</v>
      </c>
      <c r="I14" s="251">
        <f>data!I64</f>
        <v>0</v>
      </c>
    </row>
    <row r="15" spans="1:9" ht="20.100000000000001" customHeight="1" x14ac:dyDescent="0.2">
      <c r="A15" s="243">
        <v>10</v>
      </c>
      <c r="B15" s="251" t="s">
        <v>524</v>
      </c>
      <c r="C15" s="251">
        <f>data!C65</f>
        <v>3319</v>
      </c>
      <c r="D15" s="251">
        <f>data!D65</f>
        <v>0</v>
      </c>
      <c r="E15" s="251">
        <f>data!E65</f>
        <v>7926.0099999999993</v>
      </c>
      <c r="F15" s="251">
        <f>data!F65</f>
        <v>0</v>
      </c>
      <c r="G15" s="251">
        <f>data!G65</f>
        <v>0</v>
      </c>
      <c r="H15" s="251">
        <f>data!H65</f>
        <v>0</v>
      </c>
      <c r="I15" s="251">
        <f>data!I65</f>
        <v>0</v>
      </c>
    </row>
    <row r="16" spans="1:9" ht="20.100000000000001" customHeight="1" x14ac:dyDescent="0.2">
      <c r="A16" s="243">
        <v>11</v>
      </c>
      <c r="B16" s="251" t="s">
        <v>525</v>
      </c>
      <c r="C16" s="251">
        <f>data!C66</f>
        <v>50623.01</v>
      </c>
      <c r="D16" s="251">
        <f>data!D66</f>
        <v>0</v>
      </c>
      <c r="E16" s="251">
        <f>data!E66</f>
        <v>934762.35000000009</v>
      </c>
      <c r="F16" s="251">
        <f>data!F66</f>
        <v>0</v>
      </c>
      <c r="G16" s="251">
        <f>data!G66</f>
        <v>0</v>
      </c>
      <c r="H16" s="251">
        <f>data!H66</f>
        <v>102.45</v>
      </c>
      <c r="I16" s="251">
        <f>data!I66</f>
        <v>0</v>
      </c>
    </row>
    <row r="17" spans="1:9" ht="20.100000000000001" customHeight="1" x14ac:dyDescent="0.2">
      <c r="A17" s="243">
        <v>12</v>
      </c>
      <c r="B17" s="251" t="s">
        <v>16</v>
      </c>
      <c r="C17" s="251">
        <f>data!C67</f>
        <v>2292852</v>
      </c>
      <c r="D17" s="251">
        <f>data!D67</f>
        <v>0</v>
      </c>
      <c r="E17" s="251">
        <f>data!E67</f>
        <v>3382548</v>
      </c>
      <c r="F17" s="251">
        <f>data!F67</f>
        <v>0</v>
      </c>
      <c r="G17" s="251">
        <f>data!G67</f>
        <v>0</v>
      </c>
      <c r="H17" s="251">
        <f>data!H67</f>
        <v>114540</v>
      </c>
      <c r="I17" s="251">
        <f>data!I67</f>
        <v>0</v>
      </c>
    </row>
    <row r="18" spans="1:9" ht="20.100000000000001" customHeight="1" x14ac:dyDescent="0.2">
      <c r="A18" s="243">
        <v>13</v>
      </c>
      <c r="B18" s="251" t="s">
        <v>1007</v>
      </c>
      <c r="C18" s="251">
        <f>data!C68</f>
        <v>24457.439999999999</v>
      </c>
      <c r="D18" s="251">
        <f>data!D68</f>
        <v>0</v>
      </c>
      <c r="E18" s="251">
        <f>data!E68</f>
        <v>58686.73</v>
      </c>
      <c r="F18" s="251">
        <f>data!F68</f>
        <v>0</v>
      </c>
      <c r="G18" s="251">
        <f>data!G68</f>
        <v>0</v>
      </c>
      <c r="H18" s="251">
        <f>data!H68</f>
        <v>0</v>
      </c>
      <c r="I18" s="251">
        <f>data!I68</f>
        <v>0</v>
      </c>
    </row>
    <row r="19" spans="1:9" ht="20.100000000000001" customHeight="1" x14ac:dyDescent="0.2">
      <c r="A19" s="243">
        <v>14</v>
      </c>
      <c r="B19" s="251" t="s">
        <v>1008</v>
      </c>
      <c r="C19" s="251">
        <f>data!C69</f>
        <v>10128855.459999999</v>
      </c>
      <c r="D19" s="251">
        <f>data!D69</f>
        <v>0</v>
      </c>
      <c r="E19" s="251">
        <f>data!E69</f>
        <v>29470324.070000004</v>
      </c>
      <c r="F19" s="251">
        <f>data!F69</f>
        <v>0</v>
      </c>
      <c r="G19" s="251">
        <f>data!G69</f>
        <v>0</v>
      </c>
      <c r="H19" s="251">
        <f>data!H69</f>
        <v>0</v>
      </c>
      <c r="I19" s="251">
        <f>data!I69</f>
        <v>0</v>
      </c>
    </row>
    <row r="20" spans="1:9" ht="20.100000000000001" customHeight="1" x14ac:dyDescent="0.2">
      <c r="A20" s="243">
        <v>15</v>
      </c>
      <c r="B20" s="251" t="s">
        <v>284</v>
      </c>
      <c r="C20" s="251">
        <f>-data!C84</f>
        <v>-25000</v>
      </c>
      <c r="D20" s="251">
        <f>-data!D84</f>
        <v>0</v>
      </c>
      <c r="E20" s="251">
        <f>-data!E84</f>
        <v>-34000</v>
      </c>
      <c r="F20" s="251">
        <f>-data!F84</f>
        <v>0</v>
      </c>
      <c r="G20" s="251">
        <f>-data!G84</f>
        <v>0</v>
      </c>
      <c r="H20" s="251">
        <f>-data!H84</f>
        <v>0</v>
      </c>
      <c r="I20" s="251">
        <f>-data!I84</f>
        <v>0</v>
      </c>
    </row>
    <row r="21" spans="1:9" ht="20.100000000000001" customHeight="1" x14ac:dyDescent="0.2">
      <c r="A21" s="243">
        <v>16</v>
      </c>
      <c r="B21" s="259" t="s">
        <v>1009</v>
      </c>
      <c r="C21" s="251">
        <f>data!C85</f>
        <v>46429066.979999997</v>
      </c>
      <c r="D21" s="251">
        <f>data!D85</f>
        <v>0</v>
      </c>
      <c r="E21" s="251">
        <f>data!E85</f>
        <v>99158180.079999983</v>
      </c>
      <c r="F21" s="251">
        <f>data!F85</f>
        <v>0</v>
      </c>
      <c r="G21" s="251">
        <f>data!G85</f>
        <v>0</v>
      </c>
      <c r="H21" s="251">
        <f>data!H85</f>
        <v>114642.45</v>
      </c>
      <c r="I21" s="251">
        <f>data!I85</f>
        <v>0</v>
      </c>
    </row>
    <row r="22" spans="1:9" ht="20.100000000000001" customHeight="1" x14ac:dyDescent="0.2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00000000000001" customHeight="1" x14ac:dyDescent="0.2">
      <c r="A23" s="243">
        <v>18</v>
      </c>
      <c r="B23" s="251" t="s">
        <v>1010</v>
      </c>
      <c r="C23" s="259">
        <f>+data!M668</f>
        <v>13890002</v>
      </c>
      <c r="D23" s="259">
        <f>+data!M669</f>
        <v>0</v>
      </c>
      <c r="E23" s="259">
        <f>+data!M670</f>
        <v>44836142</v>
      </c>
      <c r="F23" s="259">
        <f>+data!M671</f>
        <v>0</v>
      </c>
      <c r="G23" s="259">
        <f>+data!M672</f>
        <v>0</v>
      </c>
      <c r="H23" s="259">
        <f>+data!M673</f>
        <v>12835</v>
      </c>
      <c r="I23" s="259">
        <f>+data!M674</f>
        <v>0</v>
      </c>
    </row>
    <row r="24" spans="1:9" ht="20.100000000000001" customHeight="1" x14ac:dyDescent="0.2">
      <c r="A24" s="243">
        <v>19</v>
      </c>
      <c r="B24" s="259" t="s">
        <v>1011</v>
      </c>
      <c r="C24" s="251">
        <f>data!C87</f>
        <v>142042663.03</v>
      </c>
      <c r="D24" s="251">
        <f>data!D87</f>
        <v>0</v>
      </c>
      <c r="E24" s="251">
        <f>data!E87</f>
        <v>371334650.56999993</v>
      </c>
      <c r="F24" s="251">
        <f>data!F87</f>
        <v>0</v>
      </c>
      <c r="G24" s="251">
        <f>data!G87</f>
        <v>0</v>
      </c>
      <c r="H24" s="251">
        <f>data!H87</f>
        <v>0</v>
      </c>
      <c r="I24" s="251">
        <f>data!I87</f>
        <v>0</v>
      </c>
    </row>
    <row r="25" spans="1:9" ht="20.100000000000001" customHeight="1" x14ac:dyDescent="0.2">
      <c r="A25" s="243">
        <v>20</v>
      </c>
      <c r="B25" s="259" t="s">
        <v>1012</v>
      </c>
      <c r="C25" s="251">
        <f>data!C88</f>
        <v>570810.71</v>
      </c>
      <c r="D25" s="251">
        <f>data!D88</f>
        <v>0</v>
      </c>
      <c r="E25" s="251">
        <f>data!E88</f>
        <v>11543039.229999999</v>
      </c>
      <c r="F25" s="251">
        <f>data!F88</f>
        <v>0</v>
      </c>
      <c r="G25" s="251">
        <f>data!G88</f>
        <v>0</v>
      </c>
      <c r="H25" s="251">
        <f>data!H88</f>
        <v>6918</v>
      </c>
      <c r="I25" s="251">
        <f>data!I88</f>
        <v>0</v>
      </c>
    </row>
    <row r="26" spans="1:9" ht="18" customHeight="1" x14ac:dyDescent="0.2">
      <c r="A26" s="243">
        <v>21</v>
      </c>
      <c r="B26" s="259" t="s">
        <v>1013</v>
      </c>
      <c r="C26" s="251">
        <f>data!C89</f>
        <v>142613473.74000001</v>
      </c>
      <c r="D26" s="251">
        <f>data!D89</f>
        <v>0</v>
      </c>
      <c r="E26" s="251">
        <f>data!E89</f>
        <v>382877689.79999995</v>
      </c>
      <c r="F26" s="251">
        <f>data!F89</f>
        <v>0</v>
      </c>
      <c r="G26" s="251">
        <f>data!G89</f>
        <v>0</v>
      </c>
      <c r="H26" s="251">
        <f>data!H89</f>
        <v>6918</v>
      </c>
      <c r="I26" s="251">
        <f>data!I89</f>
        <v>0</v>
      </c>
    </row>
    <row r="27" spans="1:9" ht="20.100000000000001" customHeight="1" x14ac:dyDescent="0.2">
      <c r="A27" s="243" t="s">
        <v>1014</v>
      </c>
      <c r="B27" s="251"/>
      <c r="C27" s="261"/>
      <c r="D27" s="261"/>
      <c r="E27" s="261"/>
      <c r="F27" s="261"/>
      <c r="G27" s="261"/>
      <c r="H27" s="261"/>
      <c r="I27" s="261"/>
    </row>
    <row r="28" spans="1:9" ht="20.100000000000001" customHeight="1" x14ac:dyDescent="0.2">
      <c r="A28" s="243">
        <v>22</v>
      </c>
      <c r="B28" s="251" t="s">
        <v>1015</v>
      </c>
      <c r="C28" s="251">
        <f>data!C90</f>
        <v>20827</v>
      </c>
      <c r="D28" s="251">
        <f>data!D90</f>
        <v>0</v>
      </c>
      <c r="E28" s="251">
        <f>data!E90</f>
        <v>114276.21249999999</v>
      </c>
      <c r="F28" s="251">
        <f>data!F90</f>
        <v>0</v>
      </c>
      <c r="G28" s="251">
        <f>data!G90</f>
        <v>0</v>
      </c>
      <c r="H28" s="251">
        <f>data!H90</f>
        <v>0</v>
      </c>
      <c r="I28" s="251">
        <f>data!I90</f>
        <v>0</v>
      </c>
    </row>
    <row r="29" spans="1:9" ht="20.100000000000001" customHeight="1" x14ac:dyDescent="0.2">
      <c r="A29" s="243">
        <v>23</v>
      </c>
      <c r="B29" s="251" t="s">
        <v>1016</v>
      </c>
      <c r="C29" s="251">
        <f>data!C91</f>
        <v>44901</v>
      </c>
      <c r="D29" s="251">
        <f>data!D91</f>
        <v>0</v>
      </c>
      <c r="E29" s="251">
        <f>data!E91</f>
        <v>240378</v>
      </c>
      <c r="F29" s="251">
        <f>data!F91</f>
        <v>0</v>
      </c>
      <c r="G29" s="251">
        <f>data!G91</f>
        <v>0</v>
      </c>
      <c r="H29" s="251">
        <f>data!H91</f>
        <v>0</v>
      </c>
      <c r="I29" s="251">
        <f>data!I91</f>
        <v>0</v>
      </c>
    </row>
    <row r="30" spans="1:9" ht="20.100000000000001" customHeight="1" x14ac:dyDescent="0.2">
      <c r="A30" s="243">
        <v>24</v>
      </c>
      <c r="B30" s="251" t="s">
        <v>1017</v>
      </c>
      <c r="C30" s="251">
        <f>data!C92</f>
        <v>7289.8745477075017</v>
      </c>
      <c r="D30" s="251">
        <f>data!D92</f>
        <v>0</v>
      </c>
      <c r="E30" s="251">
        <f>data!E92</f>
        <v>39999.003836950294</v>
      </c>
      <c r="F30" s="251">
        <f>data!F92</f>
        <v>0</v>
      </c>
      <c r="G30" s="251">
        <f>data!G92</f>
        <v>0</v>
      </c>
      <c r="H30" s="251">
        <f>data!H92</f>
        <v>0</v>
      </c>
      <c r="I30" s="251">
        <f>data!I92</f>
        <v>0</v>
      </c>
    </row>
    <row r="31" spans="1:9" ht="20.100000000000001" customHeight="1" x14ac:dyDescent="0.2">
      <c r="A31" s="243">
        <v>25</v>
      </c>
      <c r="B31" s="251" t="s">
        <v>1018</v>
      </c>
      <c r="C31" s="251">
        <f>data!C93</f>
        <v>264377</v>
      </c>
      <c r="D31" s="251">
        <f>data!D93</f>
        <v>0</v>
      </c>
      <c r="E31" s="251">
        <f>data!E93</f>
        <v>838767</v>
      </c>
      <c r="F31" s="251">
        <f>data!F93</f>
        <v>0</v>
      </c>
      <c r="G31" s="251">
        <f>data!G93</f>
        <v>0</v>
      </c>
      <c r="H31" s="251">
        <f>data!H93</f>
        <v>0</v>
      </c>
      <c r="I31" s="251">
        <f>data!I93</f>
        <v>0</v>
      </c>
    </row>
    <row r="32" spans="1:9" ht="20.100000000000001" customHeight="1" x14ac:dyDescent="0.2">
      <c r="A32" s="243">
        <v>26</v>
      </c>
      <c r="B32" s="251" t="s">
        <v>294</v>
      </c>
      <c r="C32" s="258">
        <f>data!C94</f>
        <v>133.8195144230769</v>
      </c>
      <c r="D32" s="258">
        <f>data!D94</f>
        <v>0</v>
      </c>
      <c r="E32" s="258">
        <f>data!E94</f>
        <v>296.40707211538461</v>
      </c>
      <c r="F32" s="258">
        <f>data!F94</f>
        <v>0</v>
      </c>
      <c r="G32" s="258">
        <f>data!G94</f>
        <v>0</v>
      </c>
      <c r="H32" s="258">
        <f>data!H94</f>
        <v>0</v>
      </c>
      <c r="I32" s="258">
        <f>data!I94</f>
        <v>0</v>
      </c>
    </row>
    <row r="33" spans="1:9" ht="20.100000000000001" customHeight="1" x14ac:dyDescent="0.2">
      <c r="A33" s="244" t="s">
        <v>1000</v>
      </c>
      <c r="B33" s="245"/>
      <c r="C33" s="245"/>
      <c r="D33" s="245"/>
      <c r="E33" s="245"/>
      <c r="F33" s="245"/>
      <c r="G33" s="245"/>
      <c r="H33" s="245"/>
      <c r="I33" s="244"/>
    </row>
    <row r="34" spans="1:9" ht="20.100000000000001" customHeight="1" x14ac:dyDescent="0.2">
      <c r="A34" s="247"/>
      <c r="I34" s="248" t="s">
        <v>1019</v>
      </c>
    </row>
    <row r="35" spans="1:9" ht="20.100000000000001" customHeight="1" x14ac:dyDescent="0.2">
      <c r="A35" s="247"/>
      <c r="I35" s="247"/>
    </row>
    <row r="36" spans="1:9" ht="20.100000000000001" customHeight="1" x14ac:dyDescent="0.2">
      <c r="A36" s="249" t="str">
        <f>"Hospital: "&amp;data!C98</f>
        <v>Hospital: St.Joseph Medical Center</v>
      </c>
      <c r="G36" s="250"/>
      <c r="H36" s="249" t="str">
        <f>"FYE: "&amp;data!C96</f>
        <v>FYE: 6/30/2023</v>
      </c>
    </row>
    <row r="37" spans="1:9" ht="20.100000000000001" customHeight="1" x14ac:dyDescent="0.2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00000000000001" customHeight="1" x14ac:dyDescent="0.2">
      <c r="A38" s="254">
        <v>2</v>
      </c>
      <c r="B38" s="255" t="s">
        <v>1002</v>
      </c>
      <c r="C38" s="257"/>
      <c r="D38" s="257" t="s">
        <v>126</v>
      </c>
      <c r="E38" s="257" t="s">
        <v>127</v>
      </c>
      <c r="F38" s="257" t="s">
        <v>1020</v>
      </c>
      <c r="G38" s="257" t="s">
        <v>129</v>
      </c>
      <c r="H38" s="257" t="s">
        <v>1021</v>
      </c>
      <c r="I38" s="257" t="s">
        <v>131</v>
      </c>
    </row>
    <row r="39" spans="1:9" ht="20.100000000000001" customHeight="1" x14ac:dyDescent="0.2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00000000000001" customHeight="1" x14ac:dyDescent="0.2">
      <c r="A40" s="243">
        <v>3</v>
      </c>
      <c r="B40" s="251" t="s">
        <v>1006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00000000000001" customHeight="1" x14ac:dyDescent="0.2">
      <c r="A41" s="243">
        <v>4</v>
      </c>
      <c r="B41" s="251" t="s">
        <v>261</v>
      </c>
      <c r="C41" s="251">
        <f>data!J59</f>
        <v>5109</v>
      </c>
      <c r="D41" s="251">
        <f>data!K59</f>
        <v>0</v>
      </c>
      <c r="E41" s="251">
        <f>data!L59</f>
        <v>0</v>
      </c>
      <c r="F41" s="251">
        <f>data!M59</f>
        <v>0</v>
      </c>
      <c r="G41" s="251">
        <f>data!N59</f>
        <v>0</v>
      </c>
      <c r="H41" s="251">
        <f>data!O59</f>
        <v>10255</v>
      </c>
      <c r="I41" s="251">
        <f>data!P59</f>
        <v>1339704</v>
      </c>
    </row>
    <row r="42" spans="1:9" ht="20.100000000000001" customHeight="1" x14ac:dyDescent="0.2">
      <c r="A42" s="243">
        <v>5</v>
      </c>
      <c r="B42" s="251" t="s">
        <v>262</v>
      </c>
      <c r="C42" s="258">
        <f>data!J60</f>
        <v>54.654716346153847</v>
      </c>
      <c r="D42" s="258">
        <f>data!K60</f>
        <v>0</v>
      </c>
      <c r="E42" s="258">
        <f>data!L60</f>
        <v>0</v>
      </c>
      <c r="F42" s="258">
        <f>data!M60</f>
        <v>0</v>
      </c>
      <c r="G42" s="258">
        <f>data!N60</f>
        <v>0</v>
      </c>
      <c r="H42" s="258">
        <f>data!O60</f>
        <v>134.34000961538459</v>
      </c>
      <c r="I42" s="258">
        <f>data!P60</f>
        <v>208.23313461538467</v>
      </c>
    </row>
    <row r="43" spans="1:9" ht="20.100000000000001" customHeight="1" x14ac:dyDescent="0.2">
      <c r="A43" s="243">
        <v>6</v>
      </c>
      <c r="B43" s="251" t="s">
        <v>263</v>
      </c>
      <c r="C43" s="251">
        <f>data!J61</f>
        <v>6586930.7199999988</v>
      </c>
      <c r="D43" s="251">
        <f>data!K61</f>
        <v>0</v>
      </c>
      <c r="E43" s="251">
        <f>data!L61</f>
        <v>0</v>
      </c>
      <c r="F43" s="251">
        <f>data!M61</f>
        <v>0</v>
      </c>
      <c r="G43" s="251">
        <f>data!N61</f>
        <v>0</v>
      </c>
      <c r="H43" s="251">
        <f>data!O61</f>
        <v>16215114.149999993</v>
      </c>
      <c r="I43" s="251">
        <f>data!P61</f>
        <v>23158894.990000021</v>
      </c>
    </row>
    <row r="44" spans="1:9" ht="20.100000000000001" customHeight="1" x14ac:dyDescent="0.2">
      <c r="A44" s="243">
        <v>7</v>
      </c>
      <c r="B44" s="251" t="s">
        <v>11</v>
      </c>
      <c r="C44" s="251">
        <f>data!J62</f>
        <v>1526038</v>
      </c>
      <c r="D44" s="251">
        <f>data!K62</f>
        <v>0</v>
      </c>
      <c r="E44" s="251">
        <f>data!L62</f>
        <v>0</v>
      </c>
      <c r="F44" s="251">
        <f>data!M62</f>
        <v>0</v>
      </c>
      <c r="G44" s="251">
        <f>data!N62</f>
        <v>0</v>
      </c>
      <c r="H44" s="251">
        <f>data!O62</f>
        <v>3728110</v>
      </c>
      <c r="I44" s="251">
        <f>data!P62</f>
        <v>5331662</v>
      </c>
    </row>
    <row r="45" spans="1:9" ht="20.100000000000001" customHeight="1" x14ac:dyDescent="0.2">
      <c r="A45" s="243">
        <v>8</v>
      </c>
      <c r="B45" s="251" t="s">
        <v>264</v>
      </c>
      <c r="C45" s="251">
        <f>data!J63</f>
        <v>1307333.1399999999</v>
      </c>
      <c r="D45" s="251">
        <f>data!K63</f>
        <v>0</v>
      </c>
      <c r="E45" s="251">
        <f>data!L63</f>
        <v>0</v>
      </c>
      <c r="F45" s="251">
        <f>data!M63</f>
        <v>0</v>
      </c>
      <c r="G45" s="251">
        <f>data!N63</f>
        <v>0</v>
      </c>
      <c r="H45" s="251">
        <f>data!O63</f>
        <v>1854931.5</v>
      </c>
      <c r="I45" s="251">
        <f>data!P63</f>
        <v>6455243.1799999997</v>
      </c>
    </row>
    <row r="46" spans="1:9" ht="20.100000000000001" customHeight="1" x14ac:dyDescent="0.2">
      <c r="A46" s="243">
        <v>9</v>
      </c>
      <c r="B46" s="251" t="s">
        <v>265</v>
      </c>
      <c r="C46" s="251">
        <f>data!J64</f>
        <v>1409850.01</v>
      </c>
      <c r="D46" s="251">
        <f>data!K64</f>
        <v>0</v>
      </c>
      <c r="E46" s="251">
        <f>data!L64</f>
        <v>0</v>
      </c>
      <c r="F46" s="251">
        <f>data!M64</f>
        <v>0</v>
      </c>
      <c r="G46" s="251">
        <f>data!N64</f>
        <v>0</v>
      </c>
      <c r="H46" s="251">
        <f>data!O64</f>
        <v>1853940.0899999999</v>
      </c>
      <c r="I46" s="251">
        <f>data!P64</f>
        <v>47780569.420000017</v>
      </c>
    </row>
    <row r="47" spans="1:9" ht="20.100000000000001" customHeight="1" x14ac:dyDescent="0.2">
      <c r="A47" s="243">
        <v>10</v>
      </c>
      <c r="B47" s="251" t="s">
        <v>524</v>
      </c>
      <c r="C47" s="251">
        <f>data!J65</f>
        <v>1903.9299999999998</v>
      </c>
      <c r="D47" s="251">
        <f>data!K65</f>
        <v>0</v>
      </c>
      <c r="E47" s="251">
        <f>data!L65</f>
        <v>0</v>
      </c>
      <c r="F47" s="251">
        <f>data!M65</f>
        <v>0</v>
      </c>
      <c r="G47" s="251">
        <f>data!N65</f>
        <v>0</v>
      </c>
      <c r="H47" s="251">
        <f>data!O65</f>
        <v>4153.92</v>
      </c>
      <c r="I47" s="251">
        <f>data!P65</f>
        <v>17260.260000000002</v>
      </c>
    </row>
    <row r="48" spans="1:9" ht="20.100000000000001" customHeight="1" x14ac:dyDescent="0.2">
      <c r="A48" s="243">
        <v>11</v>
      </c>
      <c r="B48" s="251" t="s">
        <v>525</v>
      </c>
      <c r="C48" s="251">
        <f>data!J66</f>
        <v>384990.33999999997</v>
      </c>
      <c r="D48" s="251">
        <f>data!K66</f>
        <v>0</v>
      </c>
      <c r="E48" s="251">
        <f>data!L66</f>
        <v>0</v>
      </c>
      <c r="F48" s="251">
        <f>data!M66</f>
        <v>0</v>
      </c>
      <c r="G48" s="251">
        <f>data!N66</f>
        <v>0</v>
      </c>
      <c r="H48" s="251">
        <f>data!O66</f>
        <v>113880.67</v>
      </c>
      <c r="I48" s="251">
        <f>data!P66</f>
        <v>3128316.5299999993</v>
      </c>
    </row>
    <row r="49" spans="1:11" ht="20.100000000000001" customHeight="1" x14ac:dyDescent="0.2">
      <c r="A49" s="243">
        <v>12</v>
      </c>
      <c r="B49" s="251" t="s">
        <v>16</v>
      </c>
      <c r="C49" s="251">
        <f>data!J67</f>
        <v>1017297</v>
      </c>
      <c r="D49" s="251">
        <f>data!K67</f>
        <v>0</v>
      </c>
      <c r="E49" s="251">
        <f>data!L67</f>
        <v>0</v>
      </c>
      <c r="F49" s="251">
        <f>data!M67</f>
        <v>0</v>
      </c>
      <c r="G49" s="251">
        <f>data!N67</f>
        <v>0</v>
      </c>
      <c r="H49" s="251">
        <f>data!O67</f>
        <v>1003415</v>
      </c>
      <c r="I49" s="251">
        <f>data!P67</f>
        <v>5150827</v>
      </c>
    </row>
    <row r="50" spans="1:11" ht="20.100000000000001" customHeight="1" x14ac:dyDescent="0.2">
      <c r="A50" s="243">
        <v>13</v>
      </c>
      <c r="B50" s="251" t="s">
        <v>1007</v>
      </c>
      <c r="C50" s="251">
        <f>data!J68</f>
        <v>7128.37</v>
      </c>
      <c r="D50" s="251">
        <f>data!K68</f>
        <v>0</v>
      </c>
      <c r="E50" s="251">
        <f>data!L68</f>
        <v>0</v>
      </c>
      <c r="F50" s="251">
        <f>data!M68</f>
        <v>0</v>
      </c>
      <c r="G50" s="251">
        <f>data!N68</f>
        <v>0</v>
      </c>
      <c r="H50" s="251">
        <f>data!O68</f>
        <v>193381.44999999998</v>
      </c>
      <c r="I50" s="251">
        <f>data!P68</f>
        <v>1104456.04</v>
      </c>
    </row>
    <row r="51" spans="1:11" ht="20.100000000000001" customHeight="1" x14ac:dyDescent="0.2">
      <c r="A51" s="243">
        <v>14</v>
      </c>
      <c r="B51" s="251" t="s">
        <v>1008</v>
      </c>
      <c r="C51" s="251">
        <f>data!J69</f>
        <v>3201956.56</v>
      </c>
      <c r="D51" s="251">
        <f>data!K69</f>
        <v>0</v>
      </c>
      <c r="E51" s="251">
        <f>data!L69</f>
        <v>0</v>
      </c>
      <c r="F51" s="251">
        <f>data!M69</f>
        <v>0</v>
      </c>
      <c r="G51" s="251">
        <f>data!N69</f>
        <v>0</v>
      </c>
      <c r="H51" s="251">
        <f>data!O69</f>
        <v>5869878.0199999996</v>
      </c>
      <c r="I51" s="251">
        <f>data!P69</f>
        <v>12253432.330000002</v>
      </c>
    </row>
    <row r="52" spans="1:11" ht="20.100000000000001" customHeight="1" x14ac:dyDescent="0.2">
      <c r="A52" s="243">
        <v>15</v>
      </c>
      <c r="B52" s="251" t="s">
        <v>284</v>
      </c>
      <c r="C52" s="251">
        <f>-data!J84</f>
        <v>-7863.53</v>
      </c>
      <c r="D52" s="251">
        <f>-data!K84</f>
        <v>0</v>
      </c>
      <c r="E52" s="251">
        <f>-data!L84</f>
        <v>0</v>
      </c>
      <c r="F52" s="251">
        <f>-data!M84</f>
        <v>0</v>
      </c>
      <c r="G52" s="251">
        <f>-data!N84</f>
        <v>0</v>
      </c>
      <c r="H52" s="251">
        <f>-data!O84</f>
        <v>-28169.82</v>
      </c>
      <c r="I52" s="251">
        <f>-data!P84</f>
        <v>-13500</v>
      </c>
    </row>
    <row r="53" spans="1:11" ht="20.100000000000001" customHeight="1" x14ac:dyDescent="0.2">
      <c r="A53" s="243">
        <v>16</v>
      </c>
      <c r="B53" s="259" t="s">
        <v>1009</v>
      </c>
      <c r="C53" s="251">
        <f>data!J85</f>
        <v>15435564.539999999</v>
      </c>
      <c r="D53" s="251">
        <f>data!K85</f>
        <v>0</v>
      </c>
      <c r="E53" s="251">
        <f>data!L85</f>
        <v>0</v>
      </c>
      <c r="F53" s="251">
        <f>data!M85</f>
        <v>0</v>
      </c>
      <c r="G53" s="251">
        <f>data!N85</f>
        <v>0</v>
      </c>
      <c r="H53" s="251">
        <f>data!O85</f>
        <v>30808634.979999993</v>
      </c>
      <c r="I53" s="251">
        <f>data!P85</f>
        <v>104367161.75000004</v>
      </c>
    </row>
    <row r="54" spans="1:11" ht="20.100000000000001" customHeight="1" x14ac:dyDescent="0.2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00000000000001" customHeight="1" x14ac:dyDescent="0.2">
      <c r="A55" s="243">
        <v>18</v>
      </c>
      <c r="B55" s="251" t="s">
        <v>1010</v>
      </c>
      <c r="C55" s="259">
        <f>+data!M675</f>
        <v>4080698</v>
      </c>
      <c r="D55" s="259">
        <f>+data!M676</f>
        <v>0</v>
      </c>
      <c r="E55" s="259">
        <f>+data!M677</f>
        <v>0</v>
      </c>
      <c r="F55" s="259">
        <f>+data!M678</f>
        <v>0</v>
      </c>
      <c r="G55" s="259">
        <f>+data!M679</f>
        <v>0</v>
      </c>
      <c r="H55" s="259">
        <f>+data!M680</f>
        <v>10368586</v>
      </c>
      <c r="I55" s="259">
        <f>+data!M681</f>
        <v>43615901</v>
      </c>
    </row>
    <row r="56" spans="1:11" ht="20.100000000000001" customHeight="1" x14ac:dyDescent="0.2">
      <c r="A56" s="243">
        <v>19</v>
      </c>
      <c r="B56" s="259" t="s">
        <v>1011</v>
      </c>
      <c r="C56" s="251">
        <f>data!J87</f>
        <v>81590243.680000007</v>
      </c>
      <c r="D56" s="251">
        <f>data!K87</f>
        <v>0</v>
      </c>
      <c r="E56" s="251">
        <f>data!L87</f>
        <v>0</v>
      </c>
      <c r="F56" s="251">
        <f>data!M87</f>
        <v>0</v>
      </c>
      <c r="G56" s="251">
        <f>data!N87</f>
        <v>0</v>
      </c>
      <c r="H56" s="251">
        <f>data!O87</f>
        <v>176172090.09999996</v>
      </c>
      <c r="I56" s="251">
        <f>data!P87</f>
        <v>613178348.24999988</v>
      </c>
    </row>
    <row r="57" spans="1:11" ht="20.100000000000001" customHeight="1" x14ac:dyDescent="0.2">
      <c r="A57" s="243">
        <v>20</v>
      </c>
      <c r="B57" s="259" t="s">
        <v>1012</v>
      </c>
      <c r="C57" s="251">
        <f>data!J88</f>
        <v>2395.13</v>
      </c>
      <c r="D57" s="251">
        <f>data!K88</f>
        <v>0</v>
      </c>
      <c r="E57" s="251">
        <f>data!L88</f>
        <v>0</v>
      </c>
      <c r="F57" s="251">
        <f>data!M88</f>
        <v>0</v>
      </c>
      <c r="G57" s="251">
        <f>data!N88</f>
        <v>0</v>
      </c>
      <c r="H57" s="251">
        <f>data!O88</f>
        <v>11504855.380000001</v>
      </c>
      <c r="I57" s="251">
        <f>data!P88</f>
        <v>617680483.99000001</v>
      </c>
    </row>
    <row r="58" spans="1:11" ht="20.100000000000001" customHeight="1" x14ac:dyDescent="0.2">
      <c r="A58" s="243">
        <v>21</v>
      </c>
      <c r="B58" s="259" t="s">
        <v>1013</v>
      </c>
      <c r="C58" s="251">
        <f>data!J89</f>
        <v>81592638.810000002</v>
      </c>
      <c r="D58" s="251">
        <f>data!K89</f>
        <v>0</v>
      </c>
      <c r="E58" s="251">
        <f>data!L89</f>
        <v>0</v>
      </c>
      <c r="F58" s="251">
        <f>data!M89</f>
        <v>0</v>
      </c>
      <c r="G58" s="251">
        <f>data!N89</f>
        <v>0</v>
      </c>
      <c r="H58" s="251">
        <f>data!O89</f>
        <v>187676945.47999996</v>
      </c>
      <c r="I58" s="251">
        <f>data!P89</f>
        <v>1230858832.2399998</v>
      </c>
    </row>
    <row r="59" spans="1:11" ht="20.100000000000001" customHeight="1" x14ac:dyDescent="0.2">
      <c r="A59" s="243" t="s">
        <v>1014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00000000000001" customHeight="1" x14ac:dyDescent="0.25">
      <c r="A60" s="243">
        <v>22</v>
      </c>
      <c r="B60" s="251" t="s">
        <v>1015</v>
      </c>
      <c r="C60" s="251">
        <f>data!J90</f>
        <v>2522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17618.916666666668</v>
      </c>
      <c r="I60" s="251">
        <f>data!P90</f>
        <v>89564</v>
      </c>
      <c r="K60" s="262"/>
    </row>
    <row r="61" spans="1:11" ht="20.100000000000001" customHeight="1" x14ac:dyDescent="0.2">
      <c r="A61" s="243">
        <v>23</v>
      </c>
      <c r="B61" s="251" t="s">
        <v>1016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0</v>
      </c>
      <c r="G61" s="251">
        <f>data!N91</f>
        <v>0</v>
      </c>
      <c r="H61" s="251">
        <f>data!O91</f>
        <v>0</v>
      </c>
      <c r="I61" s="251">
        <f>data!P91</f>
        <v>2808.8571428571427</v>
      </c>
    </row>
    <row r="62" spans="1:11" ht="20.100000000000001" customHeight="1" x14ac:dyDescent="0.2">
      <c r="A62" s="243">
        <v>24</v>
      </c>
      <c r="B62" s="251" t="s">
        <v>1017</v>
      </c>
      <c r="C62" s="251">
        <f>data!J92</f>
        <v>882.75140967582081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6166.9799859083323</v>
      </c>
      <c r="I62" s="251">
        <f>data!P92</f>
        <v>31349.225716179702</v>
      </c>
    </row>
    <row r="63" spans="1:11" ht="20.100000000000001" customHeight="1" x14ac:dyDescent="0.2">
      <c r="A63" s="243">
        <v>25</v>
      </c>
      <c r="B63" s="251" t="s">
        <v>1018</v>
      </c>
      <c r="C63" s="251">
        <f>data!J93</f>
        <v>12041</v>
      </c>
      <c r="D63" s="251">
        <f>data!K93</f>
        <v>0</v>
      </c>
      <c r="E63" s="251">
        <f>data!L93</f>
        <v>0</v>
      </c>
      <c r="F63" s="251">
        <f>data!M93</f>
        <v>0</v>
      </c>
      <c r="G63" s="251">
        <f>data!N93</f>
        <v>0</v>
      </c>
      <c r="H63" s="251">
        <f>data!O93</f>
        <v>229033</v>
      </c>
      <c r="I63" s="251">
        <f>data!P93</f>
        <v>207083</v>
      </c>
    </row>
    <row r="64" spans="1:11" ht="20.100000000000001" customHeight="1" x14ac:dyDescent="0.2">
      <c r="A64" s="243">
        <v>26</v>
      </c>
      <c r="B64" s="251" t="s">
        <v>294</v>
      </c>
      <c r="C64" s="258">
        <f>data!J94</f>
        <v>44.871658653846154</v>
      </c>
      <c r="D64" s="258">
        <f>data!K94</f>
        <v>0</v>
      </c>
      <c r="E64" s="258">
        <f>data!L94</f>
        <v>0</v>
      </c>
      <c r="F64" s="258">
        <f>data!M94</f>
        <v>0</v>
      </c>
      <c r="G64" s="258">
        <f>data!N94</f>
        <v>0</v>
      </c>
      <c r="H64" s="258">
        <f>data!O94</f>
        <v>97.39318269230769</v>
      </c>
      <c r="I64" s="258">
        <f>data!P94</f>
        <v>98.802927884615372</v>
      </c>
    </row>
    <row r="65" spans="1:9" ht="20.100000000000001" customHeight="1" x14ac:dyDescent="0.2">
      <c r="A65" s="244" t="s">
        <v>1000</v>
      </c>
      <c r="B65" s="245"/>
      <c r="C65" s="245"/>
      <c r="D65" s="245"/>
      <c r="E65" s="245"/>
      <c r="F65" s="245"/>
      <c r="G65" s="245"/>
      <c r="H65" s="245"/>
      <c r="I65" s="244"/>
    </row>
    <row r="66" spans="1:9" ht="20.100000000000001" customHeight="1" x14ac:dyDescent="0.2">
      <c r="D66" s="247"/>
      <c r="I66" s="248" t="s">
        <v>1022</v>
      </c>
    </row>
    <row r="67" spans="1:9" ht="20.100000000000001" customHeight="1" x14ac:dyDescent="0.2">
      <c r="A67" s="247"/>
    </row>
    <row r="68" spans="1:9" ht="20.100000000000001" customHeight="1" x14ac:dyDescent="0.2">
      <c r="A68" s="249" t="str">
        <f>"Hospital: "&amp;data!C98</f>
        <v>Hospital: St.Joseph Medical Center</v>
      </c>
      <c r="G68" s="250"/>
      <c r="H68" s="249" t="str">
        <f>"FYE: "&amp;data!C96</f>
        <v>FYE: 6/30/2023</v>
      </c>
    </row>
    <row r="69" spans="1:9" ht="20.100000000000001" customHeight="1" x14ac:dyDescent="0.2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00000000000001" customHeight="1" x14ac:dyDescent="0.2">
      <c r="A70" s="254">
        <v>2</v>
      </c>
      <c r="B70" s="255" t="s">
        <v>1002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00000000000001" customHeight="1" x14ac:dyDescent="0.2">
      <c r="A71" s="254"/>
      <c r="B71" s="255"/>
      <c r="C71" s="257" t="s">
        <v>198</v>
      </c>
      <c r="D71" s="257" t="s">
        <v>1023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00000000000001" customHeight="1" x14ac:dyDescent="0.2">
      <c r="A72" s="243">
        <v>3</v>
      </c>
      <c r="B72" s="251" t="s">
        <v>1006</v>
      </c>
      <c r="C72" s="253" t="s">
        <v>1024</v>
      </c>
      <c r="D72" s="252" t="s">
        <v>1025</v>
      </c>
      <c r="E72" s="263"/>
      <c r="F72" s="263"/>
      <c r="G72" s="252" t="s">
        <v>1026</v>
      </c>
      <c r="H72" s="252" t="s">
        <v>1026</v>
      </c>
      <c r="I72" s="253" t="s">
        <v>250</v>
      </c>
    </row>
    <row r="73" spans="1:9" ht="20.100000000000001" customHeight="1" x14ac:dyDescent="0.2">
      <c r="A73" s="243">
        <v>4</v>
      </c>
      <c r="B73" s="251" t="s">
        <v>261</v>
      </c>
      <c r="C73" s="251">
        <f>data!Q59</f>
        <v>750075</v>
      </c>
      <c r="D73" s="259">
        <f>data!R59</f>
        <v>0</v>
      </c>
      <c r="E73" s="263"/>
      <c r="F73" s="263"/>
      <c r="G73" s="251">
        <f>data!U59</f>
        <v>1570761</v>
      </c>
      <c r="H73" s="251">
        <f>data!V59</f>
        <v>18818</v>
      </c>
      <c r="I73" s="251">
        <f>data!W59</f>
        <v>7327</v>
      </c>
    </row>
    <row r="74" spans="1:9" ht="20.100000000000001" customHeight="1" x14ac:dyDescent="0.2">
      <c r="A74" s="243">
        <v>5</v>
      </c>
      <c r="B74" s="251" t="s">
        <v>262</v>
      </c>
      <c r="C74" s="258">
        <f>data!Q60</f>
        <v>16.372365384615382</v>
      </c>
      <c r="D74" s="258">
        <f>data!R60</f>
        <v>0</v>
      </c>
      <c r="E74" s="258">
        <f>data!S60</f>
        <v>38.21724038461538</v>
      </c>
      <c r="F74" s="258">
        <f>data!T60</f>
        <v>12.143072115384614</v>
      </c>
      <c r="G74" s="258">
        <f>data!U60</f>
        <v>85.815846153846152</v>
      </c>
      <c r="H74" s="258">
        <f>data!V60</f>
        <v>18.410923076923076</v>
      </c>
      <c r="I74" s="258">
        <f>data!W60</f>
        <v>8.4819134615384613</v>
      </c>
    </row>
    <row r="75" spans="1:9" ht="20.100000000000001" customHeight="1" x14ac:dyDescent="0.2">
      <c r="A75" s="243">
        <v>6</v>
      </c>
      <c r="B75" s="251" t="s">
        <v>263</v>
      </c>
      <c r="C75" s="251">
        <f>data!Q61</f>
        <v>2123714.9699999997</v>
      </c>
      <c r="D75" s="251">
        <f>data!R61</f>
        <v>0</v>
      </c>
      <c r="E75" s="251">
        <f>data!S61</f>
        <v>1925821.88</v>
      </c>
      <c r="F75" s="251">
        <f>data!T61</f>
        <v>1988988.9600000002</v>
      </c>
      <c r="G75" s="251">
        <f>data!U61</f>
        <v>7557259.9499999983</v>
      </c>
      <c r="H75" s="251">
        <f>data!V61</f>
        <v>2180600.6099999994</v>
      </c>
      <c r="I75" s="251">
        <f>data!W61</f>
        <v>1045129.1499999999</v>
      </c>
    </row>
    <row r="76" spans="1:9" ht="20.100000000000001" customHeight="1" x14ac:dyDescent="0.2">
      <c r="A76" s="243">
        <v>7</v>
      </c>
      <c r="B76" s="251" t="s">
        <v>11</v>
      </c>
      <c r="C76" s="251">
        <f>data!Q62</f>
        <v>489577</v>
      </c>
      <c r="D76" s="251">
        <f>data!R62</f>
        <v>0</v>
      </c>
      <c r="E76" s="251">
        <f>data!S62</f>
        <v>443225</v>
      </c>
      <c r="F76" s="251">
        <f>data!T62</f>
        <v>457240</v>
      </c>
      <c r="G76" s="251">
        <f>data!U62</f>
        <v>1737947</v>
      </c>
      <c r="H76" s="251">
        <f>data!V62</f>
        <v>501289</v>
      </c>
      <c r="I76" s="251">
        <f>data!W62</f>
        <v>240260</v>
      </c>
    </row>
    <row r="77" spans="1:9" ht="20.100000000000001" customHeight="1" x14ac:dyDescent="0.2">
      <c r="A77" s="243">
        <v>8</v>
      </c>
      <c r="B77" s="251" t="s">
        <v>264</v>
      </c>
      <c r="C77" s="251">
        <f>data!Q63</f>
        <v>0</v>
      </c>
      <c r="D77" s="251">
        <f>data!R63</f>
        <v>0</v>
      </c>
      <c r="E77" s="251">
        <f>data!S63</f>
        <v>0</v>
      </c>
      <c r="F77" s="251">
        <f>data!T63</f>
        <v>0</v>
      </c>
      <c r="G77" s="251">
        <f>data!U63</f>
        <v>152804.06</v>
      </c>
      <c r="H77" s="251">
        <f>data!V63</f>
        <v>0</v>
      </c>
      <c r="I77" s="251">
        <f>data!W63</f>
        <v>0</v>
      </c>
    </row>
    <row r="78" spans="1:9" ht="20.100000000000001" customHeight="1" x14ac:dyDescent="0.2">
      <c r="A78" s="243">
        <v>9</v>
      </c>
      <c r="B78" s="251" t="s">
        <v>265</v>
      </c>
      <c r="C78" s="251">
        <f>data!Q64</f>
        <v>139127.45000000001</v>
      </c>
      <c r="D78" s="251">
        <f>data!R64</f>
        <v>0</v>
      </c>
      <c r="E78" s="251">
        <f>data!S64</f>
        <v>101161.7699999997</v>
      </c>
      <c r="F78" s="251">
        <f>data!T64</f>
        <v>976750.68000000017</v>
      </c>
      <c r="G78" s="251">
        <f>data!U64</f>
        <v>7509866.1799999988</v>
      </c>
      <c r="H78" s="251">
        <f>data!V64</f>
        <v>18727595.190000001</v>
      </c>
      <c r="I78" s="251">
        <f>data!W64</f>
        <v>199507.22</v>
      </c>
    </row>
    <row r="79" spans="1:9" ht="20.100000000000001" customHeight="1" x14ac:dyDescent="0.2">
      <c r="A79" s="243">
        <v>10</v>
      </c>
      <c r="B79" s="251" t="s">
        <v>524</v>
      </c>
      <c r="C79" s="251">
        <f>data!Q65</f>
        <v>920.18</v>
      </c>
      <c r="D79" s="251">
        <f>data!R65</f>
        <v>0</v>
      </c>
      <c r="E79" s="251">
        <f>data!S65</f>
        <v>47.43</v>
      </c>
      <c r="F79" s="251">
        <f>data!T65</f>
        <v>2236.16</v>
      </c>
      <c r="G79" s="251">
        <f>data!U65</f>
        <v>53968.83</v>
      </c>
      <c r="H79" s="251">
        <f>data!V65</f>
        <v>3349.9799999999996</v>
      </c>
      <c r="I79" s="251">
        <f>data!W65</f>
        <v>0</v>
      </c>
    </row>
    <row r="80" spans="1:9" ht="20.100000000000001" customHeight="1" x14ac:dyDescent="0.2">
      <c r="A80" s="243">
        <v>11</v>
      </c>
      <c r="B80" s="251" t="s">
        <v>525</v>
      </c>
      <c r="C80" s="251">
        <f>data!Q66</f>
        <v>26408.97</v>
      </c>
      <c r="D80" s="251">
        <f>data!R66</f>
        <v>0</v>
      </c>
      <c r="E80" s="251">
        <f>data!S66</f>
        <v>165606.98000000001</v>
      </c>
      <c r="F80" s="251">
        <f>data!T66</f>
        <v>9.8000000000000007</v>
      </c>
      <c r="G80" s="251">
        <f>data!U66</f>
        <v>1003586.04</v>
      </c>
      <c r="H80" s="251">
        <f>data!V66</f>
        <v>762525.77</v>
      </c>
      <c r="I80" s="251">
        <f>data!W66</f>
        <v>72246.239999999991</v>
      </c>
    </row>
    <row r="81" spans="1:9" ht="20.100000000000001" customHeight="1" x14ac:dyDescent="0.2">
      <c r="A81" s="243">
        <v>12</v>
      </c>
      <c r="B81" s="251" t="s">
        <v>16</v>
      </c>
      <c r="C81" s="251">
        <f>data!Q67</f>
        <v>48262</v>
      </c>
      <c r="D81" s="251">
        <f>data!R67</f>
        <v>0</v>
      </c>
      <c r="E81" s="251">
        <f>data!S67</f>
        <v>355312</v>
      </c>
      <c r="F81" s="251">
        <f>data!T67</f>
        <v>40664</v>
      </c>
      <c r="G81" s="251">
        <f>data!U67</f>
        <v>746701</v>
      </c>
      <c r="H81" s="251">
        <f>data!V67</f>
        <v>986386</v>
      </c>
      <c r="I81" s="251">
        <f>data!W67</f>
        <v>41640</v>
      </c>
    </row>
    <row r="82" spans="1:9" ht="20.100000000000001" customHeight="1" x14ac:dyDescent="0.2">
      <c r="A82" s="243">
        <v>13</v>
      </c>
      <c r="B82" s="251" t="s">
        <v>1007</v>
      </c>
      <c r="C82" s="251">
        <f>data!Q68</f>
        <v>2718.02</v>
      </c>
      <c r="D82" s="251">
        <f>data!R68</f>
        <v>0</v>
      </c>
      <c r="E82" s="251">
        <f>data!S68</f>
        <v>9304.66</v>
      </c>
      <c r="F82" s="251">
        <f>data!T68</f>
        <v>646.42999999999995</v>
      </c>
      <c r="G82" s="251">
        <f>data!U68</f>
        <v>460943.55999999994</v>
      </c>
      <c r="H82" s="251">
        <f>data!V68</f>
        <v>2381.1099999999997</v>
      </c>
      <c r="I82" s="251">
        <f>data!W68</f>
        <v>3494.11</v>
      </c>
    </row>
    <row r="83" spans="1:9" ht="20.100000000000001" customHeight="1" x14ac:dyDescent="0.2">
      <c r="A83" s="243">
        <v>14</v>
      </c>
      <c r="B83" s="251" t="s">
        <v>1008</v>
      </c>
      <c r="C83" s="251">
        <f>data!Q69</f>
        <v>261574.50999999998</v>
      </c>
      <c r="D83" s="251">
        <f>data!R69</f>
        <v>0</v>
      </c>
      <c r="E83" s="251">
        <f>data!S69</f>
        <v>9969.1700000000019</v>
      </c>
      <c r="F83" s="251">
        <f>data!T69</f>
        <v>192366.13</v>
      </c>
      <c r="G83" s="251">
        <f>data!U69</f>
        <v>6803575.1300000018</v>
      </c>
      <c r="H83" s="251">
        <f>data!V69</f>
        <v>195140.56</v>
      </c>
      <c r="I83" s="251">
        <f>data!W69</f>
        <v>47695.42</v>
      </c>
    </row>
    <row r="84" spans="1:9" ht="20.100000000000001" customHeight="1" x14ac:dyDescent="0.2">
      <c r="A84" s="243">
        <v>15</v>
      </c>
      <c r="B84" s="251" t="s">
        <v>284</v>
      </c>
      <c r="C84" s="251">
        <f>data!Q84</f>
        <v>0</v>
      </c>
      <c r="D84" s="251">
        <f>data!R84</f>
        <v>0</v>
      </c>
      <c r="E84" s="251">
        <f>data!S84</f>
        <v>0</v>
      </c>
      <c r="F84" s="251">
        <f>data!T84</f>
        <v>0</v>
      </c>
      <c r="G84" s="251">
        <f>data!U84</f>
        <v>1182455.17</v>
      </c>
      <c r="H84" s="251">
        <f>data!V84</f>
        <v>7593.37</v>
      </c>
      <c r="I84" s="251">
        <f>data!W84</f>
        <v>0</v>
      </c>
    </row>
    <row r="85" spans="1:9" ht="20.100000000000001" customHeight="1" x14ac:dyDescent="0.2">
      <c r="A85" s="243">
        <v>16</v>
      </c>
      <c r="B85" s="259" t="s">
        <v>1009</v>
      </c>
      <c r="C85" s="251">
        <f>data!Q85</f>
        <v>3092303.1</v>
      </c>
      <c r="D85" s="251">
        <f>data!R85</f>
        <v>0</v>
      </c>
      <c r="E85" s="251">
        <f>data!S85</f>
        <v>3010448.8899999997</v>
      </c>
      <c r="F85" s="251">
        <f>data!T85</f>
        <v>3658902.16</v>
      </c>
      <c r="G85" s="251">
        <f>data!U85</f>
        <v>24844196.579999998</v>
      </c>
      <c r="H85" s="251">
        <f>data!V85</f>
        <v>23351674.849999998</v>
      </c>
      <c r="I85" s="251">
        <f>data!W85</f>
        <v>1649972.14</v>
      </c>
    </row>
    <row r="86" spans="1:9" ht="20.100000000000001" customHeight="1" x14ac:dyDescent="0.2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00000000000001" customHeight="1" x14ac:dyDescent="0.2">
      <c r="A87" s="243">
        <v>18</v>
      </c>
      <c r="B87" s="251" t="s">
        <v>1010</v>
      </c>
      <c r="C87" s="259">
        <f>+data!M682</f>
        <v>1274269</v>
      </c>
      <c r="D87" s="259">
        <f>+data!M683</f>
        <v>0</v>
      </c>
      <c r="E87" s="259">
        <f>+data!M684</f>
        <v>2680741</v>
      </c>
      <c r="F87" s="259">
        <f>+data!M685</f>
        <v>938081</v>
      </c>
      <c r="G87" s="259">
        <f>+data!M686</f>
        <v>8027921</v>
      </c>
      <c r="H87" s="259">
        <f>+data!M687</f>
        <v>4043046</v>
      </c>
      <c r="I87" s="259">
        <f>+data!M688</f>
        <v>991030</v>
      </c>
    </row>
    <row r="88" spans="1:9" ht="20.100000000000001" customHeight="1" x14ac:dyDescent="0.2">
      <c r="A88" s="243">
        <v>19</v>
      </c>
      <c r="B88" s="259" t="s">
        <v>1011</v>
      </c>
      <c r="C88" s="251">
        <f>data!Q87</f>
        <v>14015766.77</v>
      </c>
      <c r="D88" s="251">
        <f>data!R87</f>
        <v>0</v>
      </c>
      <c r="E88" s="251">
        <f>data!S87</f>
        <v>0</v>
      </c>
      <c r="F88" s="251">
        <f>data!T87</f>
        <v>19712308.98</v>
      </c>
      <c r="G88" s="251">
        <f>data!U87</f>
        <v>138897804.88</v>
      </c>
      <c r="H88" s="251">
        <f>data!V87</f>
        <v>28628567.359999992</v>
      </c>
      <c r="I88" s="251">
        <f>data!W87</f>
        <v>19396217.809999999</v>
      </c>
    </row>
    <row r="89" spans="1:9" ht="20.100000000000001" customHeight="1" x14ac:dyDescent="0.2">
      <c r="A89" s="243">
        <v>20</v>
      </c>
      <c r="B89" s="259" t="s">
        <v>1012</v>
      </c>
      <c r="C89" s="251">
        <f>data!Q88</f>
        <v>10223065.970000001</v>
      </c>
      <c r="D89" s="251">
        <f>data!R88</f>
        <v>0</v>
      </c>
      <c r="E89" s="251">
        <f>data!S88</f>
        <v>0</v>
      </c>
      <c r="F89" s="251">
        <f>data!T88</f>
        <v>1534517.1899999997</v>
      </c>
      <c r="G89" s="251">
        <f>data!U88</f>
        <v>42540863.059999995</v>
      </c>
      <c r="H89" s="251">
        <f>data!V88</f>
        <v>15794941.449999997</v>
      </c>
      <c r="I89" s="251">
        <f>data!W88</f>
        <v>32533077.419999994</v>
      </c>
    </row>
    <row r="90" spans="1:9" ht="20.100000000000001" customHeight="1" x14ac:dyDescent="0.2">
      <c r="A90" s="243">
        <v>21</v>
      </c>
      <c r="B90" s="259" t="s">
        <v>1013</v>
      </c>
      <c r="C90" s="251">
        <f>data!Q89</f>
        <v>24238832.740000002</v>
      </c>
      <c r="D90" s="251">
        <f>data!R89</f>
        <v>0</v>
      </c>
      <c r="E90" s="251">
        <f>data!S89</f>
        <v>0</v>
      </c>
      <c r="F90" s="251">
        <f>data!T89</f>
        <v>21246826.170000002</v>
      </c>
      <c r="G90" s="251">
        <f>data!U89</f>
        <v>181438667.94</v>
      </c>
      <c r="H90" s="251">
        <f>data!V89</f>
        <v>44423508.809999987</v>
      </c>
      <c r="I90" s="251">
        <f>data!W89</f>
        <v>51929295.229999989</v>
      </c>
    </row>
    <row r="91" spans="1:9" ht="20.100000000000001" customHeight="1" x14ac:dyDescent="0.2">
      <c r="A91" s="243" t="s">
        <v>1014</v>
      </c>
      <c r="B91" s="251"/>
      <c r="C91" s="261"/>
      <c r="D91" s="261"/>
      <c r="E91" s="261"/>
      <c r="F91" s="261"/>
      <c r="G91" s="261"/>
      <c r="H91" s="261"/>
      <c r="I91" s="261"/>
    </row>
    <row r="92" spans="1:9" ht="20.100000000000001" customHeight="1" x14ac:dyDescent="0.2">
      <c r="A92" s="243">
        <v>22</v>
      </c>
      <c r="B92" s="251" t="s">
        <v>1015</v>
      </c>
      <c r="C92" s="251">
        <f>data!Q90</f>
        <v>2369</v>
      </c>
      <c r="D92" s="251">
        <f>data!R90</f>
        <v>0</v>
      </c>
      <c r="E92" s="251">
        <f>data!S90</f>
        <v>17441</v>
      </c>
      <c r="F92" s="251">
        <f>data!T90</f>
        <v>0</v>
      </c>
      <c r="G92" s="251">
        <f>data!U90</f>
        <v>16657</v>
      </c>
      <c r="H92" s="251">
        <f>data!V90</f>
        <v>3310</v>
      </c>
      <c r="I92" s="251">
        <f>data!W90</f>
        <v>0</v>
      </c>
    </row>
    <row r="93" spans="1:9" ht="20.100000000000001" customHeight="1" x14ac:dyDescent="0.2">
      <c r="A93" s="243">
        <v>23</v>
      </c>
      <c r="B93" s="251" t="s">
        <v>1016</v>
      </c>
      <c r="C93" s="251">
        <f>data!Q91</f>
        <v>0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0</v>
      </c>
      <c r="I93" s="251">
        <f>data!W91</f>
        <v>0</v>
      </c>
    </row>
    <row r="94" spans="1:9" ht="20.100000000000001" customHeight="1" x14ac:dyDescent="0.2">
      <c r="A94" s="243">
        <v>24</v>
      </c>
      <c r="B94" s="251" t="s">
        <v>1017</v>
      </c>
      <c r="C94" s="251">
        <f>data!Q92</f>
        <v>829.1982908493336</v>
      </c>
      <c r="D94" s="251">
        <f>data!R92</f>
        <v>0</v>
      </c>
      <c r="E94" s="251">
        <f>data!S92</f>
        <v>6104.7055258350474</v>
      </c>
      <c r="F94" s="251">
        <f>data!T92</f>
        <v>0</v>
      </c>
      <c r="G94" s="251">
        <f>data!U92</f>
        <v>5830.2895443973612</v>
      </c>
      <c r="H94" s="251">
        <f>data!V92</f>
        <v>1158.567472651454</v>
      </c>
      <c r="I94" s="251">
        <f>data!W92</f>
        <v>0</v>
      </c>
    </row>
    <row r="95" spans="1:9" ht="20.100000000000001" customHeight="1" x14ac:dyDescent="0.2">
      <c r="A95" s="243">
        <v>25</v>
      </c>
      <c r="B95" s="251" t="s">
        <v>1018</v>
      </c>
      <c r="C95" s="251">
        <f>data!Q93</f>
        <v>50615.86</v>
      </c>
      <c r="D95" s="251">
        <f>data!R93</f>
        <v>0</v>
      </c>
      <c r="E95" s="251">
        <f>data!S93</f>
        <v>5920</v>
      </c>
      <c r="F95" s="251">
        <f>data!T93</f>
        <v>0</v>
      </c>
      <c r="G95" s="251">
        <f>data!U93</f>
        <v>4709.2</v>
      </c>
      <c r="H95" s="251">
        <f>data!V93</f>
        <v>0</v>
      </c>
      <c r="I95" s="251">
        <f>data!W93</f>
        <v>0</v>
      </c>
    </row>
    <row r="96" spans="1:9" ht="20.100000000000001" customHeight="1" x14ac:dyDescent="0.2">
      <c r="A96" s="243">
        <v>26</v>
      </c>
      <c r="B96" s="251" t="s">
        <v>294</v>
      </c>
      <c r="C96" s="258">
        <f>data!Q94</f>
        <v>14.135057692307692</v>
      </c>
      <c r="D96" s="258">
        <f>data!R94</f>
        <v>0</v>
      </c>
      <c r="E96" s="258">
        <f>data!S94</f>
        <v>0</v>
      </c>
      <c r="F96" s="258">
        <f>data!T94</f>
        <v>11.752572115384615</v>
      </c>
      <c r="G96" s="258">
        <f>data!U94</f>
        <v>0</v>
      </c>
      <c r="H96" s="258">
        <f>data!V94</f>
        <v>3.2659086538461537</v>
      </c>
      <c r="I96" s="258">
        <f>data!W94</f>
        <v>0</v>
      </c>
    </row>
    <row r="97" spans="1:9" ht="20.100000000000001" customHeight="1" x14ac:dyDescent="0.2">
      <c r="A97" s="244" t="s">
        <v>1000</v>
      </c>
      <c r="B97" s="245"/>
      <c r="C97" s="245"/>
      <c r="D97" s="245"/>
      <c r="E97" s="245"/>
      <c r="F97" s="245"/>
      <c r="G97" s="245"/>
      <c r="H97" s="245"/>
      <c r="I97" s="244"/>
    </row>
    <row r="98" spans="1:9" ht="20.100000000000001" customHeight="1" x14ac:dyDescent="0.2">
      <c r="D98" s="247"/>
      <c r="I98" s="248" t="s">
        <v>1027</v>
      </c>
    </row>
    <row r="99" spans="1:9" ht="20.100000000000001" customHeight="1" x14ac:dyDescent="0.2">
      <c r="A99" s="247"/>
    </row>
    <row r="100" spans="1:9" ht="20.100000000000001" customHeight="1" x14ac:dyDescent="0.2">
      <c r="A100" s="249" t="str">
        <f>"Hospital: "&amp;data!C98</f>
        <v>Hospital: St.Joseph Medical Center</v>
      </c>
      <c r="G100" s="250"/>
      <c r="H100" s="249" t="str">
        <f>"FYE: "&amp;data!C96</f>
        <v>FYE: 6/30/2023</v>
      </c>
    </row>
    <row r="101" spans="1:9" ht="20.100000000000001" customHeight="1" x14ac:dyDescent="0.2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00000000000001" customHeight="1" x14ac:dyDescent="0.2">
      <c r="A102" s="254">
        <v>2</v>
      </c>
      <c r="B102" s="255" t="s">
        <v>1002</v>
      </c>
      <c r="C102" s="257" t="s">
        <v>1028</v>
      </c>
      <c r="D102" s="257" t="s">
        <v>1029</v>
      </c>
      <c r="E102" s="257" t="s">
        <v>1029</v>
      </c>
      <c r="F102" s="257" t="s">
        <v>141</v>
      </c>
      <c r="G102" s="257"/>
      <c r="H102" s="257" t="s">
        <v>143</v>
      </c>
      <c r="I102" s="257"/>
    </row>
    <row r="103" spans="1:9" ht="20.100000000000001" customHeight="1" x14ac:dyDescent="0.2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00000000000001" customHeight="1" x14ac:dyDescent="0.2">
      <c r="A104" s="243">
        <v>3</v>
      </c>
      <c r="B104" s="251" t="s">
        <v>1006</v>
      </c>
      <c r="C104" s="252" t="s">
        <v>251</v>
      </c>
      <c r="D104" s="253" t="s">
        <v>1030</v>
      </c>
      <c r="E104" s="253" t="s">
        <v>1030</v>
      </c>
      <c r="F104" s="253" t="s">
        <v>1030</v>
      </c>
      <c r="G104" s="263"/>
      <c r="H104" s="253" t="s">
        <v>253</v>
      </c>
      <c r="I104" s="253" t="s">
        <v>254</v>
      </c>
    </row>
    <row r="105" spans="1:9" ht="20.100000000000001" customHeight="1" x14ac:dyDescent="0.2">
      <c r="A105" s="243">
        <v>4</v>
      </c>
      <c r="B105" s="251" t="s">
        <v>261</v>
      </c>
      <c r="C105" s="251">
        <f>data!X59</f>
        <v>38649.25</v>
      </c>
      <c r="D105" s="251">
        <f>data!Y59</f>
        <v>177670.51</v>
      </c>
      <c r="E105" s="251">
        <f>data!Z59</f>
        <v>0</v>
      </c>
      <c r="F105" s="251">
        <f>data!AA59</f>
        <v>7205.1</v>
      </c>
      <c r="G105" s="263"/>
      <c r="H105" s="251">
        <f>data!AC59</f>
        <v>177211.38999999998</v>
      </c>
      <c r="I105" s="251">
        <f>data!AD59</f>
        <v>0</v>
      </c>
    </row>
    <row r="106" spans="1:9" ht="20.100000000000001" customHeight="1" x14ac:dyDescent="0.2">
      <c r="A106" s="243">
        <v>5</v>
      </c>
      <c r="B106" s="251" t="s">
        <v>262</v>
      </c>
      <c r="C106" s="258">
        <f>data!X60</f>
        <v>13.015961538461539</v>
      </c>
      <c r="D106" s="258">
        <f>data!Y60</f>
        <v>53.302009615384605</v>
      </c>
      <c r="E106" s="258">
        <f>data!Z60</f>
        <v>0</v>
      </c>
      <c r="F106" s="258">
        <f>data!AA60</f>
        <v>4.3677259615384623</v>
      </c>
      <c r="G106" s="258">
        <f>data!AB60</f>
        <v>84.553875000000033</v>
      </c>
      <c r="H106" s="258">
        <f>data!AC60</f>
        <v>37.084028846153842</v>
      </c>
      <c r="I106" s="258">
        <f>data!AD60</f>
        <v>8.5331730769230757E-2</v>
      </c>
    </row>
    <row r="107" spans="1:9" ht="20.100000000000001" customHeight="1" x14ac:dyDescent="0.2">
      <c r="A107" s="243">
        <v>6</v>
      </c>
      <c r="B107" s="251" t="s">
        <v>263</v>
      </c>
      <c r="C107" s="251">
        <f>data!X61</f>
        <v>1655952.75</v>
      </c>
      <c r="D107" s="251">
        <f>data!Y61</f>
        <v>5430638.7699999986</v>
      </c>
      <c r="E107" s="251">
        <f>data!Z61</f>
        <v>0</v>
      </c>
      <c r="F107" s="251">
        <f>data!AA61</f>
        <v>610015.67999999993</v>
      </c>
      <c r="G107" s="251">
        <f>data!AB61</f>
        <v>9983701.9600000009</v>
      </c>
      <c r="H107" s="251">
        <f>data!AC61</f>
        <v>4317771.3999999985</v>
      </c>
      <c r="I107" s="251">
        <f>data!AD61</f>
        <v>10242.119999999999</v>
      </c>
    </row>
    <row r="108" spans="1:9" ht="20.100000000000001" customHeight="1" x14ac:dyDescent="0.2">
      <c r="A108" s="243">
        <v>7</v>
      </c>
      <c r="B108" s="251" t="s">
        <v>11</v>
      </c>
      <c r="C108" s="251">
        <f>data!X62</f>
        <v>380680</v>
      </c>
      <c r="D108" s="251">
        <f>data!Y62</f>
        <v>1249649</v>
      </c>
      <c r="E108" s="251">
        <f>data!Z62</f>
        <v>0</v>
      </c>
      <c r="F108" s="251">
        <f>data!AA62</f>
        <v>140234</v>
      </c>
      <c r="G108" s="251">
        <f>data!AB62</f>
        <v>2295523</v>
      </c>
      <c r="H108" s="251">
        <f>data!AC62</f>
        <v>992594</v>
      </c>
      <c r="I108" s="251">
        <f>data!AD62</f>
        <v>2355</v>
      </c>
    </row>
    <row r="109" spans="1:9" ht="20.100000000000001" customHeight="1" x14ac:dyDescent="0.2">
      <c r="A109" s="243">
        <v>8</v>
      </c>
      <c r="B109" s="251" t="s">
        <v>264</v>
      </c>
      <c r="C109" s="251">
        <f>data!X63</f>
        <v>0</v>
      </c>
      <c r="D109" s="251">
        <f>data!Y63</f>
        <v>53137.5</v>
      </c>
      <c r="E109" s="251">
        <f>data!Z63</f>
        <v>0</v>
      </c>
      <c r="F109" s="251">
        <f>data!AA63</f>
        <v>0</v>
      </c>
      <c r="G109" s="251">
        <f>data!AB63</f>
        <v>33979.440000000002</v>
      </c>
      <c r="H109" s="251">
        <f>data!AC63</f>
        <v>6196.75</v>
      </c>
      <c r="I109" s="251">
        <f>data!AD63</f>
        <v>0</v>
      </c>
    </row>
    <row r="110" spans="1:9" ht="20.100000000000001" customHeight="1" x14ac:dyDescent="0.2">
      <c r="A110" s="243">
        <v>9</v>
      </c>
      <c r="B110" s="251" t="s">
        <v>265</v>
      </c>
      <c r="C110" s="251">
        <f>data!X64</f>
        <v>327418.76999999996</v>
      </c>
      <c r="D110" s="251">
        <f>data!Y64</f>
        <v>5096895.8000000026</v>
      </c>
      <c r="E110" s="251">
        <f>data!Z64</f>
        <v>0</v>
      </c>
      <c r="F110" s="251">
        <f>data!AA64</f>
        <v>545760.19999999995</v>
      </c>
      <c r="G110" s="251">
        <f>data!AB64</f>
        <v>16638466.67</v>
      </c>
      <c r="H110" s="251">
        <f>data!AC64</f>
        <v>1051638.2399999998</v>
      </c>
      <c r="I110" s="251">
        <f>data!AD64</f>
        <v>51284.100000000006</v>
      </c>
    </row>
    <row r="111" spans="1:9" ht="20.100000000000001" customHeight="1" x14ac:dyDescent="0.2">
      <c r="A111" s="243">
        <v>10</v>
      </c>
      <c r="B111" s="251" t="s">
        <v>524</v>
      </c>
      <c r="C111" s="251">
        <f>data!X65</f>
        <v>407.37</v>
      </c>
      <c r="D111" s="251">
        <f>data!Y65</f>
        <v>4261.71</v>
      </c>
      <c r="E111" s="251">
        <f>data!Z65</f>
        <v>0</v>
      </c>
      <c r="F111" s="251">
        <f>data!AA65</f>
        <v>0</v>
      </c>
      <c r="G111" s="251">
        <f>data!AB65</f>
        <v>4331.7800000000007</v>
      </c>
      <c r="H111" s="251">
        <f>data!AC65</f>
        <v>1375.67</v>
      </c>
      <c r="I111" s="251">
        <f>data!AD65</f>
        <v>0</v>
      </c>
    </row>
    <row r="112" spans="1:9" ht="20.100000000000001" customHeight="1" x14ac:dyDescent="0.2">
      <c r="A112" s="243">
        <v>11</v>
      </c>
      <c r="B112" s="251" t="s">
        <v>525</v>
      </c>
      <c r="C112" s="251">
        <f>data!X66</f>
        <v>121314.95999999999</v>
      </c>
      <c r="D112" s="251">
        <f>data!Y66</f>
        <v>1489568.99</v>
      </c>
      <c r="E112" s="251">
        <f>data!Z66</f>
        <v>0</v>
      </c>
      <c r="F112" s="251">
        <f>data!AA66</f>
        <v>91822.64</v>
      </c>
      <c r="G112" s="251">
        <f>data!AB66</f>
        <v>1036316.8800000001</v>
      </c>
      <c r="H112" s="251">
        <f>data!AC66</f>
        <v>56595.380000000005</v>
      </c>
      <c r="I112" s="251">
        <f>data!AD66</f>
        <v>2887950.62</v>
      </c>
    </row>
    <row r="113" spans="1:9" ht="20.100000000000001" customHeight="1" x14ac:dyDescent="0.2">
      <c r="A113" s="243">
        <v>12</v>
      </c>
      <c r="B113" s="251" t="s">
        <v>16</v>
      </c>
      <c r="C113" s="251">
        <f>data!X67</f>
        <v>650841</v>
      </c>
      <c r="D113" s="251">
        <f>data!Y67</f>
        <v>1220349</v>
      </c>
      <c r="E113" s="251">
        <f>data!Z67</f>
        <v>0</v>
      </c>
      <c r="F113" s="251">
        <f>data!AA67</f>
        <v>112435</v>
      </c>
      <c r="G113" s="251">
        <f>data!AB67</f>
        <v>758492</v>
      </c>
      <c r="H113" s="251">
        <f>data!AC67</f>
        <v>264979</v>
      </c>
      <c r="I113" s="251">
        <f>data!AD67</f>
        <v>252594</v>
      </c>
    </row>
    <row r="114" spans="1:9" ht="20.100000000000001" customHeight="1" x14ac:dyDescent="0.2">
      <c r="A114" s="243">
        <v>13</v>
      </c>
      <c r="B114" s="251" t="s">
        <v>1007</v>
      </c>
      <c r="C114" s="251">
        <f>data!X68</f>
        <v>236.52</v>
      </c>
      <c r="D114" s="251">
        <f>data!Y68</f>
        <v>10539.320000000002</v>
      </c>
      <c r="E114" s="251">
        <f>data!Z68</f>
        <v>0</v>
      </c>
      <c r="F114" s="251">
        <f>data!AA68</f>
        <v>367.68</v>
      </c>
      <c r="G114" s="251">
        <f>data!AB68</f>
        <v>174810.74</v>
      </c>
      <c r="H114" s="251">
        <f>data!AC68</f>
        <v>60942.03</v>
      </c>
      <c r="I114" s="251">
        <f>data!AD68</f>
        <v>2334.31</v>
      </c>
    </row>
    <row r="115" spans="1:9" ht="20.100000000000001" customHeight="1" x14ac:dyDescent="0.2">
      <c r="A115" s="243">
        <v>14</v>
      </c>
      <c r="B115" s="251" t="s">
        <v>1008</v>
      </c>
      <c r="C115" s="251">
        <f>data!X69</f>
        <v>168868.41999999998</v>
      </c>
      <c r="D115" s="251">
        <f>data!Y69</f>
        <v>728131.64</v>
      </c>
      <c r="E115" s="251">
        <f>data!Z69</f>
        <v>0</v>
      </c>
      <c r="F115" s="251">
        <f>data!AA69</f>
        <v>67854.509999999995</v>
      </c>
      <c r="G115" s="251">
        <f>data!AB69</f>
        <v>3924707.38</v>
      </c>
      <c r="H115" s="251">
        <f>data!AC69</f>
        <v>446302.24</v>
      </c>
      <c r="I115" s="251">
        <f>data!AD69</f>
        <v>965651.49000000011</v>
      </c>
    </row>
    <row r="116" spans="1:9" ht="20.100000000000001" customHeight="1" x14ac:dyDescent="0.2">
      <c r="A116" s="243">
        <v>15</v>
      </c>
      <c r="B116" s="251" t="s">
        <v>284</v>
      </c>
      <c r="C116" s="251">
        <f>-data!X84</f>
        <v>-3821.1</v>
      </c>
      <c r="D116" s="251">
        <f>-data!Y84</f>
        <v>-17937.27</v>
      </c>
      <c r="E116" s="251">
        <f>-data!Z84</f>
        <v>0</v>
      </c>
      <c r="F116" s="251">
        <f>-data!AA84</f>
        <v>0</v>
      </c>
      <c r="G116" s="251">
        <f>-data!AB84</f>
        <v>-6085967.9500000002</v>
      </c>
      <c r="H116" s="251">
        <f>-data!AC84</f>
        <v>-413.7</v>
      </c>
      <c r="I116" s="251">
        <f>-data!AD84</f>
        <v>-1074466.2799999998</v>
      </c>
    </row>
    <row r="117" spans="1:9" ht="20.100000000000001" customHeight="1" x14ac:dyDescent="0.2">
      <c r="A117" s="243">
        <v>16</v>
      </c>
      <c r="B117" s="259" t="s">
        <v>1009</v>
      </c>
      <c r="C117" s="251">
        <f>data!X85</f>
        <v>3301898.69</v>
      </c>
      <c r="D117" s="251">
        <f>data!Y85</f>
        <v>15265234.460000003</v>
      </c>
      <c r="E117" s="251">
        <f>data!Z85</f>
        <v>0</v>
      </c>
      <c r="F117" s="251">
        <f>data!AA85</f>
        <v>1568489.7099999997</v>
      </c>
      <c r="G117" s="251">
        <f>data!AB85</f>
        <v>28764361.900000002</v>
      </c>
      <c r="H117" s="251">
        <f>data!AC85</f>
        <v>7197981.0099999988</v>
      </c>
      <c r="I117" s="251">
        <f>data!AD85</f>
        <v>3097945.3600000008</v>
      </c>
    </row>
    <row r="118" spans="1:9" ht="20.100000000000001" customHeight="1" x14ac:dyDescent="0.2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00000000000001" customHeight="1" x14ac:dyDescent="0.2">
      <c r="A119" s="243">
        <v>18</v>
      </c>
      <c r="B119" s="251" t="s">
        <v>1010</v>
      </c>
      <c r="C119" s="259">
        <f>+data!M689</f>
        <v>3821089</v>
      </c>
      <c r="D119" s="259">
        <f>+data!M690</f>
        <v>9635500</v>
      </c>
      <c r="E119" s="259">
        <f>+data!M691</f>
        <v>0</v>
      </c>
      <c r="F119" s="259">
        <f>+data!M692</f>
        <v>493868</v>
      </c>
      <c r="G119" s="259">
        <f>+data!M693</f>
        <v>11908190</v>
      </c>
      <c r="H119" s="259">
        <f>+data!M694</f>
        <v>2477188</v>
      </c>
      <c r="I119" s="259">
        <f>+data!M695</f>
        <v>1921704</v>
      </c>
    </row>
    <row r="120" spans="1:9" ht="20.100000000000001" customHeight="1" x14ac:dyDescent="0.2">
      <c r="A120" s="243">
        <v>19</v>
      </c>
      <c r="B120" s="259" t="s">
        <v>1011</v>
      </c>
      <c r="C120" s="251">
        <f>data!X87</f>
        <v>111494508.52</v>
      </c>
      <c r="D120" s="251">
        <f>data!Y87</f>
        <v>79956726.479999989</v>
      </c>
      <c r="E120" s="251">
        <f>data!Z87</f>
        <v>0</v>
      </c>
      <c r="F120" s="251">
        <f>data!AA87</f>
        <v>3663833.33</v>
      </c>
      <c r="G120" s="251">
        <f>data!AB87</f>
        <v>307741186.88</v>
      </c>
      <c r="H120" s="251">
        <f>data!AC87</f>
        <v>84175402.879999995</v>
      </c>
      <c r="I120" s="251">
        <f>data!AD87</f>
        <v>13221417.310000001</v>
      </c>
    </row>
    <row r="121" spans="1:9" ht="20.100000000000001" customHeight="1" x14ac:dyDescent="0.2">
      <c r="A121" s="243">
        <v>20</v>
      </c>
      <c r="B121" s="259" t="s">
        <v>1012</v>
      </c>
      <c r="C121" s="251">
        <f>data!X88</f>
        <v>120343809.26999998</v>
      </c>
      <c r="D121" s="251">
        <f>data!Y88</f>
        <v>47218713.329999976</v>
      </c>
      <c r="E121" s="251">
        <f>data!Z88</f>
        <v>0</v>
      </c>
      <c r="F121" s="251">
        <f>data!AA88</f>
        <v>15684469.510000004</v>
      </c>
      <c r="G121" s="251">
        <f>data!AB88</f>
        <v>125923693.09000002</v>
      </c>
      <c r="H121" s="251">
        <f>data!AC88</f>
        <v>7111067.4299999997</v>
      </c>
      <c r="I121" s="251">
        <f>data!AD88</f>
        <v>197606.68</v>
      </c>
    </row>
    <row r="122" spans="1:9" ht="20.100000000000001" customHeight="1" x14ac:dyDescent="0.2">
      <c r="A122" s="243">
        <v>21</v>
      </c>
      <c r="B122" s="259" t="s">
        <v>1013</v>
      </c>
      <c r="C122" s="251">
        <f>data!X89</f>
        <v>231838317.78999996</v>
      </c>
      <c r="D122" s="251">
        <f>data!Y89</f>
        <v>127175439.80999997</v>
      </c>
      <c r="E122" s="251">
        <f>data!Z89</f>
        <v>0</v>
      </c>
      <c r="F122" s="251">
        <f>data!AA89</f>
        <v>19348302.840000004</v>
      </c>
      <c r="G122" s="251">
        <f>data!AB89</f>
        <v>433664879.97000003</v>
      </c>
      <c r="H122" s="251">
        <f>data!AC89</f>
        <v>91286470.310000002</v>
      </c>
      <c r="I122" s="251">
        <f>data!AD89</f>
        <v>13419023.99</v>
      </c>
    </row>
    <row r="123" spans="1:9" ht="20.100000000000001" customHeight="1" x14ac:dyDescent="0.2">
      <c r="A123" s="243" t="s">
        <v>1014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00000000000001" customHeight="1" x14ac:dyDescent="0.2">
      <c r="A124" s="243">
        <v>22</v>
      </c>
      <c r="B124" s="251" t="s">
        <v>1015</v>
      </c>
      <c r="C124" s="251">
        <f>data!X90</f>
        <v>0</v>
      </c>
      <c r="D124" s="251">
        <f>data!Y90</f>
        <v>46104</v>
      </c>
      <c r="E124" s="251">
        <f>data!Z90</f>
        <v>0</v>
      </c>
      <c r="F124" s="251">
        <f>data!AA90</f>
        <v>0</v>
      </c>
      <c r="G124" s="251">
        <f>data!AB90</f>
        <v>13653.44</v>
      </c>
      <c r="H124" s="251">
        <f>data!AC90</f>
        <v>981</v>
      </c>
      <c r="I124" s="251">
        <f>data!AD90</f>
        <v>11307</v>
      </c>
    </row>
    <row r="125" spans="1:9" ht="20.100000000000001" customHeight="1" x14ac:dyDescent="0.2">
      <c r="A125" s="243">
        <v>23</v>
      </c>
      <c r="B125" s="251" t="s">
        <v>1016</v>
      </c>
      <c r="C125" s="251">
        <f>data!X91</f>
        <v>0</v>
      </c>
      <c r="D125" s="251">
        <f>data!Y91</f>
        <v>0</v>
      </c>
      <c r="E125" s="251">
        <f>data!Z91</f>
        <v>0</v>
      </c>
      <c r="F125" s="251">
        <f>data!AA91</f>
        <v>0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00000000000001" customHeight="1" x14ac:dyDescent="0.2">
      <c r="A126" s="243">
        <v>24</v>
      </c>
      <c r="B126" s="251" t="s">
        <v>1017</v>
      </c>
      <c r="C126" s="251">
        <f>data!X92</f>
        <v>0</v>
      </c>
      <c r="D126" s="251">
        <f>data!Y92</f>
        <v>16137.339806381458</v>
      </c>
      <c r="E126" s="251">
        <f>data!Z92</f>
        <v>0</v>
      </c>
      <c r="F126" s="251">
        <f>data!AA92</f>
        <v>0</v>
      </c>
      <c r="G126" s="251">
        <f>data!AB92</f>
        <v>4778.9823183680564</v>
      </c>
      <c r="H126" s="251">
        <f>data!AC92</f>
        <v>343.3699971815941</v>
      </c>
      <c r="I126" s="251">
        <f>data!AD92</f>
        <v>3957.6804873927458</v>
      </c>
    </row>
    <row r="127" spans="1:9" ht="20.100000000000001" customHeight="1" x14ac:dyDescent="0.2">
      <c r="A127" s="243">
        <v>25</v>
      </c>
      <c r="B127" s="251" t="s">
        <v>1018</v>
      </c>
      <c r="C127" s="251">
        <f>data!X93</f>
        <v>0</v>
      </c>
      <c r="D127" s="251">
        <f>data!Y93</f>
        <v>88859.939999999988</v>
      </c>
      <c r="E127" s="251">
        <f>data!Z93</f>
        <v>0</v>
      </c>
      <c r="F127" s="251">
        <f>data!AA93</f>
        <v>10098.67</v>
      </c>
      <c r="G127" s="251">
        <f>data!AB93</f>
        <v>0</v>
      </c>
      <c r="H127" s="251">
        <f>data!AC93</f>
        <v>0</v>
      </c>
      <c r="I127" s="251">
        <f>data!AD93</f>
        <v>10802.36</v>
      </c>
    </row>
    <row r="128" spans="1:9" ht="20.100000000000001" customHeight="1" x14ac:dyDescent="0.2">
      <c r="A128" s="243">
        <v>26</v>
      </c>
      <c r="B128" s="251" t="s">
        <v>294</v>
      </c>
      <c r="C128" s="258">
        <f>data!X94</f>
        <v>0</v>
      </c>
      <c r="D128" s="258">
        <f>data!Y94</f>
        <v>5.0509711538461541</v>
      </c>
      <c r="E128" s="258">
        <f>data!Z94</f>
        <v>0</v>
      </c>
      <c r="F128" s="258">
        <f>data!AA94</f>
        <v>0</v>
      </c>
      <c r="G128" s="258">
        <f>data!AB94</f>
        <v>2.0692211538461538</v>
      </c>
      <c r="H128" s="258">
        <f>data!AC94</f>
        <v>1.8908653846153846E-2</v>
      </c>
      <c r="I128" s="258">
        <f>data!AD94</f>
        <v>8.5331730769230757E-2</v>
      </c>
    </row>
    <row r="129" spans="1:14" ht="20.100000000000001" customHeight="1" x14ac:dyDescent="0.2">
      <c r="A129" s="244" t="s">
        <v>1000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00000000000001" customHeight="1" x14ac:dyDescent="0.2">
      <c r="D130" s="247"/>
      <c r="I130" s="248" t="s">
        <v>1031</v>
      </c>
    </row>
    <row r="131" spans="1:14" ht="20.100000000000001" customHeight="1" x14ac:dyDescent="0.2">
      <c r="A131" s="247"/>
    </row>
    <row r="132" spans="1:14" ht="20.100000000000001" customHeight="1" x14ac:dyDescent="0.2">
      <c r="A132" s="249" t="str">
        <f>"Hospital: "&amp;data!C98</f>
        <v>Hospital: St.Joseph Medical Center</v>
      </c>
      <c r="G132" s="250"/>
      <c r="H132" s="249" t="str">
        <f>"FYE: "&amp;data!C96</f>
        <v>FYE: 6/30/2023</v>
      </c>
    </row>
    <row r="133" spans="1:14" ht="20.100000000000001" customHeight="1" x14ac:dyDescent="0.2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00000000000001" customHeight="1" x14ac:dyDescent="0.2">
      <c r="A134" s="254">
        <v>2</v>
      </c>
      <c r="B134" s="255" t="s">
        <v>1002</v>
      </c>
      <c r="C134" s="257" t="s">
        <v>122</v>
      </c>
      <c r="D134" s="257" t="s">
        <v>123</v>
      </c>
      <c r="E134" s="257" t="s">
        <v>145</v>
      </c>
      <c r="F134" s="257"/>
      <c r="G134" s="257" t="s">
        <v>1032</v>
      </c>
      <c r="H134" s="257"/>
      <c r="I134" s="257" t="s">
        <v>149</v>
      </c>
    </row>
    <row r="135" spans="1:14" ht="20.100000000000001" customHeight="1" x14ac:dyDescent="0.2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00000000000001" customHeight="1" x14ac:dyDescent="0.2">
      <c r="A136" s="243">
        <v>3</v>
      </c>
      <c r="B136" s="251" t="s">
        <v>1006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1033</v>
      </c>
      <c r="H136" s="253" t="s">
        <v>255</v>
      </c>
      <c r="I136" s="253" t="s">
        <v>253</v>
      </c>
    </row>
    <row r="137" spans="1:14" ht="20.100000000000001" customHeight="1" x14ac:dyDescent="0.25">
      <c r="A137" s="243">
        <v>4</v>
      </c>
      <c r="B137" s="251" t="s">
        <v>261</v>
      </c>
      <c r="C137" s="251">
        <f>data!AE59</f>
        <v>151186</v>
      </c>
      <c r="D137" s="251">
        <f>data!AF59</f>
        <v>0</v>
      </c>
      <c r="E137" s="251">
        <f>data!AG59</f>
        <v>42557</v>
      </c>
      <c r="F137" s="251">
        <f>data!AH59</f>
        <v>0</v>
      </c>
      <c r="G137" s="251">
        <f>data!AI59</f>
        <v>0</v>
      </c>
      <c r="H137" s="251">
        <f>data!AJ59</f>
        <v>562384.80000000005</v>
      </c>
      <c r="I137" s="251">
        <f>data!AK59</f>
        <v>65239</v>
      </c>
      <c r="K137" s="262"/>
      <c r="L137" s="264"/>
      <c r="M137" s="264"/>
      <c r="N137" s="264"/>
    </row>
    <row r="138" spans="1:14" ht="20.100000000000001" customHeight="1" x14ac:dyDescent="0.2">
      <c r="A138" s="243">
        <v>5</v>
      </c>
      <c r="B138" s="251" t="s">
        <v>262</v>
      </c>
      <c r="C138" s="258">
        <f>data!AE60</f>
        <v>41.427009615384613</v>
      </c>
      <c r="D138" s="258">
        <f>data!AF60</f>
        <v>0</v>
      </c>
      <c r="E138" s="258">
        <f>data!AG60</f>
        <v>68.65665384615383</v>
      </c>
      <c r="F138" s="258">
        <f>data!AH60</f>
        <v>0</v>
      </c>
      <c r="G138" s="258">
        <f>data!AI60</f>
        <v>0</v>
      </c>
      <c r="H138" s="258">
        <f>data!AJ60</f>
        <v>835.09469230769207</v>
      </c>
      <c r="I138" s="258">
        <f>data!AK60</f>
        <v>17.838076923076922</v>
      </c>
    </row>
    <row r="139" spans="1:14" ht="20.100000000000001" customHeight="1" x14ac:dyDescent="0.2">
      <c r="A139" s="243">
        <v>6</v>
      </c>
      <c r="B139" s="251" t="s">
        <v>263</v>
      </c>
      <c r="C139" s="251">
        <f>data!AE61</f>
        <v>4419967.629999999</v>
      </c>
      <c r="D139" s="251">
        <f>data!AF61</f>
        <v>0</v>
      </c>
      <c r="E139" s="251">
        <f>data!AG61</f>
        <v>7255616.6599999992</v>
      </c>
      <c r="F139" s="251">
        <f>data!AH61</f>
        <v>0</v>
      </c>
      <c r="G139" s="251">
        <f>data!AI61</f>
        <v>0</v>
      </c>
      <c r="H139" s="251">
        <f>data!AJ61</f>
        <v>110155609.80000001</v>
      </c>
      <c r="I139" s="251">
        <f>data!AK61</f>
        <v>1867284.78</v>
      </c>
    </row>
    <row r="140" spans="1:14" ht="20.100000000000001" customHeight="1" x14ac:dyDescent="0.2">
      <c r="A140" s="243">
        <v>7</v>
      </c>
      <c r="B140" s="251" t="s">
        <v>11</v>
      </c>
      <c r="C140" s="251">
        <f>data!AE62</f>
        <v>1016155</v>
      </c>
      <c r="D140" s="251">
        <f>data!AF62</f>
        <v>0</v>
      </c>
      <c r="E140" s="251">
        <f>data!AG62</f>
        <v>1669500</v>
      </c>
      <c r="F140" s="251">
        <f>data!AH62</f>
        <v>0</v>
      </c>
      <c r="G140" s="251">
        <f>data!AI62</f>
        <v>0</v>
      </c>
      <c r="H140" s="251">
        <f>data!AJ62</f>
        <v>25323793</v>
      </c>
      <c r="I140" s="251">
        <f>data!AK62</f>
        <v>429262</v>
      </c>
    </row>
    <row r="141" spans="1:14" ht="20.100000000000001" customHeight="1" x14ac:dyDescent="0.2">
      <c r="A141" s="243">
        <v>8</v>
      </c>
      <c r="B141" s="251" t="s">
        <v>264</v>
      </c>
      <c r="C141" s="251">
        <f>data!AE63</f>
        <v>0</v>
      </c>
      <c r="D141" s="251">
        <f>data!AF63</f>
        <v>0</v>
      </c>
      <c r="E141" s="251">
        <f>data!AG63</f>
        <v>6809564</v>
      </c>
      <c r="F141" s="251">
        <f>data!AH63</f>
        <v>0</v>
      </c>
      <c r="G141" s="251">
        <f>data!AI63</f>
        <v>0</v>
      </c>
      <c r="H141" s="251">
        <f>data!AJ63</f>
        <v>2232084</v>
      </c>
      <c r="I141" s="251">
        <f>data!AK63</f>
        <v>0</v>
      </c>
    </row>
    <row r="142" spans="1:14" ht="20.100000000000001" customHeight="1" x14ac:dyDescent="0.2">
      <c r="A142" s="243">
        <v>9</v>
      </c>
      <c r="B142" s="251" t="s">
        <v>265</v>
      </c>
      <c r="C142" s="251">
        <f>data!AE64</f>
        <v>57751.880000000005</v>
      </c>
      <c r="D142" s="251">
        <f>data!AF64</f>
        <v>0</v>
      </c>
      <c r="E142" s="251">
        <f>data!AG64</f>
        <v>2037257.94</v>
      </c>
      <c r="F142" s="251">
        <f>data!AH64</f>
        <v>0</v>
      </c>
      <c r="G142" s="251">
        <f>data!AI64</f>
        <v>0</v>
      </c>
      <c r="H142" s="251">
        <f>data!AJ64</f>
        <v>7337538.7700000005</v>
      </c>
      <c r="I142" s="251">
        <f>data!AK64</f>
        <v>5186.91</v>
      </c>
    </row>
    <row r="143" spans="1:14" ht="20.100000000000001" customHeight="1" x14ac:dyDescent="0.2">
      <c r="A143" s="243">
        <v>10</v>
      </c>
      <c r="B143" s="251" t="s">
        <v>524</v>
      </c>
      <c r="C143" s="251">
        <f>data!AE65</f>
        <v>1428.26</v>
      </c>
      <c r="D143" s="251">
        <f>data!AF65</f>
        <v>0</v>
      </c>
      <c r="E143" s="251">
        <f>data!AG65</f>
        <v>1314.41</v>
      </c>
      <c r="F143" s="251">
        <f>data!AH65</f>
        <v>0</v>
      </c>
      <c r="G143" s="251">
        <f>data!AI65</f>
        <v>0</v>
      </c>
      <c r="H143" s="251">
        <f>data!AJ65</f>
        <v>303924.19000000006</v>
      </c>
      <c r="I143" s="251">
        <f>data!AK65</f>
        <v>531.45000000000005</v>
      </c>
    </row>
    <row r="144" spans="1:14" ht="20.100000000000001" customHeight="1" x14ac:dyDescent="0.2">
      <c r="A144" s="243">
        <v>11</v>
      </c>
      <c r="B144" s="251" t="s">
        <v>525</v>
      </c>
      <c r="C144" s="251">
        <f>data!AE66</f>
        <v>1336524.07</v>
      </c>
      <c r="D144" s="251">
        <f>data!AF66</f>
        <v>0</v>
      </c>
      <c r="E144" s="251">
        <f>data!AG66</f>
        <v>423703.92000000004</v>
      </c>
      <c r="F144" s="251">
        <f>data!AH66</f>
        <v>0</v>
      </c>
      <c r="G144" s="251">
        <f>data!AI66</f>
        <v>0</v>
      </c>
      <c r="H144" s="251">
        <f>data!AJ66</f>
        <v>9390828</v>
      </c>
      <c r="I144" s="251">
        <f>data!AK66</f>
        <v>1110</v>
      </c>
    </row>
    <row r="145" spans="1:9" ht="20.100000000000001" customHeight="1" x14ac:dyDescent="0.2">
      <c r="A145" s="243">
        <v>12</v>
      </c>
      <c r="B145" s="251" t="s">
        <v>16</v>
      </c>
      <c r="C145" s="251">
        <f>data!AE67</f>
        <v>247829</v>
      </c>
      <c r="D145" s="251">
        <f>data!AF67</f>
        <v>0</v>
      </c>
      <c r="E145" s="251">
        <f>data!AG67</f>
        <v>884616</v>
      </c>
      <c r="F145" s="251">
        <f>data!AH67</f>
        <v>0</v>
      </c>
      <c r="G145" s="251">
        <f>data!AI67</f>
        <v>0</v>
      </c>
      <c r="H145" s="251">
        <f>data!AJ67</f>
        <v>5238605</v>
      </c>
      <c r="I145" s="251">
        <f>data!AK67</f>
        <v>122876</v>
      </c>
    </row>
    <row r="146" spans="1:9" ht="20.100000000000001" customHeight="1" x14ac:dyDescent="0.2">
      <c r="A146" s="243">
        <v>13</v>
      </c>
      <c r="B146" s="251" t="s">
        <v>1007</v>
      </c>
      <c r="C146" s="251">
        <f>data!AE68</f>
        <v>193759.71000000002</v>
      </c>
      <c r="D146" s="251">
        <f>data!AF68</f>
        <v>0</v>
      </c>
      <c r="E146" s="251">
        <f>data!AG68</f>
        <v>25000.5</v>
      </c>
      <c r="F146" s="251">
        <f>data!AH68</f>
        <v>0</v>
      </c>
      <c r="G146" s="251">
        <f>data!AI68</f>
        <v>0</v>
      </c>
      <c r="H146" s="251">
        <f>data!AJ68</f>
        <v>8827755.1699999999</v>
      </c>
      <c r="I146" s="251">
        <f>data!AK68</f>
        <v>0</v>
      </c>
    </row>
    <row r="147" spans="1:9" ht="20.100000000000001" customHeight="1" x14ac:dyDescent="0.2">
      <c r="A147" s="243">
        <v>14</v>
      </c>
      <c r="B147" s="251" t="s">
        <v>1008</v>
      </c>
      <c r="C147" s="251">
        <f>data!AE69</f>
        <v>51167.86</v>
      </c>
      <c r="D147" s="251">
        <f>data!AF69</f>
        <v>0</v>
      </c>
      <c r="E147" s="251">
        <f>data!AG69</f>
        <v>1843284.5399999998</v>
      </c>
      <c r="F147" s="251">
        <f>data!AH69</f>
        <v>0</v>
      </c>
      <c r="G147" s="251">
        <f>data!AI69</f>
        <v>0</v>
      </c>
      <c r="H147" s="251">
        <f>data!AJ69</f>
        <v>8033067.3299999991</v>
      </c>
      <c r="I147" s="251">
        <f>data!AK69</f>
        <v>1330.64</v>
      </c>
    </row>
    <row r="148" spans="1:9" ht="20.100000000000001" customHeight="1" x14ac:dyDescent="0.2">
      <c r="A148" s="243">
        <v>15</v>
      </c>
      <c r="B148" s="251" t="s">
        <v>284</v>
      </c>
      <c r="C148" s="251">
        <f>-data!AE84</f>
        <v>5250.52</v>
      </c>
      <c r="D148" s="251">
        <f>-data!AF84</f>
        <v>0</v>
      </c>
      <c r="E148" s="251">
        <f>-data!AG84</f>
        <v>-8646</v>
      </c>
      <c r="F148" s="251">
        <f>-data!AH84</f>
        <v>0</v>
      </c>
      <c r="G148" s="251">
        <f>-data!AI84</f>
        <v>0</v>
      </c>
      <c r="H148" s="251">
        <f>-data!AJ84</f>
        <v>-3714058</v>
      </c>
      <c r="I148" s="251">
        <f>-data!AK84</f>
        <v>0</v>
      </c>
    </row>
    <row r="149" spans="1:9" ht="20.100000000000001" customHeight="1" x14ac:dyDescent="0.2">
      <c r="A149" s="243">
        <v>16</v>
      </c>
      <c r="B149" s="259" t="s">
        <v>1009</v>
      </c>
      <c r="C149" s="251">
        <f>data!AE85</f>
        <v>7329833.9299999988</v>
      </c>
      <c r="D149" s="251">
        <f>data!AF85</f>
        <v>0</v>
      </c>
      <c r="E149" s="251">
        <f>data!AG85</f>
        <v>20941211.970000003</v>
      </c>
      <c r="F149" s="251">
        <f>data!AH85</f>
        <v>0</v>
      </c>
      <c r="G149" s="251">
        <f>data!AI85</f>
        <v>0</v>
      </c>
      <c r="H149" s="251">
        <f>data!AJ85</f>
        <v>173129147.26000002</v>
      </c>
      <c r="I149" s="251">
        <f>data!AK85</f>
        <v>2427581.7800000007</v>
      </c>
    </row>
    <row r="150" spans="1:9" ht="20.100000000000001" customHeight="1" x14ac:dyDescent="0.2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00000000000001" customHeight="1" x14ac:dyDescent="0.2">
      <c r="A151" s="243">
        <v>18</v>
      </c>
      <c r="B151" s="251" t="s">
        <v>1010</v>
      </c>
      <c r="C151" s="259">
        <f>+data!M696</f>
        <v>2897863</v>
      </c>
      <c r="D151" s="259">
        <f>+data!M697</f>
        <v>0</v>
      </c>
      <c r="E151" s="259">
        <f>+data!M698</f>
        <v>9978404</v>
      </c>
      <c r="F151" s="259">
        <f>+data!M699</f>
        <v>0</v>
      </c>
      <c r="G151" s="259">
        <f>+data!M700</f>
        <v>0</v>
      </c>
      <c r="H151" s="259">
        <f>+data!M701</f>
        <v>32617490</v>
      </c>
      <c r="I151" s="259">
        <f>+data!M702</f>
        <v>1311096</v>
      </c>
    </row>
    <row r="152" spans="1:9" ht="20.100000000000001" customHeight="1" x14ac:dyDescent="0.2">
      <c r="A152" s="243">
        <v>19</v>
      </c>
      <c r="B152" s="259" t="s">
        <v>1011</v>
      </c>
      <c r="C152" s="251">
        <f>data!AE87</f>
        <v>11710386.010000002</v>
      </c>
      <c r="D152" s="251">
        <f>data!AF87</f>
        <v>0</v>
      </c>
      <c r="E152" s="251">
        <f>data!AG87</f>
        <v>90757270.309999987</v>
      </c>
      <c r="F152" s="251">
        <f>data!AH87</f>
        <v>0</v>
      </c>
      <c r="G152" s="251">
        <f>data!AI87</f>
        <v>0</v>
      </c>
      <c r="H152" s="251">
        <f>data!AJ87</f>
        <v>137118.65</v>
      </c>
      <c r="I152" s="251">
        <f>data!AK87</f>
        <v>10384972.220000001</v>
      </c>
    </row>
    <row r="153" spans="1:9" ht="20.100000000000001" customHeight="1" x14ac:dyDescent="0.2">
      <c r="A153" s="243">
        <v>20</v>
      </c>
      <c r="B153" s="259" t="s">
        <v>1012</v>
      </c>
      <c r="C153" s="251">
        <f>data!AE88</f>
        <v>19862693.499999996</v>
      </c>
      <c r="D153" s="251">
        <f>data!AF88</f>
        <v>0</v>
      </c>
      <c r="E153" s="251">
        <f>data!AG88</f>
        <v>130372846.92</v>
      </c>
      <c r="F153" s="251">
        <f>data!AH88</f>
        <v>0</v>
      </c>
      <c r="G153" s="251">
        <f>data!AI88</f>
        <v>0</v>
      </c>
      <c r="H153" s="251">
        <f>data!AJ88</f>
        <v>287456559.71000004</v>
      </c>
      <c r="I153" s="251">
        <f>data!AK88</f>
        <v>4907840.21</v>
      </c>
    </row>
    <row r="154" spans="1:9" ht="20.100000000000001" customHeight="1" x14ac:dyDescent="0.2">
      <c r="A154" s="243">
        <v>21</v>
      </c>
      <c r="B154" s="259" t="s">
        <v>1013</v>
      </c>
      <c r="C154" s="251">
        <f>data!AE89</f>
        <v>31573079.509999998</v>
      </c>
      <c r="D154" s="251">
        <f>data!AF89</f>
        <v>0</v>
      </c>
      <c r="E154" s="251">
        <f>data!AG89</f>
        <v>221130117.22999999</v>
      </c>
      <c r="F154" s="251">
        <f>data!AH89</f>
        <v>0</v>
      </c>
      <c r="G154" s="251">
        <f>data!AI89</f>
        <v>0</v>
      </c>
      <c r="H154" s="251">
        <f>data!AJ89</f>
        <v>287593678.36000001</v>
      </c>
      <c r="I154" s="251">
        <f>data!AK89</f>
        <v>15292812.43</v>
      </c>
    </row>
    <row r="155" spans="1:9" ht="20.100000000000001" customHeight="1" x14ac:dyDescent="0.2">
      <c r="A155" s="243" t="s">
        <v>1014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00000000000001" customHeight="1" x14ac:dyDescent="0.2">
      <c r="A156" s="243">
        <v>22</v>
      </c>
      <c r="B156" s="251" t="s">
        <v>1015</v>
      </c>
      <c r="C156" s="251">
        <f>data!AE90</f>
        <v>11376</v>
      </c>
      <c r="D156" s="251">
        <f>data!AF90</f>
        <v>0</v>
      </c>
      <c r="E156" s="251">
        <f>data!AG90</f>
        <v>20182</v>
      </c>
      <c r="F156" s="251">
        <f>data!AH90</f>
        <v>0</v>
      </c>
      <c r="G156" s="251">
        <f>data!AI90</f>
        <v>0</v>
      </c>
      <c r="H156" s="251">
        <f>data!AJ90</f>
        <v>20716</v>
      </c>
      <c r="I156" s="251">
        <f>data!AK90</f>
        <v>5815</v>
      </c>
    </row>
    <row r="157" spans="1:9" ht="20.100000000000001" customHeight="1" x14ac:dyDescent="0.2">
      <c r="A157" s="243">
        <v>23</v>
      </c>
      <c r="B157" s="251" t="s">
        <v>1016</v>
      </c>
      <c r="C157" s="251">
        <f>data!AE91</f>
        <v>0</v>
      </c>
      <c r="D157" s="251">
        <f>data!AF91</f>
        <v>0</v>
      </c>
      <c r="E157" s="251">
        <f>data!AG91</f>
        <v>26679</v>
      </c>
      <c r="F157" s="251">
        <f>data!AH91</f>
        <v>0</v>
      </c>
      <c r="G157" s="251">
        <f>data!AI91</f>
        <v>0</v>
      </c>
      <c r="H157" s="251">
        <f>data!AJ91</f>
        <v>0</v>
      </c>
      <c r="I157" s="251">
        <f>data!AK91</f>
        <v>0</v>
      </c>
    </row>
    <row r="158" spans="1:9" ht="20.100000000000001" customHeight="1" x14ac:dyDescent="0.2">
      <c r="A158" s="243">
        <v>24</v>
      </c>
      <c r="B158" s="251" t="s">
        <v>1017</v>
      </c>
      <c r="C158" s="251">
        <f>data!AE92</f>
        <v>3981.8318939223382</v>
      </c>
      <c r="D158" s="251">
        <f>data!AF92</f>
        <v>0</v>
      </c>
      <c r="E158" s="251">
        <f>data!AG92</f>
        <v>7064.1113997134862</v>
      </c>
      <c r="F158" s="251">
        <f>data!AH92</f>
        <v>0</v>
      </c>
      <c r="G158" s="251">
        <f>data!AI92</f>
        <v>0</v>
      </c>
      <c r="H158" s="251">
        <f>data!AJ92</f>
        <v>7251.0222850294613</v>
      </c>
      <c r="I158" s="251">
        <f>data!AK92</f>
        <v>2035.3685357909983</v>
      </c>
    </row>
    <row r="159" spans="1:9" ht="20.100000000000001" customHeight="1" x14ac:dyDescent="0.2">
      <c r="A159" s="243">
        <v>25</v>
      </c>
      <c r="B159" s="251" t="s">
        <v>1018</v>
      </c>
      <c r="C159" s="251">
        <f>data!AE93</f>
        <v>0</v>
      </c>
      <c r="D159" s="251">
        <f>data!AF93</f>
        <v>0</v>
      </c>
      <c r="E159" s="251">
        <f>data!AG93</f>
        <v>229116.75</v>
      </c>
      <c r="F159" s="251">
        <f>data!AH93</f>
        <v>0</v>
      </c>
      <c r="G159" s="251">
        <f>data!AI93</f>
        <v>0</v>
      </c>
      <c r="H159" s="251">
        <f>data!AJ93</f>
        <v>6339.88</v>
      </c>
      <c r="I159" s="251">
        <f>data!AK93</f>
        <v>16147.46</v>
      </c>
    </row>
    <row r="160" spans="1:9" ht="20.100000000000001" customHeight="1" x14ac:dyDescent="0.2">
      <c r="A160" s="243">
        <v>26</v>
      </c>
      <c r="B160" s="251" t="s">
        <v>294</v>
      </c>
      <c r="C160" s="258">
        <f>data!AE94</f>
        <v>7.3798076923076925E-3</v>
      </c>
      <c r="D160" s="258">
        <f>data!AF94</f>
        <v>0</v>
      </c>
      <c r="E160" s="258">
        <f>data!AG94</f>
        <v>50.126134615384608</v>
      </c>
      <c r="F160" s="258">
        <f>data!AH94</f>
        <v>0</v>
      </c>
      <c r="G160" s="258">
        <f>data!AI94</f>
        <v>0</v>
      </c>
      <c r="H160" s="258">
        <f>data!AJ94</f>
        <v>146.88115865384611</v>
      </c>
      <c r="I160" s="258">
        <f>data!AK94</f>
        <v>0</v>
      </c>
    </row>
    <row r="161" spans="1:9" ht="20.100000000000001" customHeight="1" x14ac:dyDescent="0.2">
      <c r="A161" s="244" t="s">
        <v>1000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00000000000001" customHeight="1" x14ac:dyDescent="0.2">
      <c r="D162" s="247"/>
      <c r="I162" s="248" t="s">
        <v>1034</v>
      </c>
    </row>
    <row r="163" spans="1:9" ht="20.100000000000001" customHeight="1" x14ac:dyDescent="0.2">
      <c r="A163" s="247"/>
    </row>
    <row r="164" spans="1:9" ht="20.100000000000001" customHeight="1" x14ac:dyDescent="0.2">
      <c r="A164" s="249" t="str">
        <f>"Hospital: "&amp;data!C98</f>
        <v>Hospital: St.Joseph Medical Center</v>
      </c>
      <c r="G164" s="250"/>
      <c r="H164" s="249" t="str">
        <f>"FYE: "&amp;data!C96</f>
        <v>FYE: 6/30/2023</v>
      </c>
    </row>
    <row r="165" spans="1:9" ht="20.100000000000001" customHeight="1" x14ac:dyDescent="0.2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00000000000001" customHeight="1" x14ac:dyDescent="0.2">
      <c r="A166" s="254">
        <v>2</v>
      </c>
      <c r="B166" s="255" t="s">
        <v>1002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1035</v>
      </c>
      <c r="H166" s="257" t="s">
        <v>154</v>
      </c>
      <c r="I166" s="257" t="s">
        <v>155</v>
      </c>
    </row>
    <row r="167" spans="1:9" ht="20.100000000000001" customHeight="1" x14ac:dyDescent="0.2">
      <c r="A167" s="254"/>
      <c r="B167" s="255"/>
      <c r="C167" s="257" t="s">
        <v>199</v>
      </c>
      <c r="D167" s="257" t="s">
        <v>199</v>
      </c>
      <c r="E167" s="257" t="s">
        <v>1036</v>
      </c>
      <c r="F167" s="257" t="s">
        <v>209</v>
      </c>
      <c r="G167" s="257" t="s">
        <v>148</v>
      </c>
      <c r="H167" s="256" t="s">
        <v>1037</v>
      </c>
      <c r="I167" s="257" t="s">
        <v>196</v>
      </c>
    </row>
    <row r="168" spans="1:9" ht="20.100000000000001" customHeight="1" x14ac:dyDescent="0.2">
      <c r="A168" s="243">
        <v>3</v>
      </c>
      <c r="B168" s="251" t="s">
        <v>1006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00000000000001" customHeight="1" x14ac:dyDescent="0.2">
      <c r="A169" s="243">
        <v>4</v>
      </c>
      <c r="B169" s="251" t="s">
        <v>261</v>
      </c>
      <c r="C169" s="251">
        <f>data!AL59</f>
        <v>7701</v>
      </c>
      <c r="D169" s="251">
        <f>data!AM59</f>
        <v>0</v>
      </c>
      <c r="E169" s="251">
        <f>data!AN59</f>
        <v>0</v>
      </c>
      <c r="F169" s="251">
        <f>data!AO59</f>
        <v>0</v>
      </c>
      <c r="G169" s="251">
        <f>data!AP59</f>
        <v>0</v>
      </c>
      <c r="H169" s="251">
        <f>data!AQ59</f>
        <v>0</v>
      </c>
      <c r="I169" s="251">
        <f>data!AR59</f>
        <v>126935.9</v>
      </c>
    </row>
    <row r="170" spans="1:9" ht="20.100000000000001" customHeight="1" x14ac:dyDescent="0.2">
      <c r="A170" s="243">
        <v>5</v>
      </c>
      <c r="B170" s="251" t="s">
        <v>262</v>
      </c>
      <c r="C170" s="258">
        <f>data!AL60</f>
        <v>5.3310673076923072</v>
      </c>
      <c r="D170" s="258">
        <f>data!AM60</f>
        <v>0</v>
      </c>
      <c r="E170" s="258">
        <f>data!AN60</f>
        <v>0</v>
      </c>
      <c r="F170" s="258">
        <f>data!AO60</f>
        <v>0</v>
      </c>
      <c r="G170" s="258">
        <f>data!AP60</f>
        <v>0</v>
      </c>
      <c r="H170" s="258">
        <f>data!AQ60</f>
        <v>0</v>
      </c>
      <c r="I170" s="258">
        <f>data!AR60</f>
        <v>195.01272596153848</v>
      </c>
    </row>
    <row r="171" spans="1:9" ht="20.100000000000001" customHeight="1" x14ac:dyDescent="0.2">
      <c r="A171" s="243">
        <v>6</v>
      </c>
      <c r="B171" s="251" t="s">
        <v>263</v>
      </c>
      <c r="C171" s="251">
        <f>data!AL61</f>
        <v>587708.49</v>
      </c>
      <c r="D171" s="251">
        <f>data!AM61</f>
        <v>0</v>
      </c>
      <c r="E171" s="251">
        <f>data!AN61</f>
        <v>0</v>
      </c>
      <c r="F171" s="251">
        <f>data!AO61</f>
        <v>0</v>
      </c>
      <c r="G171" s="251">
        <f>data!AP61</f>
        <v>0</v>
      </c>
      <c r="H171" s="251">
        <f>data!AQ61</f>
        <v>0</v>
      </c>
      <c r="I171" s="251">
        <f>data!AR61</f>
        <v>22712254.210000005</v>
      </c>
    </row>
    <row r="172" spans="1:9" ht="20.100000000000001" customHeight="1" x14ac:dyDescent="0.2">
      <c r="A172" s="243">
        <v>7</v>
      </c>
      <c r="B172" s="251" t="s">
        <v>11</v>
      </c>
      <c r="C172" s="251">
        <f>data!AL62</f>
        <v>135106</v>
      </c>
      <c r="D172" s="251">
        <f>data!AM62</f>
        <v>0</v>
      </c>
      <c r="E172" s="251">
        <f>data!AN62</f>
        <v>0</v>
      </c>
      <c r="F172" s="251">
        <f>data!AO62</f>
        <v>0</v>
      </c>
      <c r="G172" s="251">
        <f>data!AP62</f>
        <v>0</v>
      </c>
      <c r="H172" s="251">
        <f>data!AQ62</f>
        <v>0</v>
      </c>
      <c r="I172" s="251">
        <f>data!AR62</f>
        <v>5223804</v>
      </c>
    </row>
    <row r="173" spans="1:9" ht="20.100000000000001" customHeight="1" x14ac:dyDescent="0.2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0</v>
      </c>
      <c r="H173" s="251">
        <f>data!AQ63</f>
        <v>0</v>
      </c>
      <c r="I173" s="251">
        <f>data!AR63</f>
        <v>328552.95</v>
      </c>
    </row>
    <row r="174" spans="1:9" ht="20.100000000000001" customHeight="1" x14ac:dyDescent="0.2">
      <c r="A174" s="243">
        <v>9</v>
      </c>
      <c r="B174" s="251" t="s">
        <v>265</v>
      </c>
      <c r="C174" s="251">
        <f>data!AL64</f>
        <v>421.44</v>
      </c>
      <c r="D174" s="251">
        <f>data!AM64</f>
        <v>0</v>
      </c>
      <c r="E174" s="251">
        <f>data!AN64</f>
        <v>0</v>
      </c>
      <c r="F174" s="251">
        <f>data!AO64</f>
        <v>0</v>
      </c>
      <c r="G174" s="251">
        <f>data!AP64</f>
        <v>27.31</v>
      </c>
      <c r="H174" s="251">
        <f>data!AQ64</f>
        <v>0</v>
      </c>
      <c r="I174" s="251">
        <f>data!AR64</f>
        <v>1803656.88</v>
      </c>
    </row>
    <row r="175" spans="1:9" ht="20.100000000000001" customHeight="1" x14ac:dyDescent="0.2">
      <c r="A175" s="243">
        <v>10</v>
      </c>
      <c r="B175" s="251" t="s">
        <v>524</v>
      </c>
      <c r="C175" s="251">
        <f>data!AL65</f>
        <v>1187.6400000000001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5364.3600000000006</v>
      </c>
      <c r="H175" s="251">
        <f>data!AQ65</f>
        <v>0</v>
      </c>
      <c r="I175" s="251">
        <f>data!AR65</f>
        <v>309439.35000000003</v>
      </c>
    </row>
    <row r="176" spans="1:9" ht="20.100000000000001" customHeight="1" x14ac:dyDescent="0.2">
      <c r="A176" s="243">
        <v>11</v>
      </c>
      <c r="B176" s="251" t="s">
        <v>525</v>
      </c>
      <c r="C176" s="251">
        <f>data!AL66</f>
        <v>318.38</v>
      </c>
      <c r="D176" s="251">
        <f>data!AM66</f>
        <v>0</v>
      </c>
      <c r="E176" s="251">
        <f>data!AN66</f>
        <v>0</v>
      </c>
      <c r="F176" s="251">
        <f>data!AO66</f>
        <v>0</v>
      </c>
      <c r="G176" s="251">
        <f>data!AP66</f>
        <v>67.47</v>
      </c>
      <c r="H176" s="251">
        <f>data!AQ66</f>
        <v>0</v>
      </c>
      <c r="I176" s="251">
        <f>data!AR66</f>
        <v>6477521.4699999997</v>
      </c>
    </row>
    <row r="177" spans="1:9" ht="20.100000000000001" customHeight="1" x14ac:dyDescent="0.2">
      <c r="A177" s="243">
        <v>12</v>
      </c>
      <c r="B177" s="251" t="s">
        <v>16</v>
      </c>
      <c r="C177" s="251">
        <f>data!AL67</f>
        <v>87203</v>
      </c>
      <c r="D177" s="251">
        <f>data!AM67</f>
        <v>0</v>
      </c>
      <c r="E177" s="251">
        <f>data!AN67</f>
        <v>0</v>
      </c>
      <c r="F177" s="251">
        <f>data!AO67</f>
        <v>0</v>
      </c>
      <c r="G177" s="251">
        <f>data!AP67</f>
        <v>36609</v>
      </c>
      <c r="H177" s="251">
        <f>data!AQ67</f>
        <v>0</v>
      </c>
      <c r="I177" s="251">
        <f>data!AR67</f>
        <v>1183381</v>
      </c>
    </row>
    <row r="178" spans="1:9" ht="20.100000000000001" customHeight="1" x14ac:dyDescent="0.2">
      <c r="A178" s="243">
        <v>13</v>
      </c>
      <c r="B178" s="251" t="s">
        <v>1007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0</v>
      </c>
      <c r="H178" s="251">
        <f>data!AQ68</f>
        <v>0</v>
      </c>
      <c r="I178" s="251">
        <f>data!AR68</f>
        <v>1002206.8</v>
      </c>
    </row>
    <row r="179" spans="1:9" ht="20.100000000000001" customHeight="1" x14ac:dyDescent="0.2">
      <c r="A179" s="243">
        <v>14</v>
      </c>
      <c r="B179" s="251" t="s">
        <v>1008</v>
      </c>
      <c r="C179" s="251">
        <f>data!AL69</f>
        <v>89336.409999999989</v>
      </c>
      <c r="D179" s="251">
        <f>data!AM69</f>
        <v>0</v>
      </c>
      <c r="E179" s="251">
        <f>data!AN69</f>
        <v>0</v>
      </c>
      <c r="F179" s="251">
        <f>data!AO69</f>
        <v>0</v>
      </c>
      <c r="G179" s="251">
        <f>data!AP69</f>
        <v>6851.73</v>
      </c>
      <c r="H179" s="251">
        <f>data!AQ69</f>
        <v>0</v>
      </c>
      <c r="I179" s="251">
        <f>data!AR69</f>
        <v>1895261.5400000003</v>
      </c>
    </row>
    <row r="180" spans="1:9" ht="20.100000000000001" customHeight="1" x14ac:dyDescent="0.2">
      <c r="A180" s="243">
        <v>15</v>
      </c>
      <c r="B180" s="251" t="s">
        <v>284</v>
      </c>
      <c r="C180" s="251">
        <f>data!AL70</f>
        <v>0</v>
      </c>
      <c r="D180" s="251">
        <f>data!AM70</f>
        <v>0</v>
      </c>
      <c r="E180" s="251">
        <f>data!AN70</f>
        <v>0</v>
      </c>
      <c r="F180" s="251">
        <f>data!AO70</f>
        <v>0</v>
      </c>
      <c r="G180" s="251">
        <f>data!AP70</f>
        <v>0</v>
      </c>
      <c r="H180" s="251">
        <f>data!AQ70</f>
        <v>0</v>
      </c>
      <c r="I180" s="251">
        <f>data!AR70</f>
        <v>0</v>
      </c>
    </row>
    <row r="181" spans="1:9" ht="20.100000000000001" customHeight="1" x14ac:dyDescent="0.2">
      <c r="A181" s="243">
        <v>16</v>
      </c>
      <c r="B181" s="259" t="s">
        <v>1009</v>
      </c>
      <c r="C181" s="251">
        <f>data!AL85</f>
        <v>901281.36</v>
      </c>
      <c r="D181" s="251">
        <f>data!AM85</f>
        <v>0</v>
      </c>
      <c r="E181" s="251">
        <f>data!AN85</f>
        <v>0</v>
      </c>
      <c r="F181" s="251">
        <f>data!AO85</f>
        <v>0</v>
      </c>
      <c r="G181" s="251">
        <f>data!AP85</f>
        <v>-303991.90000000002</v>
      </c>
      <c r="H181" s="251">
        <f>data!AQ85</f>
        <v>0</v>
      </c>
      <c r="I181" s="251">
        <f>data!AR85</f>
        <v>40900789.040000007</v>
      </c>
    </row>
    <row r="182" spans="1:9" ht="20.100000000000001" customHeight="1" x14ac:dyDescent="0.2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00000000000001" customHeight="1" x14ac:dyDescent="0.2">
      <c r="A183" s="243">
        <v>18</v>
      </c>
      <c r="B183" s="251" t="s">
        <v>1010</v>
      </c>
      <c r="C183" s="259">
        <f>+data!M703</f>
        <v>703399</v>
      </c>
      <c r="D183" s="259">
        <f>+data!M704</f>
        <v>0</v>
      </c>
      <c r="E183" s="259">
        <f>+data!M705</f>
        <v>0</v>
      </c>
      <c r="F183" s="259">
        <f>+data!M706</f>
        <v>0</v>
      </c>
      <c r="G183" s="259">
        <f>+data!M707</f>
        <v>229549</v>
      </c>
      <c r="H183" s="259">
        <f>+data!M708</f>
        <v>0</v>
      </c>
      <c r="I183" s="259">
        <f>+data!M709</f>
        <v>12463370</v>
      </c>
    </row>
    <row r="184" spans="1:9" ht="20.100000000000001" customHeight="1" x14ac:dyDescent="0.2">
      <c r="A184" s="243">
        <v>19</v>
      </c>
      <c r="B184" s="259" t="s">
        <v>1011</v>
      </c>
      <c r="C184" s="251">
        <f>data!AL87</f>
        <v>3981838.2499999995</v>
      </c>
      <c r="D184" s="251">
        <f>data!AM87</f>
        <v>0</v>
      </c>
      <c r="E184" s="251">
        <f>data!AN87</f>
        <v>0</v>
      </c>
      <c r="F184" s="251">
        <f>data!AO87</f>
        <v>0</v>
      </c>
      <c r="G184" s="251">
        <f>data!AP87</f>
        <v>36002.560000000005</v>
      </c>
      <c r="H184" s="251">
        <f>data!AQ87</f>
        <v>0</v>
      </c>
      <c r="I184" s="251">
        <f>data!AR87</f>
        <v>0</v>
      </c>
    </row>
    <row r="185" spans="1:9" ht="20.100000000000001" customHeight="1" x14ac:dyDescent="0.2">
      <c r="A185" s="243">
        <v>20</v>
      </c>
      <c r="B185" s="259" t="s">
        <v>1012</v>
      </c>
      <c r="C185" s="251">
        <f>data!AL88</f>
        <v>506270.08</v>
      </c>
      <c r="D185" s="251">
        <f>data!AM88</f>
        <v>0</v>
      </c>
      <c r="E185" s="251">
        <f>data!AN88</f>
        <v>0</v>
      </c>
      <c r="F185" s="251">
        <f>data!AO88</f>
        <v>0</v>
      </c>
      <c r="G185" s="251">
        <f>data!AP88</f>
        <v>3047273.07</v>
      </c>
      <c r="H185" s="251">
        <f>data!AQ88</f>
        <v>0</v>
      </c>
      <c r="I185" s="251">
        <f>data!AR88</f>
        <v>34380834.159999996</v>
      </c>
    </row>
    <row r="186" spans="1:9" ht="20.100000000000001" customHeight="1" x14ac:dyDescent="0.2">
      <c r="A186" s="243">
        <v>21</v>
      </c>
      <c r="B186" s="259" t="s">
        <v>1013</v>
      </c>
      <c r="C186" s="251">
        <f>data!AL89</f>
        <v>4488108.3299999991</v>
      </c>
      <c r="D186" s="251">
        <f>data!AM89</f>
        <v>0</v>
      </c>
      <c r="E186" s="251">
        <f>data!AN89</f>
        <v>0</v>
      </c>
      <c r="F186" s="251">
        <f>data!AO89</f>
        <v>0</v>
      </c>
      <c r="G186" s="251">
        <f>data!AP89</f>
        <v>3083275.63</v>
      </c>
      <c r="H186" s="251">
        <f>data!AQ89</f>
        <v>0</v>
      </c>
      <c r="I186" s="251">
        <f>data!AR89</f>
        <v>34380834.159999996</v>
      </c>
    </row>
    <row r="187" spans="1:9" ht="20.100000000000001" customHeight="1" x14ac:dyDescent="0.2">
      <c r="A187" s="243" t="s">
        <v>1014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00000000000001" customHeight="1" x14ac:dyDescent="0.2">
      <c r="A188" s="243">
        <v>22</v>
      </c>
      <c r="B188" s="251" t="s">
        <v>1015</v>
      </c>
      <c r="C188" s="251">
        <f>data!AL90</f>
        <v>4171</v>
      </c>
      <c r="D188" s="251">
        <f>data!AM90</f>
        <v>0</v>
      </c>
      <c r="E188" s="251">
        <f>data!AN90</f>
        <v>0</v>
      </c>
      <c r="F188" s="251">
        <f>data!AO90</f>
        <v>0</v>
      </c>
      <c r="G188" s="251">
        <f>data!AP90</f>
        <v>1797</v>
      </c>
      <c r="H188" s="251">
        <f>data!AQ90</f>
        <v>0</v>
      </c>
      <c r="I188" s="251">
        <f>data!AR90</f>
        <v>44604</v>
      </c>
    </row>
    <row r="189" spans="1:9" ht="20.100000000000001" customHeight="1" x14ac:dyDescent="0.2">
      <c r="A189" s="243">
        <v>23</v>
      </c>
      <c r="B189" s="251" t="s">
        <v>1016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00000000000001" customHeight="1" x14ac:dyDescent="0.2">
      <c r="A190" s="243">
        <v>24</v>
      </c>
      <c r="B190" s="251" t="s">
        <v>1017</v>
      </c>
      <c r="C190" s="251">
        <f>data!AL92</f>
        <v>1459.9350236946266</v>
      </c>
      <c r="D190" s="251">
        <f>data!AM92</f>
        <v>0</v>
      </c>
      <c r="E190" s="251">
        <f>data!AN92</f>
        <v>0</v>
      </c>
      <c r="F190" s="251">
        <f>data!AO92</f>
        <v>0</v>
      </c>
      <c r="G190" s="251">
        <f>data!AP92</f>
        <v>628.98663092285881</v>
      </c>
      <c r="H190" s="251">
        <f>data!AQ92</f>
        <v>0</v>
      </c>
      <c r="I190" s="251">
        <f>data!AR92</f>
        <v>15612.309229651193</v>
      </c>
    </row>
    <row r="191" spans="1:9" ht="20.100000000000001" customHeight="1" x14ac:dyDescent="0.2">
      <c r="A191" s="243">
        <v>25</v>
      </c>
      <c r="B191" s="251" t="s">
        <v>1018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0</v>
      </c>
      <c r="G191" s="251">
        <f>data!AP93</f>
        <v>0</v>
      </c>
      <c r="H191" s="251">
        <f>data!AQ93</f>
        <v>0</v>
      </c>
      <c r="I191" s="251">
        <f>data!AR93</f>
        <v>0</v>
      </c>
    </row>
    <row r="192" spans="1:9" ht="20.100000000000001" customHeight="1" x14ac:dyDescent="0.2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0</v>
      </c>
      <c r="G192" s="258">
        <f>data!AP94</f>
        <v>0</v>
      </c>
      <c r="H192" s="258">
        <f>data!AQ94</f>
        <v>0</v>
      </c>
      <c r="I192" s="258">
        <f>data!AR94</f>
        <v>71.328057692307695</v>
      </c>
    </row>
    <row r="193" spans="1:9" ht="20.100000000000001" customHeight="1" x14ac:dyDescent="0.2">
      <c r="A193" s="244" t="s">
        <v>1000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00000000000001" customHeight="1" x14ac:dyDescent="0.2">
      <c r="D194" s="247"/>
      <c r="I194" s="248" t="s">
        <v>1038</v>
      </c>
    </row>
    <row r="195" spans="1:9" ht="20.100000000000001" customHeight="1" x14ac:dyDescent="0.2">
      <c r="A195" s="247"/>
    </row>
    <row r="196" spans="1:9" ht="20.100000000000001" customHeight="1" x14ac:dyDescent="0.2">
      <c r="A196" s="249" t="str">
        <f>"Hospital: "&amp;data!C98</f>
        <v>Hospital: St.Joseph Medical Center</v>
      </c>
      <c r="G196" s="250"/>
      <c r="H196" s="249" t="str">
        <f>"FYE: "&amp;data!C96</f>
        <v>FYE: 6/30/2023</v>
      </c>
    </row>
    <row r="197" spans="1:9" ht="20.100000000000001" customHeight="1" x14ac:dyDescent="0.2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00000000000001" customHeight="1" x14ac:dyDescent="0.2">
      <c r="A198" s="254">
        <v>2</v>
      </c>
      <c r="B198" s="255" t="s">
        <v>1002</v>
      </c>
      <c r="C198" s="257"/>
      <c r="D198" s="257" t="s">
        <v>157</v>
      </c>
      <c r="E198" s="257" t="s">
        <v>158</v>
      </c>
      <c r="F198" s="257" t="s">
        <v>159</v>
      </c>
      <c r="G198" s="257" t="s">
        <v>1039</v>
      </c>
      <c r="H198" s="257" t="s">
        <v>161</v>
      </c>
      <c r="I198" s="257"/>
    </row>
    <row r="199" spans="1:9" ht="20.100000000000001" customHeight="1" x14ac:dyDescent="0.2">
      <c r="A199" s="254"/>
      <c r="B199" s="255"/>
      <c r="C199" s="257" t="s">
        <v>156</v>
      </c>
      <c r="D199" s="257" t="s">
        <v>258</v>
      </c>
      <c r="E199" s="257" t="s">
        <v>1040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00000000000001" customHeight="1" x14ac:dyDescent="0.2">
      <c r="A200" s="243">
        <v>3</v>
      </c>
      <c r="B200" s="251" t="s">
        <v>1006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00000000000001" customHeight="1" x14ac:dyDescent="0.2">
      <c r="A201" s="243">
        <v>4</v>
      </c>
      <c r="B201" s="251" t="s">
        <v>261</v>
      </c>
      <c r="C201" s="251">
        <f>data!AS59</f>
        <v>0</v>
      </c>
      <c r="D201" s="251">
        <f>data!AT59</f>
        <v>0</v>
      </c>
      <c r="E201" s="251">
        <f>data!AU59</f>
        <v>0</v>
      </c>
      <c r="F201" s="263"/>
      <c r="G201" s="263"/>
      <c r="H201" s="263"/>
      <c r="I201" s="251">
        <f>data!AY59</f>
        <v>314766.71428571426</v>
      </c>
    </row>
    <row r="202" spans="1:9" ht="20.100000000000001" customHeight="1" x14ac:dyDescent="0.2">
      <c r="A202" s="243">
        <v>5</v>
      </c>
      <c r="B202" s="251" t="s">
        <v>262</v>
      </c>
      <c r="C202" s="258">
        <f>data!AS60</f>
        <v>0</v>
      </c>
      <c r="D202" s="258">
        <f>data!AT60</f>
        <v>0</v>
      </c>
      <c r="E202" s="258">
        <f>data!AU60</f>
        <v>0</v>
      </c>
      <c r="F202" s="258">
        <f>data!AV60</f>
        <v>49.910240384615385</v>
      </c>
      <c r="G202" s="258">
        <f>data!AW60</f>
        <v>0</v>
      </c>
      <c r="H202" s="258">
        <f>data!AX60</f>
        <v>0</v>
      </c>
      <c r="I202" s="258">
        <f>data!AY60</f>
        <v>80.864028846153843</v>
      </c>
    </row>
    <row r="203" spans="1:9" ht="20.100000000000001" customHeight="1" x14ac:dyDescent="0.2">
      <c r="A203" s="243">
        <v>6</v>
      </c>
      <c r="B203" s="251" t="s">
        <v>263</v>
      </c>
      <c r="C203" s="251">
        <f>data!AS61</f>
        <v>0</v>
      </c>
      <c r="D203" s="251">
        <f>data!AT61</f>
        <v>0</v>
      </c>
      <c r="E203" s="251">
        <f>data!AU61</f>
        <v>0</v>
      </c>
      <c r="F203" s="251">
        <f>data!AV61</f>
        <v>5081054.4800000023</v>
      </c>
      <c r="G203" s="251">
        <f>data!AW61</f>
        <v>0</v>
      </c>
      <c r="H203" s="251">
        <f>data!AX61</f>
        <v>0</v>
      </c>
      <c r="I203" s="251">
        <f>data!AY61</f>
        <v>4474801.5299999993</v>
      </c>
    </row>
    <row r="204" spans="1:9" ht="20.100000000000001" customHeight="1" x14ac:dyDescent="0.2">
      <c r="A204" s="243">
        <v>7</v>
      </c>
      <c r="B204" s="251" t="s">
        <v>11</v>
      </c>
      <c r="C204" s="251">
        <f>data!AS62</f>
        <v>0</v>
      </c>
      <c r="D204" s="251">
        <f>data!AT62</f>
        <v>0</v>
      </c>
      <c r="E204" s="251">
        <f>data!AU62</f>
        <v>0</v>
      </c>
      <c r="F204" s="251">
        <f>data!AV62</f>
        <v>1168201</v>
      </c>
      <c r="G204" s="251">
        <f>data!AW62</f>
        <v>0</v>
      </c>
      <c r="H204" s="251">
        <f>data!AX62</f>
        <v>0</v>
      </c>
      <c r="I204" s="251">
        <f>data!AY62</f>
        <v>1028693</v>
      </c>
    </row>
    <row r="205" spans="1:9" ht="20.100000000000001" customHeight="1" x14ac:dyDescent="0.2">
      <c r="A205" s="243">
        <v>8</v>
      </c>
      <c r="B205" s="251" t="s">
        <v>264</v>
      </c>
      <c r="C205" s="251">
        <f>data!AS63</f>
        <v>0</v>
      </c>
      <c r="D205" s="251">
        <f>data!AT63</f>
        <v>0</v>
      </c>
      <c r="E205" s="251">
        <f>data!AU63</f>
        <v>0</v>
      </c>
      <c r="F205" s="251">
        <f>data!AV63</f>
        <v>0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00000000000001" customHeight="1" x14ac:dyDescent="0.2">
      <c r="A206" s="243">
        <v>9</v>
      </c>
      <c r="B206" s="251" t="s">
        <v>265</v>
      </c>
      <c r="C206" s="251">
        <f>data!AS64</f>
        <v>0</v>
      </c>
      <c r="D206" s="251">
        <f>data!AT64</f>
        <v>0</v>
      </c>
      <c r="E206" s="251">
        <f>data!AU64</f>
        <v>0</v>
      </c>
      <c r="F206" s="251">
        <f>data!AV64</f>
        <v>75026.839999999982</v>
      </c>
      <c r="G206" s="251">
        <f>data!AW64</f>
        <v>0</v>
      </c>
      <c r="H206" s="251">
        <f>data!AX64</f>
        <v>0</v>
      </c>
      <c r="I206" s="251">
        <f>data!AY64</f>
        <v>3837263.2399999998</v>
      </c>
    </row>
    <row r="207" spans="1:9" ht="20.100000000000001" customHeight="1" x14ac:dyDescent="0.2">
      <c r="A207" s="243">
        <v>10</v>
      </c>
      <c r="B207" s="251" t="s">
        <v>524</v>
      </c>
      <c r="C207" s="251">
        <f>data!AS65</f>
        <v>0</v>
      </c>
      <c r="D207" s="251">
        <f>data!AT65</f>
        <v>0</v>
      </c>
      <c r="E207" s="251">
        <f>data!AU65</f>
        <v>0</v>
      </c>
      <c r="F207" s="251">
        <f>data!AV65</f>
        <v>18278.989999999998</v>
      </c>
      <c r="G207" s="251">
        <f>data!AW65</f>
        <v>0</v>
      </c>
      <c r="H207" s="251">
        <f>data!AX65</f>
        <v>0</v>
      </c>
      <c r="I207" s="251">
        <f>data!AY65</f>
        <v>233.8</v>
      </c>
    </row>
    <row r="208" spans="1:9" ht="20.100000000000001" customHeight="1" x14ac:dyDescent="0.2">
      <c r="A208" s="243">
        <v>11</v>
      </c>
      <c r="B208" s="251" t="s">
        <v>525</v>
      </c>
      <c r="C208" s="251">
        <f>data!AS66</f>
        <v>0</v>
      </c>
      <c r="D208" s="251">
        <f>data!AT66</f>
        <v>0</v>
      </c>
      <c r="E208" s="251">
        <f>data!AU66</f>
        <v>0</v>
      </c>
      <c r="F208" s="251">
        <f>data!AV66</f>
        <v>5567065.5499999989</v>
      </c>
      <c r="G208" s="251">
        <f>data!AW66</f>
        <v>0</v>
      </c>
      <c r="H208" s="251">
        <f>data!AX66</f>
        <v>170238.73</v>
      </c>
      <c r="I208" s="251">
        <f>data!AY66</f>
        <v>465179.48</v>
      </c>
    </row>
    <row r="209" spans="1:9" ht="20.100000000000001" customHeight="1" x14ac:dyDescent="0.2">
      <c r="A209" s="243">
        <v>12</v>
      </c>
      <c r="B209" s="251" t="s">
        <v>16</v>
      </c>
      <c r="C209" s="251">
        <f>data!AS67</f>
        <v>0</v>
      </c>
      <c r="D209" s="251">
        <f>data!AT67</f>
        <v>0</v>
      </c>
      <c r="E209" s="251">
        <f>data!AU67</f>
        <v>0</v>
      </c>
      <c r="F209" s="251">
        <f>data!AV67</f>
        <v>41613</v>
      </c>
      <c r="G209" s="251">
        <f>data!AW67</f>
        <v>0</v>
      </c>
      <c r="H209" s="251">
        <f>data!AX67</f>
        <v>0</v>
      </c>
      <c r="I209" s="251">
        <f>data!AY67</f>
        <v>222044</v>
      </c>
    </row>
    <row r="210" spans="1:9" ht="20.100000000000001" customHeight="1" x14ac:dyDescent="0.2">
      <c r="A210" s="243">
        <v>13</v>
      </c>
      <c r="B210" s="251" t="s">
        <v>1007</v>
      </c>
      <c r="C210" s="251">
        <f>data!AS68</f>
        <v>0</v>
      </c>
      <c r="D210" s="251">
        <f>data!AT68</f>
        <v>0</v>
      </c>
      <c r="E210" s="251">
        <f>data!AU68</f>
        <v>0</v>
      </c>
      <c r="F210" s="251">
        <f>data!AV68</f>
        <v>134130.02000000002</v>
      </c>
      <c r="G210" s="251">
        <f>data!AW68</f>
        <v>0</v>
      </c>
      <c r="H210" s="251">
        <f>data!AX68</f>
        <v>0</v>
      </c>
      <c r="I210" s="251">
        <f>data!AY68</f>
        <v>64882.270000000004</v>
      </c>
    </row>
    <row r="211" spans="1:9" ht="20.100000000000001" customHeight="1" x14ac:dyDescent="0.2">
      <c r="A211" s="243">
        <v>14</v>
      </c>
      <c r="B211" s="251" t="s">
        <v>1008</v>
      </c>
      <c r="C211" s="251">
        <f>data!AS69</f>
        <v>0</v>
      </c>
      <c r="D211" s="251">
        <f>data!AT69</f>
        <v>0</v>
      </c>
      <c r="E211" s="251">
        <f>data!AU69</f>
        <v>0</v>
      </c>
      <c r="F211" s="251">
        <f>data!AV69</f>
        <v>1765773.9099999997</v>
      </c>
      <c r="G211" s="251">
        <f>data!AW69</f>
        <v>0</v>
      </c>
      <c r="H211" s="251">
        <f>data!AX69</f>
        <v>0</v>
      </c>
      <c r="I211" s="251">
        <f>data!AY69</f>
        <v>888352.35</v>
      </c>
    </row>
    <row r="212" spans="1:9" ht="20.100000000000001" customHeight="1" x14ac:dyDescent="0.2">
      <c r="A212" s="243">
        <v>15</v>
      </c>
      <c r="B212" s="251" t="s">
        <v>284</v>
      </c>
      <c r="C212" s="251">
        <f>-data!AS84</f>
        <v>0</v>
      </c>
      <c r="D212" s="251">
        <f>-data!AT84</f>
        <v>0</v>
      </c>
      <c r="E212" s="251">
        <f>-data!AU84</f>
        <v>0</v>
      </c>
      <c r="F212" s="251">
        <f>-data!AV84</f>
        <v>-9995428.5500000007</v>
      </c>
      <c r="G212" s="251">
        <f>-data!AW84</f>
        <v>0</v>
      </c>
      <c r="H212" s="251">
        <f>-data!AX84</f>
        <v>0</v>
      </c>
      <c r="I212" s="251">
        <f>-data!AY84</f>
        <v>-2069390.0699999998</v>
      </c>
    </row>
    <row r="213" spans="1:9" ht="20.100000000000001" customHeight="1" x14ac:dyDescent="0.2">
      <c r="A213" s="243">
        <v>16</v>
      </c>
      <c r="B213" s="259" t="s">
        <v>1009</v>
      </c>
      <c r="C213" s="251">
        <f>data!AS85</f>
        <v>0</v>
      </c>
      <c r="D213" s="251">
        <f>data!AT85</f>
        <v>0</v>
      </c>
      <c r="E213" s="251">
        <f>data!AU85</f>
        <v>0</v>
      </c>
      <c r="F213" s="251">
        <f>data!AV85</f>
        <v>3855715.24</v>
      </c>
      <c r="G213" s="251">
        <f>data!AW85</f>
        <v>0</v>
      </c>
      <c r="H213" s="251">
        <f>data!AX85</f>
        <v>170238.73</v>
      </c>
      <c r="I213" s="251">
        <f>data!AY85</f>
        <v>8912059.5999999996</v>
      </c>
    </row>
    <row r="214" spans="1:9" ht="20.100000000000001" customHeight="1" x14ac:dyDescent="0.2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00000000000001" customHeight="1" x14ac:dyDescent="0.2">
      <c r="A215" s="243">
        <v>18</v>
      </c>
      <c r="B215" s="251" t="s">
        <v>1010</v>
      </c>
      <c r="C215" s="259">
        <f>+data!M710</f>
        <v>0</v>
      </c>
      <c r="D215" s="259">
        <f>+data!M711</f>
        <v>0</v>
      </c>
      <c r="E215" s="259">
        <f>+data!M712</f>
        <v>0</v>
      </c>
      <c r="F215" s="259">
        <f>+data!M713</f>
        <v>1967951</v>
      </c>
      <c r="G215" s="265"/>
      <c r="H215" s="251"/>
      <c r="I215" s="251"/>
    </row>
    <row r="216" spans="1:9" ht="20.100000000000001" customHeight="1" x14ac:dyDescent="0.2">
      <c r="A216" s="243">
        <v>19</v>
      </c>
      <c r="B216" s="259" t="s">
        <v>1011</v>
      </c>
      <c r="C216" s="251">
        <f>data!AS87</f>
        <v>0</v>
      </c>
      <c r="D216" s="251">
        <f>data!AT87</f>
        <v>0</v>
      </c>
      <c r="E216" s="251">
        <f>data!AU87</f>
        <v>0</v>
      </c>
      <c r="F216" s="251">
        <f>data!AV87</f>
        <v>2929325.49</v>
      </c>
      <c r="G216" s="266" t="str">
        <f>IF(data!AW73&gt;0,data!AW73,"")</f>
        <v/>
      </c>
      <c r="H216" s="266" t="str">
        <f>IF(data!AX73&gt;0,data!AX73,"")</f>
        <v/>
      </c>
      <c r="I216" s="266" t="str">
        <f>IF(data!AY73&gt;0,data!AY73,"")</f>
        <v/>
      </c>
    </row>
    <row r="217" spans="1:9" ht="20.100000000000001" customHeight="1" x14ac:dyDescent="0.2">
      <c r="A217" s="243">
        <v>20</v>
      </c>
      <c r="B217" s="259" t="s">
        <v>1012</v>
      </c>
      <c r="C217" s="251">
        <f>data!AS88</f>
        <v>0</v>
      </c>
      <c r="D217" s="251">
        <f>data!AT88</f>
        <v>0</v>
      </c>
      <c r="E217" s="251">
        <f>data!AU88</f>
        <v>0</v>
      </c>
      <c r="F217" s="251">
        <f>data!AV88</f>
        <v>2080624.09</v>
      </c>
      <c r="G217" s="266" t="str">
        <f>IF(data!AW74&gt;0,data!AW74,"")</f>
        <v/>
      </c>
      <c r="H217" s="266" t="str">
        <f>IF(data!AX74&gt;0,data!AX74,"")</f>
        <v/>
      </c>
      <c r="I217" s="266">
        <f>IF(data!AY74&gt;0,data!AY74,"")</f>
        <v>25321.11</v>
      </c>
    </row>
    <row r="218" spans="1:9" ht="20.100000000000001" customHeight="1" x14ac:dyDescent="0.2">
      <c r="A218" s="243">
        <v>21</v>
      </c>
      <c r="B218" s="259" t="s">
        <v>1013</v>
      </c>
      <c r="C218" s="251">
        <f>data!AS89</f>
        <v>0</v>
      </c>
      <c r="D218" s="251">
        <f>data!AT89</f>
        <v>0</v>
      </c>
      <c r="E218" s="251">
        <f>data!AU89</f>
        <v>0</v>
      </c>
      <c r="F218" s="251">
        <f>data!AV89</f>
        <v>5009949.58</v>
      </c>
      <c r="G218" s="266" t="str">
        <f>IF(data!AW75&gt;0,data!AW75,"")</f>
        <v/>
      </c>
      <c r="H218" s="266" t="str">
        <f>IF(data!AX75&gt;0,data!AX75,"")</f>
        <v/>
      </c>
      <c r="I218" s="266" t="str">
        <f>IF(data!AY75&gt;0,data!AY75,"")</f>
        <v/>
      </c>
    </row>
    <row r="219" spans="1:9" ht="20.100000000000001" customHeight="1" x14ac:dyDescent="0.2">
      <c r="A219" s="243" t="s">
        <v>1014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00000000000001" customHeight="1" x14ac:dyDescent="0.2">
      <c r="A220" s="243">
        <v>22</v>
      </c>
      <c r="B220" s="251" t="s">
        <v>1015</v>
      </c>
      <c r="C220" s="251">
        <f>data!AS90</f>
        <v>0</v>
      </c>
      <c r="D220" s="251">
        <f>data!AT90</f>
        <v>0</v>
      </c>
      <c r="E220" s="251">
        <f>data!AU90</f>
        <v>0</v>
      </c>
      <c r="F220" s="251">
        <f>data!AV90</f>
        <v>1394</v>
      </c>
      <c r="G220" s="251">
        <f>data!AW90</f>
        <v>0</v>
      </c>
      <c r="H220" s="251">
        <f>data!AX90</f>
        <v>0</v>
      </c>
      <c r="I220" s="251">
        <f>data!AY90</f>
        <v>0</v>
      </c>
    </row>
    <row r="221" spans="1:9" ht="20.100000000000001" customHeight="1" x14ac:dyDescent="0.2">
      <c r="A221" s="243">
        <v>23</v>
      </c>
      <c r="B221" s="251" t="s">
        <v>1016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0</v>
      </c>
      <c r="G221" s="251">
        <f>data!AW91</f>
        <v>0</v>
      </c>
      <c r="H221" s="266" t="str">
        <f>IF(data!AX77&gt;0,data!AX77,"")</f>
        <v/>
      </c>
      <c r="I221" s="266">
        <f>IF(data!AY77&gt;0,data!AY77,"")</f>
        <v>87369.64</v>
      </c>
    </row>
    <row r="222" spans="1:9" ht="20.100000000000001" customHeight="1" x14ac:dyDescent="0.2">
      <c r="A222" s="243">
        <v>24</v>
      </c>
      <c r="B222" s="251" t="s">
        <v>1017</v>
      </c>
      <c r="C222" s="251">
        <f>data!AS92</f>
        <v>0</v>
      </c>
      <c r="D222" s="251">
        <f>data!AT92</f>
        <v>0</v>
      </c>
      <c r="E222" s="251">
        <f>data!AU92</f>
        <v>0</v>
      </c>
      <c r="F222" s="251">
        <f>data!AV92</f>
        <v>487.92841597466065</v>
      </c>
      <c r="G222" s="251">
        <f>data!AW92</f>
        <v>0</v>
      </c>
      <c r="H222" s="266" t="str">
        <f>IF(data!AX78&gt;0,data!AX78,"")</f>
        <v/>
      </c>
      <c r="I222" s="266" t="str">
        <f>IF(data!AY78&gt;0,data!AY78,"")</f>
        <v/>
      </c>
    </row>
    <row r="223" spans="1:9" ht="20.100000000000001" customHeight="1" x14ac:dyDescent="0.2">
      <c r="A223" s="243">
        <v>25</v>
      </c>
      <c r="B223" s="251" t="s">
        <v>1018</v>
      </c>
      <c r="C223" s="251">
        <f>data!AS93</f>
        <v>0</v>
      </c>
      <c r="D223" s="251">
        <f>data!AT93</f>
        <v>0</v>
      </c>
      <c r="E223" s="251">
        <f>data!AU93</f>
        <v>0</v>
      </c>
      <c r="F223" s="251">
        <f>data!AV93</f>
        <v>662</v>
      </c>
      <c r="G223" s="251">
        <f>data!AW93</f>
        <v>0</v>
      </c>
      <c r="H223" s="266" t="str">
        <f>IF(data!AX79&gt;0,data!AX79,"")</f>
        <v/>
      </c>
      <c r="I223" s="266" t="str">
        <f>IF(data!AY79&gt;0,data!AY79,"")</f>
        <v/>
      </c>
    </row>
    <row r="224" spans="1:9" ht="20.100000000000001" customHeight="1" x14ac:dyDescent="0.2">
      <c r="A224" s="243">
        <v>26</v>
      </c>
      <c r="B224" s="251" t="s">
        <v>294</v>
      </c>
      <c r="C224" s="258">
        <f>data!AS94</f>
        <v>0</v>
      </c>
      <c r="D224" s="258">
        <f>data!AT94</f>
        <v>0</v>
      </c>
      <c r="E224" s="258">
        <f>data!AU94</f>
        <v>0</v>
      </c>
      <c r="F224" s="258">
        <f>data!AV94</f>
        <v>85.296951923076918</v>
      </c>
      <c r="G224" s="266" t="str">
        <f>IF(data!AW80&gt;0,data!AW80,"")</f>
        <v/>
      </c>
      <c r="H224" s="266" t="str">
        <f>IF(data!AX80&gt;0,data!AX80,"")</f>
        <v/>
      </c>
      <c r="I224" s="266" t="str">
        <f>IF(data!AY80&gt;0,data!AY80,"")</f>
        <v/>
      </c>
    </row>
    <row r="225" spans="1:9" ht="20.100000000000001" customHeight="1" x14ac:dyDescent="0.2">
      <c r="A225" s="244" t="s">
        <v>1000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00000000000001" customHeight="1" x14ac:dyDescent="0.2">
      <c r="D226" s="247"/>
      <c r="I226" s="248" t="s">
        <v>1041</v>
      </c>
    </row>
    <row r="227" spans="1:9" ht="20.100000000000001" customHeight="1" x14ac:dyDescent="0.2">
      <c r="A227" s="247"/>
    </row>
    <row r="228" spans="1:9" ht="20.100000000000001" customHeight="1" x14ac:dyDescent="0.2">
      <c r="A228" s="249" t="str">
        <f>"Hospital: "&amp;data!C98</f>
        <v>Hospital: St.Joseph Medical Center</v>
      </c>
      <c r="G228" s="250"/>
      <c r="H228" s="249" t="str">
        <f>"FYE: "&amp;data!C96</f>
        <v>FYE: 6/30/2023</v>
      </c>
    </row>
    <row r="229" spans="1:9" ht="20.100000000000001" customHeight="1" x14ac:dyDescent="0.2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00000000000001" customHeight="1" x14ac:dyDescent="0.2">
      <c r="A230" s="254">
        <v>2</v>
      </c>
      <c r="B230" s="255" t="s">
        <v>1002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00000000000001" customHeight="1" x14ac:dyDescent="0.2">
      <c r="A231" s="254"/>
      <c r="B231" s="255"/>
      <c r="C231" s="257" t="s">
        <v>163</v>
      </c>
      <c r="D231" s="257" t="s">
        <v>216</v>
      </c>
      <c r="E231" s="257" t="s">
        <v>1042</v>
      </c>
      <c r="F231" s="257" t="s">
        <v>1043</v>
      </c>
      <c r="G231" s="257" t="s">
        <v>166</v>
      </c>
      <c r="H231" s="257" t="s">
        <v>167</v>
      </c>
      <c r="I231" s="257" t="s">
        <v>168</v>
      </c>
    </row>
    <row r="232" spans="1:9" ht="20.100000000000001" customHeight="1" x14ac:dyDescent="0.2">
      <c r="A232" s="243">
        <v>3</v>
      </c>
      <c r="B232" s="251" t="s">
        <v>1006</v>
      </c>
      <c r="C232" s="253" t="s">
        <v>1044</v>
      </c>
      <c r="D232" s="253" t="s">
        <v>1045</v>
      </c>
      <c r="E232" s="263"/>
      <c r="F232" s="263"/>
      <c r="G232" s="263"/>
      <c r="H232" s="253" t="s">
        <v>260</v>
      </c>
      <c r="I232" s="263"/>
    </row>
    <row r="233" spans="1:9" ht="20.100000000000001" customHeight="1" x14ac:dyDescent="0.2">
      <c r="A233" s="243">
        <v>4</v>
      </c>
      <c r="B233" s="251" t="s">
        <v>261</v>
      </c>
      <c r="C233" s="251">
        <f>data!AZ59</f>
        <v>272616</v>
      </c>
      <c r="D233" s="251">
        <f>data!BA59</f>
        <v>0</v>
      </c>
      <c r="E233" s="263"/>
      <c r="F233" s="263"/>
      <c r="G233" s="263"/>
      <c r="H233" s="251">
        <f>data!BE59</f>
        <v>854835.35796666658</v>
      </c>
      <c r="I233" s="263"/>
    </row>
    <row r="234" spans="1:9" ht="20.100000000000001" customHeight="1" x14ac:dyDescent="0.2">
      <c r="A234" s="243">
        <v>5</v>
      </c>
      <c r="B234" s="251" t="s">
        <v>262</v>
      </c>
      <c r="C234" s="258">
        <f>data!AZ60</f>
        <v>0</v>
      </c>
      <c r="D234" s="258">
        <f>data!BA60</f>
        <v>3.3809615384615381</v>
      </c>
      <c r="E234" s="258">
        <f>data!BB60</f>
        <v>0</v>
      </c>
      <c r="F234" s="258">
        <f>data!BC60</f>
        <v>9.4105144230769238</v>
      </c>
      <c r="G234" s="258">
        <f>data!BD60</f>
        <v>1.1177884615384616E-2</v>
      </c>
      <c r="H234" s="258">
        <f>data!BE60</f>
        <v>17.335812499999999</v>
      </c>
      <c r="I234" s="258">
        <f>data!BF60</f>
        <v>81.485850961538461</v>
      </c>
    </row>
    <row r="235" spans="1:9" ht="20.100000000000001" customHeight="1" x14ac:dyDescent="0.2">
      <c r="A235" s="243">
        <v>6</v>
      </c>
      <c r="B235" s="251" t="s">
        <v>263</v>
      </c>
      <c r="C235" s="251">
        <f>data!AZ61</f>
        <v>0</v>
      </c>
      <c r="D235" s="251">
        <f>data!BA61</f>
        <v>197398.87000000002</v>
      </c>
      <c r="E235" s="251">
        <f>data!BB61</f>
        <v>0</v>
      </c>
      <c r="F235" s="251">
        <f>data!BC61</f>
        <v>515466.47999999992</v>
      </c>
      <c r="G235" s="251">
        <f>data!BD61</f>
        <v>818.44</v>
      </c>
      <c r="H235" s="251">
        <f>data!BE61</f>
        <v>1434562.1400000001</v>
      </c>
      <c r="I235" s="251">
        <f>data!BF61</f>
        <v>4173272.35</v>
      </c>
    </row>
    <row r="236" spans="1:9" ht="20.100000000000001" customHeight="1" x14ac:dyDescent="0.2">
      <c r="A236" s="243">
        <v>7</v>
      </c>
      <c r="B236" s="251" t="s">
        <v>11</v>
      </c>
      <c r="C236" s="251">
        <f>data!AZ62</f>
        <v>0</v>
      </c>
      <c r="D236" s="251">
        <f>data!BA62</f>
        <v>45379</v>
      </c>
      <c r="E236" s="251">
        <f>data!BB62</f>
        <v>0</v>
      </c>
      <c r="F236" s="251">
        <f>data!BC62</f>
        <v>118498</v>
      </c>
      <c r="G236" s="251">
        <f>data!BD62</f>
        <v>188</v>
      </c>
      <c r="H236" s="251">
        <f>data!BE62</f>
        <v>331526</v>
      </c>
      <c r="I236" s="251">
        <f>data!BF62</f>
        <v>962278</v>
      </c>
    </row>
    <row r="237" spans="1:9" ht="20.100000000000001" customHeight="1" x14ac:dyDescent="0.2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0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00000000000001" customHeight="1" x14ac:dyDescent="0.2">
      <c r="A238" s="243">
        <v>9</v>
      </c>
      <c r="B238" s="251" t="s">
        <v>265</v>
      </c>
      <c r="C238" s="251">
        <f>data!AZ64</f>
        <v>0</v>
      </c>
      <c r="D238" s="251">
        <f>data!BA64</f>
        <v>105993.21</v>
      </c>
      <c r="E238" s="251">
        <f>data!BB64</f>
        <v>0</v>
      </c>
      <c r="F238" s="251">
        <f>data!BC64</f>
        <v>82</v>
      </c>
      <c r="G238" s="251">
        <f>data!BD64</f>
        <v>171200.11000000002</v>
      </c>
      <c r="H238" s="251">
        <f>data!BE64</f>
        <v>93543.989999999991</v>
      </c>
      <c r="I238" s="251">
        <f>data!BF64</f>
        <v>528341.20000000007</v>
      </c>
    </row>
    <row r="239" spans="1:9" ht="20.100000000000001" customHeight="1" x14ac:dyDescent="0.2">
      <c r="A239" s="243">
        <v>10</v>
      </c>
      <c r="B239" s="251" t="s">
        <v>524</v>
      </c>
      <c r="C239" s="251">
        <f>data!AZ65</f>
        <v>0</v>
      </c>
      <c r="D239" s="251">
        <f>data!BA65</f>
        <v>0</v>
      </c>
      <c r="E239" s="251">
        <f>data!BB65</f>
        <v>0</v>
      </c>
      <c r="F239" s="251">
        <f>data!BC65</f>
        <v>101.79</v>
      </c>
      <c r="G239" s="251">
        <f>data!BD65</f>
        <v>0</v>
      </c>
      <c r="H239" s="251">
        <f>data!BE65</f>
        <v>4051724.6099999994</v>
      </c>
      <c r="I239" s="251">
        <f>data!BF65</f>
        <v>566.23</v>
      </c>
    </row>
    <row r="240" spans="1:9" ht="20.100000000000001" customHeight="1" x14ac:dyDescent="0.2">
      <c r="A240" s="243">
        <v>11</v>
      </c>
      <c r="B240" s="251" t="s">
        <v>525</v>
      </c>
      <c r="C240" s="251">
        <f>data!AZ66</f>
        <v>0</v>
      </c>
      <c r="D240" s="251">
        <f>data!BA66</f>
        <v>6849.04</v>
      </c>
      <c r="E240" s="251">
        <f>data!BB66</f>
        <v>0</v>
      </c>
      <c r="F240" s="251">
        <f>data!BC66</f>
        <v>154752.05000000002</v>
      </c>
      <c r="G240" s="251">
        <f>data!BD66</f>
        <v>494957.04999999993</v>
      </c>
      <c r="H240" s="251">
        <f>data!BE66</f>
        <v>11872300.48</v>
      </c>
      <c r="I240" s="251">
        <f>data!BF66</f>
        <v>765973.27</v>
      </c>
    </row>
    <row r="241" spans="1:9" ht="20.100000000000001" customHeight="1" x14ac:dyDescent="0.2">
      <c r="A241" s="243">
        <v>12</v>
      </c>
      <c r="B241" s="251" t="s">
        <v>16</v>
      </c>
      <c r="C241" s="251">
        <f>data!AZ67</f>
        <v>387855</v>
      </c>
      <c r="D241" s="251">
        <f>data!BA67</f>
        <v>86460</v>
      </c>
      <c r="E241" s="251">
        <f>data!BB67</f>
        <v>0</v>
      </c>
      <c r="F241" s="251">
        <f>data!BC67</f>
        <v>0</v>
      </c>
      <c r="G241" s="251">
        <f>data!BD67</f>
        <v>0</v>
      </c>
      <c r="H241" s="251">
        <f>data!BE67</f>
        <v>6178230</v>
      </c>
      <c r="I241" s="251">
        <f>data!BF67</f>
        <v>75201</v>
      </c>
    </row>
    <row r="242" spans="1:9" ht="20.100000000000001" customHeight="1" x14ac:dyDescent="0.2">
      <c r="A242" s="243">
        <v>13</v>
      </c>
      <c r="B242" s="251" t="s">
        <v>1007</v>
      </c>
      <c r="C242" s="251">
        <f>data!AZ68</f>
        <v>0</v>
      </c>
      <c r="D242" s="251">
        <f>data!BA68</f>
        <v>0</v>
      </c>
      <c r="E242" s="251">
        <f>data!BB68</f>
        <v>0</v>
      </c>
      <c r="F242" s="251">
        <f>data!BC68</f>
        <v>0</v>
      </c>
      <c r="G242" s="251">
        <f>data!BD68</f>
        <v>872340.26</v>
      </c>
      <c r="H242" s="251">
        <f>data!BE68</f>
        <v>2411473.61</v>
      </c>
      <c r="I242" s="251">
        <f>data!BF68</f>
        <v>3618.04</v>
      </c>
    </row>
    <row r="243" spans="1:9" ht="20.100000000000001" customHeight="1" x14ac:dyDescent="0.2">
      <c r="A243" s="243">
        <v>14</v>
      </c>
      <c r="B243" s="251" t="s">
        <v>1008</v>
      </c>
      <c r="C243" s="251">
        <f>data!AZ69</f>
        <v>0</v>
      </c>
      <c r="D243" s="251">
        <f>data!BA69</f>
        <v>0</v>
      </c>
      <c r="E243" s="251">
        <f>data!BB69</f>
        <v>0</v>
      </c>
      <c r="F243" s="251">
        <f>data!BC69</f>
        <v>0</v>
      </c>
      <c r="G243" s="251">
        <f>data!BD69</f>
        <v>0</v>
      </c>
      <c r="H243" s="251">
        <f>data!BE69</f>
        <v>5777011.6399999997</v>
      </c>
      <c r="I243" s="251">
        <f>data!BF69</f>
        <v>610155.84</v>
      </c>
    </row>
    <row r="244" spans="1:9" ht="20.100000000000001" customHeight="1" x14ac:dyDescent="0.2">
      <c r="A244" s="243">
        <v>15</v>
      </c>
      <c r="B244" s="251" t="s">
        <v>284</v>
      </c>
      <c r="C244" s="251">
        <f>-data!AZ84</f>
        <v>0</v>
      </c>
      <c r="D244" s="251">
        <f>-data!BA84</f>
        <v>0</v>
      </c>
      <c r="E244" s="251">
        <f>-data!BB84</f>
        <v>0</v>
      </c>
      <c r="F244" s="251">
        <f>-data!BC84</f>
        <v>-1291.3</v>
      </c>
      <c r="G244" s="251">
        <f>-data!BD84</f>
        <v>0</v>
      </c>
      <c r="H244" s="251">
        <f>-data!BE84</f>
        <v>-538.04</v>
      </c>
      <c r="I244" s="251">
        <f>-data!BF84</f>
        <v>0</v>
      </c>
    </row>
    <row r="245" spans="1:9" ht="20.100000000000001" customHeight="1" x14ac:dyDescent="0.2">
      <c r="A245" s="243">
        <v>16</v>
      </c>
      <c r="B245" s="259" t="s">
        <v>1009</v>
      </c>
      <c r="C245" s="251">
        <f>data!AZ85</f>
        <v>387855</v>
      </c>
      <c r="D245" s="251">
        <f>data!BA85</f>
        <v>442080.12</v>
      </c>
      <c r="E245" s="251">
        <f>data!BB85</f>
        <v>0</v>
      </c>
      <c r="F245" s="251">
        <f>data!BC85</f>
        <v>787609.02</v>
      </c>
      <c r="G245" s="251">
        <f>data!BD85</f>
        <v>1539503.8599999999</v>
      </c>
      <c r="H245" s="251">
        <f>data!BE85</f>
        <v>32149834.43</v>
      </c>
      <c r="I245" s="251">
        <f>data!BF85</f>
        <v>7119405.9300000006</v>
      </c>
    </row>
    <row r="246" spans="1:9" ht="20.100000000000001" customHeight="1" x14ac:dyDescent="0.2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00000000000001" customHeight="1" x14ac:dyDescent="0.2">
      <c r="A247" s="243">
        <v>18</v>
      </c>
      <c r="B247" s="251" t="s">
        <v>1010</v>
      </c>
      <c r="C247" s="251"/>
      <c r="D247" s="251"/>
      <c r="E247" s="251"/>
      <c r="F247" s="251"/>
      <c r="G247" s="251"/>
      <c r="H247" s="251"/>
      <c r="I247" s="251"/>
    </row>
    <row r="248" spans="1:9" ht="20.100000000000001" customHeight="1" x14ac:dyDescent="0.2">
      <c r="A248" s="243">
        <v>19</v>
      </c>
      <c r="B248" s="259" t="s">
        <v>1011</v>
      </c>
      <c r="C248" s="266" t="str">
        <f>IF(data!AZ73&gt;0,data!AZ73,"")</f>
        <v/>
      </c>
      <c r="D248" s="266" t="str">
        <f>IF(data!BA73&gt;0,data!BA73,"")</f>
        <v/>
      </c>
      <c r="E248" s="266" t="str">
        <f>IF(data!BB73&gt;0,data!BB73,"")</f>
        <v/>
      </c>
      <c r="F248" s="266" t="str">
        <f>IF(data!BC73&gt;0,data!BC73,"")</f>
        <v/>
      </c>
      <c r="G248" s="266" t="str">
        <f>IF(data!BD73&gt;0,data!BD73,"")</f>
        <v/>
      </c>
      <c r="H248" s="266">
        <f>IF(data!BE73&gt;0,data!BE73,"")</f>
        <v>6456.98</v>
      </c>
      <c r="I248" s="266" t="str">
        <f>IF(data!BF73&gt;0,data!BF73,"")</f>
        <v/>
      </c>
    </row>
    <row r="249" spans="1:9" ht="20.100000000000001" customHeight="1" x14ac:dyDescent="0.2">
      <c r="A249" s="243">
        <v>20</v>
      </c>
      <c r="B249" s="259" t="s">
        <v>1012</v>
      </c>
      <c r="C249" s="266" t="str">
        <f>IF(data!AZ74&gt;0,data!AZ74,"")</f>
        <v/>
      </c>
      <c r="D249" s="266" t="str">
        <f>IF(data!BA74&gt;0,data!BA74,"")</f>
        <v/>
      </c>
      <c r="E249" s="266" t="str">
        <f>IF(data!BB74&gt;0,data!BB74,"")</f>
        <v/>
      </c>
      <c r="F249" s="266" t="str">
        <f>IF(data!BC74&gt;0,data!BC74,"")</f>
        <v/>
      </c>
      <c r="G249" s="266" t="str">
        <f>IF(data!BD74&gt;0,data!BD74,"")</f>
        <v/>
      </c>
      <c r="H249" s="266" t="str">
        <f>IF(data!BE74&gt;0,data!BE74,"")</f>
        <v/>
      </c>
      <c r="I249" s="266">
        <f>IF(data!BF74&gt;0,data!BF74,"")</f>
        <v>30692.67</v>
      </c>
    </row>
    <row r="250" spans="1:9" ht="20.100000000000001" customHeight="1" x14ac:dyDescent="0.2">
      <c r="A250" s="243">
        <v>21</v>
      </c>
      <c r="B250" s="259" t="s">
        <v>1013</v>
      </c>
      <c r="C250" s="266" t="str">
        <f>IF(data!AZ75&gt;0,data!AZ75,"")</f>
        <v/>
      </c>
      <c r="D250" s="266" t="str">
        <f>IF(data!BA75&gt;0,data!BA75,"")</f>
        <v/>
      </c>
      <c r="E250" s="266" t="str">
        <f>IF(data!BB75&gt;0,data!BB75,"")</f>
        <v/>
      </c>
      <c r="F250" s="266" t="str">
        <f>IF(data!BC75&gt;0,data!BC75,"")</f>
        <v/>
      </c>
      <c r="G250" s="266" t="str">
        <f>IF(data!BD75&gt;0,data!BD75,"")</f>
        <v/>
      </c>
      <c r="H250" s="266" t="str">
        <f>IF(data!BE75&gt;0,data!BE75,"")</f>
        <v/>
      </c>
      <c r="I250" s="266" t="str">
        <f>IF(data!BF75&gt;0,data!BF75,"")</f>
        <v/>
      </c>
    </row>
    <row r="251" spans="1:9" ht="20.100000000000001" customHeight="1" x14ac:dyDescent="0.2">
      <c r="A251" s="243" t="s">
        <v>1014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00000000000001" customHeight="1" x14ac:dyDescent="0.2">
      <c r="A252" s="243">
        <v>22</v>
      </c>
      <c r="B252" s="251" t="s">
        <v>1015</v>
      </c>
      <c r="C252" s="267">
        <f>data!AZ90</f>
        <v>19038.408800000001</v>
      </c>
      <c r="D252" s="267">
        <f>data!BA90</f>
        <v>4244</v>
      </c>
      <c r="E252" s="267">
        <f>data!BB90</f>
        <v>0</v>
      </c>
      <c r="F252" s="267">
        <f>data!BC90</f>
        <v>0</v>
      </c>
      <c r="G252" s="267">
        <f>data!BD90</f>
        <v>0</v>
      </c>
      <c r="H252" s="267">
        <f>data!BE90</f>
        <v>174493</v>
      </c>
      <c r="I252" s="267">
        <f>data!BF90</f>
        <v>2066</v>
      </c>
    </row>
    <row r="253" spans="1:9" ht="20.100000000000001" customHeight="1" x14ac:dyDescent="0.2">
      <c r="A253" s="243">
        <v>23</v>
      </c>
      <c r="B253" s="251" t="s">
        <v>1016</v>
      </c>
      <c r="C253" s="267">
        <f>data!AZ91</f>
        <v>0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 t="str">
        <f>IF(data!BD77&gt;0,data!BD77,"")</f>
        <v/>
      </c>
      <c r="H253" s="266">
        <f>IF(data!BE77&gt;0,data!BE77,"")</f>
        <v>5493205.8999999994</v>
      </c>
      <c r="I253" s="267">
        <f>data!BF91</f>
        <v>0</v>
      </c>
    </row>
    <row r="254" spans="1:9" ht="20.100000000000001" customHeight="1" x14ac:dyDescent="0.2">
      <c r="A254" s="243">
        <v>24</v>
      </c>
      <c r="B254" s="251" t="s">
        <v>1017</v>
      </c>
      <c r="C254" s="266" t="str">
        <f>IF(data!AZ78&gt;0,data!AZ78,"")</f>
        <v/>
      </c>
      <c r="D254" s="267">
        <f>data!BA92</f>
        <v>1485.4865117621664</v>
      </c>
      <c r="E254" s="267">
        <f>data!BB92</f>
        <v>0</v>
      </c>
      <c r="F254" s="267">
        <f>data!BC92</f>
        <v>0</v>
      </c>
      <c r="G254" s="266" t="str">
        <f>IF(data!BD78&gt;0,data!BD78,"")</f>
        <v/>
      </c>
      <c r="H254" s="266" t="str">
        <f>IF(data!BE78&gt;0,data!BE78,"")</f>
        <v/>
      </c>
      <c r="I254" s="266" t="str">
        <f>IF(data!BF78&gt;0,data!BF78,"")</f>
        <v/>
      </c>
    </row>
    <row r="255" spans="1:9" ht="20.100000000000001" customHeight="1" x14ac:dyDescent="0.2">
      <c r="A255" s="243">
        <v>25</v>
      </c>
      <c r="B255" s="251" t="s">
        <v>1018</v>
      </c>
      <c r="C255" s="266" t="str">
        <f>IF(data!AZ79&gt;0,data!AZ79,"")</f>
        <v/>
      </c>
      <c r="D255" s="266" t="str">
        <f>IF(data!BA79&gt;0,data!BA79,"")</f>
        <v/>
      </c>
      <c r="E255" s="267">
        <f>data!BB93</f>
        <v>0</v>
      </c>
      <c r="F255" s="267">
        <f>data!BC93</f>
        <v>0</v>
      </c>
      <c r="G255" s="266" t="str">
        <f>IF(data!BD79&gt;0,data!BD79,"")</f>
        <v/>
      </c>
      <c r="H255" s="266" t="str">
        <f>IF(data!BE79&gt;0,data!BE79,"")</f>
        <v/>
      </c>
      <c r="I255" s="266" t="str">
        <f>IF(data!BF79&gt;0,data!BF79,"")</f>
        <v/>
      </c>
    </row>
    <row r="256" spans="1:9" ht="20.100000000000001" customHeight="1" x14ac:dyDescent="0.2">
      <c r="A256" s="243">
        <v>26</v>
      </c>
      <c r="B256" s="251" t="s">
        <v>294</v>
      </c>
      <c r="C256" s="266" t="str">
        <f>IF(data!AZ80&gt;0,data!AZ80,"")</f>
        <v/>
      </c>
      <c r="D256" s="266" t="str">
        <f>IF(data!BA80&gt;0,data!BA80,"")</f>
        <v/>
      </c>
      <c r="E256" s="266" t="str">
        <f>IF(data!BB80&gt;0,data!BB80,"")</f>
        <v/>
      </c>
      <c r="F256" s="266" t="str">
        <f>IF(data!BC80&gt;0,data!BC80,"")</f>
        <v/>
      </c>
      <c r="G256" s="266" t="str">
        <f>IF(data!BD80&gt;0,data!BD80,"")</f>
        <v/>
      </c>
      <c r="H256" s="266">
        <f>IF(data!BE80&gt;0,data!BE80,"")</f>
        <v>760</v>
      </c>
      <c r="I256" s="266" t="str">
        <f>IF(data!BF80&gt;0,data!BF80,"")</f>
        <v/>
      </c>
    </row>
    <row r="257" spans="1:9" ht="20.100000000000001" customHeight="1" x14ac:dyDescent="0.2">
      <c r="A257" s="244" t="s">
        <v>1000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00000000000001" customHeight="1" x14ac:dyDescent="0.2">
      <c r="D258" s="247"/>
      <c r="I258" s="248" t="s">
        <v>1046</v>
      </c>
    </row>
    <row r="259" spans="1:9" ht="20.100000000000001" customHeight="1" x14ac:dyDescent="0.2">
      <c r="A259" s="247"/>
    </row>
    <row r="260" spans="1:9" ht="20.100000000000001" customHeight="1" x14ac:dyDescent="0.2">
      <c r="A260" s="249" t="str">
        <f>"Hospital: "&amp;data!C98</f>
        <v>Hospital: St.Joseph Medical Center</v>
      </c>
      <c r="G260" s="250"/>
      <c r="H260" s="249" t="str">
        <f>"FYE: "&amp;data!C96</f>
        <v>FYE: 6/30/2023</v>
      </c>
    </row>
    <row r="261" spans="1:9" ht="20.100000000000001" customHeight="1" x14ac:dyDescent="0.2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00000000000001" customHeight="1" x14ac:dyDescent="0.2">
      <c r="A262" s="254">
        <v>2</v>
      </c>
      <c r="B262" s="255" t="s">
        <v>1002</v>
      </c>
      <c r="C262" s="257" t="s">
        <v>1047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00000000000001" customHeight="1" x14ac:dyDescent="0.2">
      <c r="A263" s="254"/>
      <c r="B263" s="255"/>
      <c r="C263" s="257" t="s">
        <v>1048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1049</v>
      </c>
    </row>
    <row r="264" spans="1:9" ht="20.100000000000001" customHeight="1" x14ac:dyDescent="0.2">
      <c r="A264" s="243">
        <v>3</v>
      </c>
      <c r="B264" s="251" t="s">
        <v>1006</v>
      </c>
      <c r="C264" s="263"/>
      <c r="D264" s="263"/>
      <c r="E264" s="263"/>
      <c r="F264" s="263"/>
      <c r="G264" s="263"/>
      <c r="H264" s="263"/>
      <c r="I264" s="263"/>
    </row>
    <row r="265" spans="1:9" ht="20.100000000000001" customHeight="1" x14ac:dyDescent="0.2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00000000000001" customHeight="1" x14ac:dyDescent="0.2">
      <c r="A266" s="243">
        <v>5</v>
      </c>
      <c r="B266" s="251" t="s">
        <v>262</v>
      </c>
      <c r="C266" s="258">
        <f>data!BG60</f>
        <v>0</v>
      </c>
      <c r="D266" s="258">
        <f>data!BH60</f>
        <v>0</v>
      </c>
      <c r="E266" s="258">
        <f>data!BI60</f>
        <v>0</v>
      </c>
      <c r="F266" s="258">
        <f>data!BJ60</f>
        <v>0</v>
      </c>
      <c r="G266" s="258">
        <f>data!BK60</f>
        <v>0</v>
      </c>
      <c r="H266" s="258">
        <f>data!BL60</f>
        <v>0</v>
      </c>
      <c r="I266" s="258">
        <f>data!BM60</f>
        <v>0</v>
      </c>
    </row>
    <row r="267" spans="1:9" ht="20.100000000000001" customHeight="1" x14ac:dyDescent="0.2">
      <c r="A267" s="243">
        <v>6</v>
      </c>
      <c r="B267" s="251" t="s">
        <v>263</v>
      </c>
      <c r="C267" s="251">
        <f>data!BG61</f>
        <v>0</v>
      </c>
      <c r="D267" s="251">
        <f>data!BH61</f>
        <v>0</v>
      </c>
      <c r="E267" s="251">
        <f>data!BI61</f>
        <v>0</v>
      </c>
      <c r="F267" s="251">
        <f>data!BJ61</f>
        <v>0</v>
      </c>
      <c r="G267" s="251">
        <f>data!BK61</f>
        <v>0</v>
      </c>
      <c r="H267" s="251">
        <f>data!BL61</f>
        <v>0</v>
      </c>
      <c r="I267" s="251">
        <f>data!BM61</f>
        <v>0</v>
      </c>
    </row>
    <row r="268" spans="1:9" ht="20.100000000000001" customHeight="1" x14ac:dyDescent="0.2">
      <c r="A268" s="243">
        <v>7</v>
      </c>
      <c r="B268" s="251" t="s">
        <v>11</v>
      </c>
      <c r="C268" s="251">
        <f>data!BG62</f>
        <v>0</v>
      </c>
      <c r="D268" s="251">
        <f>data!BH62</f>
        <v>0</v>
      </c>
      <c r="E268" s="251">
        <f>data!BI62</f>
        <v>0</v>
      </c>
      <c r="F268" s="251">
        <f>data!BJ62</f>
        <v>0</v>
      </c>
      <c r="G268" s="251">
        <f>data!BK62</f>
        <v>0</v>
      </c>
      <c r="H268" s="251">
        <f>data!BL62</f>
        <v>0</v>
      </c>
      <c r="I268" s="251">
        <f>data!BM62</f>
        <v>0</v>
      </c>
    </row>
    <row r="269" spans="1:9" ht="20.100000000000001" customHeight="1" x14ac:dyDescent="0.2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0</v>
      </c>
      <c r="F269" s="251">
        <f>data!BJ63</f>
        <v>0</v>
      </c>
      <c r="G269" s="251">
        <f>data!BK63</f>
        <v>0</v>
      </c>
      <c r="H269" s="251">
        <f>data!BL63</f>
        <v>0</v>
      </c>
      <c r="I269" s="251">
        <f>data!BM63</f>
        <v>0</v>
      </c>
    </row>
    <row r="270" spans="1:9" ht="20.100000000000001" customHeight="1" x14ac:dyDescent="0.2">
      <c r="A270" s="243">
        <v>9</v>
      </c>
      <c r="B270" s="251" t="s">
        <v>265</v>
      </c>
      <c r="C270" s="251">
        <f>data!BG64</f>
        <v>0</v>
      </c>
      <c r="D270" s="251">
        <f>data!BH64</f>
        <v>0</v>
      </c>
      <c r="E270" s="251">
        <f>data!BI64</f>
        <v>126846.44</v>
      </c>
      <c r="F270" s="251">
        <f>data!BJ64</f>
        <v>0</v>
      </c>
      <c r="G270" s="251">
        <f>data!BK64</f>
        <v>0</v>
      </c>
      <c r="H270" s="251">
        <f>data!BL64</f>
        <v>47753.85</v>
      </c>
      <c r="I270" s="251">
        <f>data!BM64</f>
        <v>0</v>
      </c>
    </row>
    <row r="271" spans="1:9" ht="20.100000000000001" customHeight="1" x14ac:dyDescent="0.2">
      <c r="A271" s="243">
        <v>10</v>
      </c>
      <c r="B271" s="251" t="s">
        <v>524</v>
      </c>
      <c r="C271" s="251">
        <f>data!BG65</f>
        <v>0</v>
      </c>
      <c r="D271" s="251">
        <f>data!BH65</f>
        <v>0</v>
      </c>
      <c r="E271" s="251">
        <f>data!BI65</f>
        <v>0</v>
      </c>
      <c r="F271" s="251">
        <f>data!BJ65</f>
        <v>0</v>
      </c>
      <c r="G271" s="251">
        <f>data!BK65</f>
        <v>0</v>
      </c>
      <c r="H271" s="251">
        <f>data!BL65</f>
        <v>1544.38</v>
      </c>
      <c r="I271" s="251">
        <f>data!BM65</f>
        <v>0</v>
      </c>
    </row>
    <row r="272" spans="1:9" ht="20.100000000000001" customHeight="1" x14ac:dyDescent="0.2">
      <c r="A272" s="243">
        <v>11</v>
      </c>
      <c r="B272" s="251" t="s">
        <v>525</v>
      </c>
      <c r="C272" s="251">
        <f>data!BG66</f>
        <v>1311753.3400000001</v>
      </c>
      <c r="D272" s="251">
        <f>data!BH66</f>
        <v>870041.59</v>
      </c>
      <c r="E272" s="251">
        <f>data!BI66</f>
        <v>0</v>
      </c>
      <c r="F272" s="251">
        <f>data!BJ66</f>
        <v>919912.56</v>
      </c>
      <c r="G272" s="251">
        <f>data!BK66</f>
        <v>32490967.09</v>
      </c>
      <c r="H272" s="251">
        <f>data!BL66</f>
        <v>6742585.2000000002</v>
      </c>
      <c r="I272" s="251">
        <f>data!BM66</f>
        <v>0</v>
      </c>
    </row>
    <row r="273" spans="1:9" ht="20.100000000000001" customHeight="1" x14ac:dyDescent="0.2">
      <c r="A273" s="243">
        <v>12</v>
      </c>
      <c r="B273" s="251" t="s">
        <v>16</v>
      </c>
      <c r="C273" s="251">
        <f>data!BG67</f>
        <v>0</v>
      </c>
      <c r="D273" s="251">
        <f>data!BH67</f>
        <v>0</v>
      </c>
      <c r="E273" s="251">
        <f>data!BI67</f>
        <v>27228</v>
      </c>
      <c r="F273" s="251">
        <f>data!BJ67</f>
        <v>0</v>
      </c>
      <c r="G273" s="251">
        <f>data!BK67</f>
        <v>0</v>
      </c>
      <c r="H273" s="251">
        <f>data!BL67</f>
        <v>241</v>
      </c>
      <c r="I273" s="251">
        <f>data!BM67</f>
        <v>0</v>
      </c>
    </row>
    <row r="274" spans="1:9" ht="20.100000000000001" customHeight="1" x14ac:dyDescent="0.2">
      <c r="A274" s="243">
        <v>13</v>
      </c>
      <c r="B274" s="251" t="s">
        <v>1007</v>
      </c>
      <c r="C274" s="251">
        <f>data!BG68</f>
        <v>0</v>
      </c>
      <c r="D274" s="251">
        <f>data!BH68</f>
        <v>0</v>
      </c>
      <c r="E274" s="251">
        <f>data!BI68</f>
        <v>0</v>
      </c>
      <c r="F274" s="251">
        <f>data!BJ68</f>
        <v>0</v>
      </c>
      <c r="G274" s="251">
        <f>data!BK68</f>
        <v>0</v>
      </c>
      <c r="H274" s="251">
        <f>data!BL68</f>
        <v>18267.060000000001</v>
      </c>
      <c r="I274" s="251">
        <f>data!BM68</f>
        <v>0</v>
      </c>
    </row>
    <row r="275" spans="1:9" ht="20.100000000000001" customHeight="1" x14ac:dyDescent="0.2">
      <c r="A275" s="243">
        <v>14</v>
      </c>
      <c r="B275" s="251" t="s">
        <v>1008</v>
      </c>
      <c r="C275" s="251">
        <f>data!BG69</f>
        <v>0</v>
      </c>
      <c r="D275" s="251">
        <f>data!BH69</f>
        <v>0</v>
      </c>
      <c r="E275" s="251">
        <f>data!BI69</f>
        <v>2125.0299999999997</v>
      </c>
      <c r="F275" s="251">
        <f>data!BJ69</f>
        <v>0</v>
      </c>
      <c r="G275" s="251">
        <f>data!BK69</f>
        <v>137664</v>
      </c>
      <c r="H275" s="251">
        <f>data!BL69</f>
        <v>2750.98</v>
      </c>
      <c r="I275" s="251">
        <f>data!BM69</f>
        <v>0</v>
      </c>
    </row>
    <row r="276" spans="1:9" ht="20.100000000000001" customHeight="1" x14ac:dyDescent="0.2">
      <c r="A276" s="243">
        <v>15</v>
      </c>
      <c r="B276" s="251" t="s">
        <v>284</v>
      </c>
      <c r="C276" s="251">
        <f>-data!BG84</f>
        <v>0</v>
      </c>
      <c r="D276" s="251">
        <f>-data!BH84</f>
        <v>0</v>
      </c>
      <c r="E276" s="251">
        <f>-data!BI84</f>
        <v>-301276.58</v>
      </c>
      <c r="F276" s="251">
        <f>-data!BJ84</f>
        <v>0</v>
      </c>
      <c r="G276" s="251">
        <f>-data!BK84</f>
        <v>0</v>
      </c>
      <c r="H276" s="251">
        <f>-data!BL84</f>
        <v>0</v>
      </c>
      <c r="I276" s="251">
        <f>-data!BM84</f>
        <v>0</v>
      </c>
    </row>
    <row r="277" spans="1:9" ht="20.100000000000001" customHeight="1" x14ac:dyDescent="0.2">
      <c r="A277" s="243">
        <v>16</v>
      </c>
      <c r="B277" s="259" t="s">
        <v>1009</v>
      </c>
      <c r="C277" s="251">
        <f>data!BG85</f>
        <v>1311753.3400000001</v>
      </c>
      <c r="D277" s="251">
        <f>data!BH85</f>
        <v>870041.59</v>
      </c>
      <c r="E277" s="251">
        <f>data!BI85</f>
        <v>-145077.11000000002</v>
      </c>
      <c r="F277" s="251">
        <f>data!BJ85</f>
        <v>919912.56</v>
      </c>
      <c r="G277" s="251">
        <f>data!BK85</f>
        <v>32628631.09</v>
      </c>
      <c r="H277" s="251">
        <f>data!BL85</f>
        <v>6813142.4700000007</v>
      </c>
      <c r="I277" s="251">
        <f>data!BM85</f>
        <v>0</v>
      </c>
    </row>
    <row r="278" spans="1:9" ht="20.100000000000001" customHeight="1" x14ac:dyDescent="0.2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00000000000001" customHeight="1" x14ac:dyDescent="0.2">
      <c r="A279" s="243">
        <v>18</v>
      </c>
      <c r="B279" s="251" t="s">
        <v>1010</v>
      </c>
      <c r="C279" s="251"/>
      <c r="D279" s="251"/>
      <c r="E279" s="251"/>
      <c r="F279" s="251"/>
      <c r="G279" s="251"/>
      <c r="H279" s="251"/>
      <c r="I279" s="251"/>
    </row>
    <row r="280" spans="1:9" ht="20.100000000000001" customHeight="1" x14ac:dyDescent="0.2">
      <c r="A280" s="243">
        <v>19</v>
      </c>
      <c r="B280" s="259" t="s">
        <v>1011</v>
      </c>
      <c r="C280" s="266" t="str">
        <f>IF(data!BG73&gt;0,data!BG73,"")</f>
        <v/>
      </c>
      <c r="D280" s="266" t="str">
        <f>IF(data!BH73&gt;0,data!BH73,"")</f>
        <v/>
      </c>
      <c r="E280" s="266" t="str">
        <f>IF(data!BI73&gt;0,data!BI73,"")</f>
        <v/>
      </c>
      <c r="F280" s="266" t="str">
        <f>IF(data!BJ73&gt;0,data!BJ73,"")</f>
        <v/>
      </c>
      <c r="G280" s="266" t="str">
        <f>IF(data!BK73&gt;0,data!BK73,"")</f>
        <v/>
      </c>
      <c r="H280" s="266" t="str">
        <f>IF(data!BL73&gt;0,data!BL73,"")</f>
        <v/>
      </c>
      <c r="I280" s="266" t="str">
        <f>IF(data!BM73&gt;0,data!BM73,"")</f>
        <v/>
      </c>
    </row>
    <row r="281" spans="1:9" ht="20.100000000000001" customHeight="1" x14ac:dyDescent="0.2">
      <c r="A281" s="243">
        <v>20</v>
      </c>
      <c r="B281" s="259" t="s">
        <v>1012</v>
      </c>
      <c r="C281" s="266" t="str">
        <f>IF(data!BG74&gt;0,data!BG74,"")</f>
        <v/>
      </c>
      <c r="D281" s="266" t="str">
        <f>IF(data!BH74&gt;0,data!BH74,"")</f>
        <v/>
      </c>
      <c r="E281" s="266" t="str">
        <f>IF(data!BI74&gt;0,data!BI74,"")</f>
        <v/>
      </c>
      <c r="F281" s="266" t="str">
        <f>IF(data!BJ74&gt;0,data!BJ74,"")</f>
        <v/>
      </c>
      <c r="G281" s="266" t="str">
        <f>IF(data!BK74&gt;0,data!BK74,"")</f>
        <v/>
      </c>
      <c r="H281" s="266" t="str">
        <f>IF(data!BL74&gt;0,data!BL74,"")</f>
        <v/>
      </c>
      <c r="I281" s="266" t="str">
        <f>IF(data!BM74&gt;0,data!BM74,"")</f>
        <v/>
      </c>
    </row>
    <row r="282" spans="1:9" ht="20.100000000000001" customHeight="1" x14ac:dyDescent="0.2">
      <c r="A282" s="243">
        <v>21</v>
      </c>
      <c r="B282" s="259" t="s">
        <v>1013</v>
      </c>
      <c r="C282" s="266" t="str">
        <f>IF(data!BG75&gt;0,data!BG75,"")</f>
        <v/>
      </c>
      <c r="D282" s="266" t="str">
        <f>IF(data!BH75&gt;0,data!BH75,"")</f>
        <v/>
      </c>
      <c r="E282" s="266" t="str">
        <f>IF(data!BI75&gt;0,data!BI75,"")</f>
        <v/>
      </c>
      <c r="F282" s="266" t="str">
        <f>IF(data!BJ75&gt;0,data!BJ75,"")</f>
        <v/>
      </c>
      <c r="G282" s="266" t="str">
        <f>IF(data!BK75&gt;0,data!BK75,"")</f>
        <v/>
      </c>
      <c r="H282" s="266" t="str">
        <f>IF(data!BL75&gt;0,data!BL75,"")</f>
        <v/>
      </c>
      <c r="I282" s="266" t="str">
        <f>IF(data!BM75&gt;0,data!BM75,"")</f>
        <v/>
      </c>
    </row>
    <row r="283" spans="1:9" ht="20.100000000000001" customHeight="1" x14ac:dyDescent="0.2">
      <c r="A283" s="243" t="s">
        <v>1014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00000000000001" customHeight="1" x14ac:dyDescent="0.2">
      <c r="A284" s="243">
        <v>22</v>
      </c>
      <c r="B284" s="251" t="s">
        <v>1015</v>
      </c>
      <c r="C284" s="267">
        <f>data!BG90</f>
        <v>0</v>
      </c>
      <c r="D284" s="267">
        <f>data!BH90</f>
        <v>0</v>
      </c>
      <c r="E284" s="267">
        <f>data!BI90</f>
        <v>1333</v>
      </c>
      <c r="F284" s="267">
        <f>data!BJ90</f>
        <v>0</v>
      </c>
      <c r="G284" s="267">
        <f>data!BK90</f>
        <v>0</v>
      </c>
      <c r="H284" s="267">
        <f>data!BL90</f>
        <v>0</v>
      </c>
      <c r="I284" s="267">
        <f>data!BM90</f>
        <v>0</v>
      </c>
    </row>
    <row r="285" spans="1:9" ht="20.100000000000001" customHeight="1" x14ac:dyDescent="0.2">
      <c r="A285" s="243">
        <v>23</v>
      </c>
      <c r="B285" s="251" t="s">
        <v>1016</v>
      </c>
      <c r="C285" s="266" t="str">
        <f>IF(data!BG77&gt;0,data!BG77,"")</f>
        <v/>
      </c>
      <c r="D285" s="267">
        <f>data!BH91</f>
        <v>0</v>
      </c>
      <c r="E285" s="267">
        <f>data!BI91</f>
        <v>0</v>
      </c>
      <c r="F285" s="266" t="str">
        <f>IF(data!BJ77&gt;0,data!BJ77,"")</f>
        <v/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00000000000001" customHeight="1" x14ac:dyDescent="0.2">
      <c r="A286" s="243">
        <v>24</v>
      </c>
      <c r="B286" s="251" t="s">
        <v>1017</v>
      </c>
      <c r="C286" s="266" t="str">
        <f>IF(data!BG78&gt;0,data!BG78,"")</f>
        <v/>
      </c>
      <c r="D286" s="267">
        <f>data!BH92</f>
        <v>0</v>
      </c>
      <c r="E286" s="267">
        <f>data!BI92</f>
        <v>466.57717252096313</v>
      </c>
      <c r="F286" s="266" t="str">
        <f>IF(data!BJ78&gt;0,data!BJ78,"")</f>
        <v/>
      </c>
      <c r="G286" s="267">
        <f>data!BK92</f>
        <v>0</v>
      </c>
      <c r="H286" s="267">
        <f>data!BL92</f>
        <v>0</v>
      </c>
      <c r="I286" s="267">
        <f>data!BM92</f>
        <v>0</v>
      </c>
    </row>
    <row r="287" spans="1:9" ht="20.100000000000001" customHeight="1" x14ac:dyDescent="0.2">
      <c r="A287" s="243">
        <v>25</v>
      </c>
      <c r="B287" s="251" t="s">
        <v>1018</v>
      </c>
      <c r="C287" s="266" t="str">
        <f>IF(data!BG79&gt;0,data!BG79,"")</f>
        <v/>
      </c>
      <c r="D287" s="267">
        <f>data!BH93</f>
        <v>0</v>
      </c>
      <c r="E287" s="267">
        <f>data!BI93</f>
        <v>0</v>
      </c>
      <c r="F287" s="266" t="str">
        <f>IF(data!BJ79&gt;0,data!BJ79,"")</f>
        <v/>
      </c>
      <c r="G287" s="267">
        <f>data!BK93</f>
        <v>0</v>
      </c>
      <c r="H287" s="267">
        <f>data!BL93</f>
        <v>0</v>
      </c>
      <c r="I287" s="267">
        <f>data!BM93</f>
        <v>0</v>
      </c>
    </row>
    <row r="288" spans="1:9" ht="20.100000000000001" customHeight="1" x14ac:dyDescent="0.2">
      <c r="A288" s="243">
        <v>26</v>
      </c>
      <c r="B288" s="251" t="s">
        <v>294</v>
      </c>
      <c r="C288" s="266" t="str">
        <f>IF(data!BG80&gt;0,data!BG80,"")</f>
        <v/>
      </c>
      <c r="D288" s="266" t="str">
        <f>IF(data!BH80&gt;0,data!BH80,"")</f>
        <v/>
      </c>
      <c r="E288" s="266" t="str">
        <f>IF(data!BI80&gt;0,data!BI80,"")</f>
        <v/>
      </c>
      <c r="F288" s="266" t="str">
        <f>IF(data!BJ80&gt;0,data!BJ80,"")</f>
        <v/>
      </c>
      <c r="G288" s="266" t="str">
        <f>IF(data!BK80&gt;0,data!BK80,"")</f>
        <v/>
      </c>
      <c r="H288" s="266" t="str">
        <f>IF(data!BL80&gt;0,data!BL80,"")</f>
        <v/>
      </c>
      <c r="I288" s="266" t="str">
        <f>IF(data!BM80&gt;0,data!BM80,"")</f>
        <v/>
      </c>
    </row>
    <row r="289" spans="1:9" ht="20.100000000000001" customHeight="1" x14ac:dyDescent="0.2">
      <c r="A289" s="244" t="s">
        <v>1000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00000000000001" customHeight="1" x14ac:dyDescent="0.2">
      <c r="D290" s="247"/>
      <c r="I290" s="248" t="s">
        <v>1050</v>
      </c>
    </row>
    <row r="291" spans="1:9" ht="20.100000000000001" customHeight="1" x14ac:dyDescent="0.2">
      <c r="A291" s="247"/>
    </row>
    <row r="292" spans="1:9" ht="20.100000000000001" customHeight="1" x14ac:dyDescent="0.2">
      <c r="A292" s="249" t="str">
        <f>"Hospital: "&amp;data!C98</f>
        <v>Hospital: St.Joseph Medical Center</v>
      </c>
      <c r="G292" s="250"/>
      <c r="H292" s="249" t="str">
        <f>"FYE: "&amp;data!C96</f>
        <v>FYE: 6/30/2023</v>
      </c>
    </row>
    <row r="293" spans="1:9" ht="20.100000000000001" customHeight="1" x14ac:dyDescent="0.2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00000000000001" customHeight="1" x14ac:dyDescent="0.2">
      <c r="A294" s="254">
        <v>2</v>
      </c>
      <c r="B294" s="255" t="s">
        <v>1002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00000000000001" customHeight="1" x14ac:dyDescent="0.2">
      <c r="A295" s="254"/>
      <c r="B295" s="255"/>
      <c r="C295" s="257" t="s">
        <v>1051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00000000000001" customHeight="1" x14ac:dyDescent="0.2">
      <c r="A296" s="243">
        <v>3</v>
      </c>
      <c r="B296" s="251" t="s">
        <v>1006</v>
      </c>
      <c r="C296" s="263"/>
      <c r="D296" s="263"/>
      <c r="E296" s="263"/>
      <c r="F296" s="263"/>
      <c r="G296" s="263"/>
      <c r="H296" s="263"/>
      <c r="I296" s="263"/>
    </row>
    <row r="297" spans="1:9" ht="20.100000000000001" customHeight="1" x14ac:dyDescent="0.2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00000000000001" customHeight="1" x14ac:dyDescent="0.2">
      <c r="A298" s="243">
        <v>5</v>
      </c>
      <c r="B298" s="251" t="s">
        <v>262</v>
      </c>
      <c r="C298" s="258">
        <f>data!BN60</f>
        <v>5.6041394230769237</v>
      </c>
      <c r="D298" s="258">
        <f>data!BO60</f>
        <v>0</v>
      </c>
      <c r="E298" s="258">
        <f>data!BP60</f>
        <v>0</v>
      </c>
      <c r="F298" s="258">
        <f>data!BQ60</f>
        <v>0</v>
      </c>
      <c r="G298" s="258">
        <f>data!BR60</f>
        <v>0</v>
      </c>
      <c r="H298" s="258">
        <f>data!BS60</f>
        <v>0</v>
      </c>
      <c r="I298" s="258">
        <f>data!BT60</f>
        <v>2.8755288461538457</v>
      </c>
    </row>
    <row r="299" spans="1:9" ht="20.100000000000001" customHeight="1" x14ac:dyDescent="0.2">
      <c r="A299" s="243">
        <v>6</v>
      </c>
      <c r="B299" s="251" t="s">
        <v>263</v>
      </c>
      <c r="C299" s="251">
        <f>data!BN61</f>
        <v>1163587.0099999998</v>
      </c>
      <c r="D299" s="251">
        <f>data!BO61</f>
        <v>0</v>
      </c>
      <c r="E299" s="251">
        <f>data!BP61</f>
        <v>0</v>
      </c>
      <c r="F299" s="251">
        <f>data!BQ61</f>
        <v>0</v>
      </c>
      <c r="G299" s="251">
        <f>data!BR61</f>
        <v>0</v>
      </c>
      <c r="H299" s="251">
        <f>data!BS61</f>
        <v>0</v>
      </c>
      <c r="I299" s="251">
        <f>data!BT61</f>
        <v>177424.83</v>
      </c>
    </row>
    <row r="300" spans="1:9" ht="20.100000000000001" customHeight="1" x14ac:dyDescent="0.2">
      <c r="A300" s="243">
        <v>7</v>
      </c>
      <c r="B300" s="251" t="s">
        <v>11</v>
      </c>
      <c r="C300" s="251">
        <f>data!BN62</f>
        <v>470063</v>
      </c>
      <c r="D300" s="251">
        <f>data!BO62</f>
        <v>0</v>
      </c>
      <c r="E300" s="251">
        <f>data!BP62</f>
        <v>0</v>
      </c>
      <c r="F300" s="251">
        <f>data!BQ62</f>
        <v>0</v>
      </c>
      <c r="G300" s="251">
        <f>data!BR62</f>
        <v>0</v>
      </c>
      <c r="H300" s="251">
        <f>data!BS62</f>
        <v>0</v>
      </c>
      <c r="I300" s="251">
        <f>data!BT62</f>
        <v>40787</v>
      </c>
    </row>
    <row r="301" spans="1:9" ht="20.100000000000001" customHeight="1" x14ac:dyDescent="0.2">
      <c r="A301" s="243">
        <v>8</v>
      </c>
      <c r="B301" s="251" t="s">
        <v>264</v>
      </c>
      <c r="C301" s="251">
        <f>data!BN63</f>
        <v>0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0</v>
      </c>
      <c r="I301" s="251">
        <f>data!BT63</f>
        <v>0</v>
      </c>
    </row>
    <row r="302" spans="1:9" ht="20.100000000000001" customHeight="1" x14ac:dyDescent="0.2">
      <c r="A302" s="243">
        <v>9</v>
      </c>
      <c r="B302" s="251" t="s">
        <v>265</v>
      </c>
      <c r="C302" s="251">
        <f>data!BN64</f>
        <v>81958.460000000006</v>
      </c>
      <c r="D302" s="251">
        <f>data!BO64</f>
        <v>0</v>
      </c>
      <c r="E302" s="251">
        <f>data!BP64</f>
        <v>0</v>
      </c>
      <c r="F302" s="251">
        <f>data!BQ64</f>
        <v>0</v>
      </c>
      <c r="G302" s="251">
        <f>data!BR64</f>
        <v>0</v>
      </c>
      <c r="H302" s="251">
        <f>data!BS64</f>
        <v>0</v>
      </c>
      <c r="I302" s="251">
        <f>data!BT64</f>
        <v>216.01</v>
      </c>
    </row>
    <row r="303" spans="1:9" ht="20.100000000000001" customHeight="1" x14ac:dyDescent="0.2">
      <c r="A303" s="243">
        <v>10</v>
      </c>
      <c r="B303" s="251" t="s">
        <v>524</v>
      </c>
      <c r="C303" s="251">
        <f>data!BN65</f>
        <v>1108.51</v>
      </c>
      <c r="D303" s="251">
        <f>data!BO65</f>
        <v>0</v>
      </c>
      <c r="E303" s="251">
        <f>data!BP65</f>
        <v>0</v>
      </c>
      <c r="F303" s="251">
        <f>data!BQ65</f>
        <v>0</v>
      </c>
      <c r="G303" s="251">
        <f>data!BR65</f>
        <v>0</v>
      </c>
      <c r="H303" s="251">
        <f>data!BS65</f>
        <v>0</v>
      </c>
      <c r="I303" s="251">
        <f>data!BT65</f>
        <v>2635.02</v>
      </c>
    </row>
    <row r="304" spans="1:9" ht="20.100000000000001" customHeight="1" x14ac:dyDescent="0.2">
      <c r="A304" s="243">
        <v>11</v>
      </c>
      <c r="B304" s="251" t="s">
        <v>525</v>
      </c>
      <c r="C304" s="251">
        <f>data!BN66</f>
        <v>8191979.8499999996</v>
      </c>
      <c r="D304" s="251">
        <f>data!BO66</f>
        <v>951468.12</v>
      </c>
      <c r="E304" s="251">
        <f>data!BP66</f>
        <v>5630083.9800000004</v>
      </c>
      <c r="F304" s="251">
        <f>data!BQ66</f>
        <v>0</v>
      </c>
      <c r="G304" s="251">
        <f>data!BR66</f>
        <v>9190030.2000000011</v>
      </c>
      <c r="H304" s="251">
        <f>data!BS66</f>
        <v>163702.65</v>
      </c>
      <c r="I304" s="251">
        <f>data!BT66</f>
        <v>334585.36</v>
      </c>
    </row>
    <row r="305" spans="1:9" ht="20.100000000000001" customHeight="1" x14ac:dyDescent="0.2">
      <c r="A305" s="243">
        <v>12</v>
      </c>
      <c r="B305" s="251" t="s">
        <v>16</v>
      </c>
      <c r="C305" s="251">
        <f>data!BN67</f>
        <v>3454070</v>
      </c>
      <c r="D305" s="251">
        <f>data!BO67</f>
        <v>0</v>
      </c>
      <c r="E305" s="251">
        <f>data!BP67</f>
        <v>0</v>
      </c>
      <c r="F305" s="251">
        <f>data!BQ67</f>
        <v>0</v>
      </c>
      <c r="G305" s="251">
        <f>data!BR67</f>
        <v>340257</v>
      </c>
      <c r="H305" s="251">
        <f>data!BS67</f>
        <v>0</v>
      </c>
      <c r="I305" s="251">
        <f>data!BT67</f>
        <v>31271</v>
      </c>
    </row>
    <row r="306" spans="1:9" ht="20.100000000000001" customHeight="1" x14ac:dyDescent="0.2">
      <c r="A306" s="243">
        <v>13</v>
      </c>
      <c r="B306" s="251" t="s">
        <v>1007</v>
      </c>
      <c r="C306" s="251">
        <f>data!BN68</f>
        <v>60044.579999999994</v>
      </c>
      <c r="D306" s="251">
        <f>data!BO68</f>
        <v>0</v>
      </c>
      <c r="E306" s="251">
        <f>data!BP68</f>
        <v>0</v>
      </c>
      <c r="F306" s="251">
        <f>data!BQ68</f>
        <v>0</v>
      </c>
      <c r="G306" s="251">
        <f>data!BR68</f>
        <v>0</v>
      </c>
      <c r="H306" s="251">
        <f>data!BS68</f>
        <v>0</v>
      </c>
      <c r="I306" s="251">
        <f>data!BT68</f>
        <v>0</v>
      </c>
    </row>
    <row r="307" spans="1:9" ht="20.100000000000001" customHeight="1" x14ac:dyDescent="0.2">
      <c r="A307" s="243">
        <v>14</v>
      </c>
      <c r="B307" s="251" t="s">
        <v>1008</v>
      </c>
      <c r="C307" s="251">
        <f>data!BN69</f>
        <v>507847.60000000003</v>
      </c>
      <c r="D307" s="251">
        <f>data!BO69</f>
        <v>0</v>
      </c>
      <c r="E307" s="251">
        <f>data!BP69</f>
        <v>0</v>
      </c>
      <c r="F307" s="251">
        <f>data!BQ69</f>
        <v>0</v>
      </c>
      <c r="G307" s="251">
        <f>data!BR69</f>
        <v>516220.17</v>
      </c>
      <c r="H307" s="251">
        <f>data!BS69</f>
        <v>0</v>
      </c>
      <c r="I307" s="251">
        <f>data!BT69</f>
        <v>3103.11</v>
      </c>
    </row>
    <row r="308" spans="1:9" ht="20.100000000000001" customHeight="1" x14ac:dyDescent="0.2">
      <c r="A308" s="243">
        <v>15</v>
      </c>
      <c r="B308" s="251" t="s">
        <v>284</v>
      </c>
      <c r="C308" s="251">
        <f>-data!BN84</f>
        <v>-23102.89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-32736.59</v>
      </c>
      <c r="H308" s="251">
        <f>-data!BS84</f>
        <v>0</v>
      </c>
      <c r="I308" s="251">
        <f>-data!BT84</f>
        <v>-4472</v>
      </c>
    </row>
    <row r="309" spans="1:9" ht="20.100000000000001" customHeight="1" x14ac:dyDescent="0.2">
      <c r="A309" s="243">
        <v>16</v>
      </c>
      <c r="B309" s="259" t="s">
        <v>1009</v>
      </c>
      <c r="C309" s="251">
        <f>data!BN85</f>
        <v>13907556.119999999</v>
      </c>
      <c r="D309" s="251">
        <f>data!BO85</f>
        <v>951468.12</v>
      </c>
      <c r="E309" s="251">
        <f>data!BP85</f>
        <v>5630083.9800000004</v>
      </c>
      <c r="F309" s="251">
        <f>data!BQ85</f>
        <v>0</v>
      </c>
      <c r="G309" s="251">
        <f>data!BR85</f>
        <v>10013770.780000001</v>
      </c>
      <c r="H309" s="251">
        <f>data!BS85</f>
        <v>163702.65</v>
      </c>
      <c r="I309" s="251">
        <f>data!BT85</f>
        <v>585550.32999999996</v>
      </c>
    </row>
    <row r="310" spans="1:9" ht="20.100000000000001" customHeight="1" x14ac:dyDescent="0.2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00000000000001" customHeight="1" x14ac:dyDescent="0.2">
      <c r="A311" s="243">
        <v>18</v>
      </c>
      <c r="B311" s="251" t="s">
        <v>1010</v>
      </c>
      <c r="C311" s="251"/>
      <c r="D311" s="251"/>
      <c r="E311" s="251"/>
      <c r="F311" s="251"/>
      <c r="G311" s="251"/>
      <c r="H311" s="251"/>
      <c r="I311" s="251"/>
    </row>
    <row r="312" spans="1:9" ht="20.100000000000001" customHeight="1" x14ac:dyDescent="0.2">
      <c r="A312" s="243">
        <v>19</v>
      </c>
      <c r="B312" s="259" t="s">
        <v>1011</v>
      </c>
      <c r="C312" s="266" t="str">
        <f>IF(data!BN73&gt;0,data!BN73,"")</f>
        <v/>
      </c>
      <c r="D312" s="266" t="str">
        <f>IF(data!BO73&gt;0,data!BO73,"")</f>
        <v/>
      </c>
      <c r="E312" s="266" t="str">
        <f>IF(data!BP73&gt;0,data!BP73,"")</f>
        <v/>
      </c>
      <c r="F312" s="266" t="str">
        <f>IF(data!BQ73&gt;0,data!BQ73,"")</f>
        <v/>
      </c>
      <c r="G312" s="266" t="str">
        <f>IF(data!BR73&gt;0,data!BR73,"")</f>
        <v/>
      </c>
      <c r="H312" s="266" t="str">
        <f>IF(data!BS73&gt;0,data!BS73,"")</f>
        <v/>
      </c>
      <c r="I312" s="266" t="str">
        <f>IF(data!BT73&gt;0,data!BT73,"")</f>
        <v/>
      </c>
    </row>
    <row r="313" spans="1:9" ht="20.100000000000001" customHeight="1" x14ac:dyDescent="0.2">
      <c r="A313" s="243">
        <v>20</v>
      </c>
      <c r="B313" s="259" t="s">
        <v>1012</v>
      </c>
      <c r="C313" s="266" t="str">
        <f>IF(data!BN74&gt;0,data!BN74,"")</f>
        <v/>
      </c>
      <c r="D313" s="266" t="str">
        <f>IF(data!BO74&gt;0,data!BO74,"")</f>
        <v/>
      </c>
      <c r="E313" s="266" t="str">
        <f>IF(data!BP74&gt;0,data!BP74,"")</f>
        <v/>
      </c>
      <c r="F313" s="266" t="str">
        <f>IF(data!BQ74&gt;0,data!BQ74,"")</f>
        <v/>
      </c>
      <c r="G313" s="266" t="str">
        <f>IF(data!BR74&gt;0,data!BR74,"")</f>
        <v/>
      </c>
      <c r="H313" s="266" t="str">
        <f>IF(data!BS74&gt;0,data!BS74,"")</f>
        <v/>
      </c>
      <c r="I313" s="266" t="str">
        <f>IF(data!BT74&gt;0,data!BT74,"")</f>
        <v/>
      </c>
    </row>
    <row r="314" spans="1:9" ht="20.100000000000001" customHeight="1" x14ac:dyDescent="0.2">
      <c r="A314" s="243">
        <v>21</v>
      </c>
      <c r="B314" s="259" t="s">
        <v>1013</v>
      </c>
      <c r="C314" s="266" t="str">
        <f>IF(data!BN75&gt;0,data!BN75,"")</f>
        <v/>
      </c>
      <c r="D314" s="266" t="str">
        <f>IF(data!BO75&gt;0,data!BO75,"")</f>
        <v/>
      </c>
      <c r="E314" s="266" t="str">
        <f>IF(data!BP75&gt;0,data!BP75,"")</f>
        <v/>
      </c>
      <c r="F314" s="266" t="str">
        <f>IF(data!BQ75&gt;0,data!BQ75,"")</f>
        <v/>
      </c>
      <c r="G314" s="266" t="str">
        <f>IF(data!BR75&gt;0,data!BR75,"")</f>
        <v/>
      </c>
      <c r="H314" s="266" t="str">
        <f>IF(data!BS75&gt;0,data!BS75,"")</f>
        <v/>
      </c>
      <c r="I314" s="266" t="str">
        <f>IF(data!BT75&gt;0,data!BT75,"")</f>
        <v/>
      </c>
    </row>
    <row r="315" spans="1:9" ht="20.100000000000001" customHeight="1" x14ac:dyDescent="0.2">
      <c r="A315" s="243" t="s">
        <v>1014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00000000000001" customHeight="1" x14ac:dyDescent="0.2">
      <c r="A316" s="243">
        <v>22</v>
      </c>
      <c r="B316" s="251" t="s">
        <v>1015</v>
      </c>
      <c r="C316" s="267">
        <f>data!BN90</f>
        <v>158305</v>
      </c>
      <c r="D316" s="267">
        <f>data!BO90</f>
        <v>0</v>
      </c>
      <c r="E316" s="267">
        <f>data!BP90</f>
        <v>0</v>
      </c>
      <c r="F316" s="267">
        <f>data!BQ90</f>
        <v>0</v>
      </c>
      <c r="G316" s="267">
        <f>data!BR90</f>
        <v>16702</v>
      </c>
      <c r="H316" s="267">
        <f>data!BS90</f>
        <v>0</v>
      </c>
      <c r="I316" s="267">
        <f>data!BT90</f>
        <v>1535</v>
      </c>
    </row>
    <row r="317" spans="1:9" ht="20.100000000000001" customHeight="1" x14ac:dyDescent="0.2">
      <c r="A317" s="243">
        <v>23</v>
      </c>
      <c r="B317" s="251" t="s">
        <v>1016</v>
      </c>
      <c r="C317" s="266">
        <f>IF(data!BN77&gt;0,data!BN77,"")</f>
        <v>16090</v>
      </c>
      <c r="D317" s="266" t="str">
        <f>IF(data!BO77&gt;0,data!BO77,"")</f>
        <v/>
      </c>
      <c r="E317" s="266" t="str">
        <f>IF(data!BP77&gt;0,data!BP77,"")</f>
        <v/>
      </c>
      <c r="F317" s="266" t="str">
        <f>IF(data!BQ77&gt;0,data!BQ77,"")</f>
        <v/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00000000000001" customHeight="1" x14ac:dyDescent="0.2">
      <c r="A318" s="243">
        <v>24</v>
      </c>
      <c r="B318" s="251" t="s">
        <v>1017</v>
      </c>
      <c r="C318" s="266" t="str">
        <f>IF(data!BN78&gt;0,data!BN78,"")</f>
        <v/>
      </c>
      <c r="D318" s="266" t="str">
        <f>IF(data!BO78&gt;0,data!BO78,"")</f>
        <v/>
      </c>
      <c r="E318" s="266" t="str">
        <f>IF(data!BP78&gt;0,data!BP78,"")</f>
        <v/>
      </c>
      <c r="F318" s="266" t="str">
        <f>IF(data!BQ78&gt;0,data!BQ78,"")</f>
        <v/>
      </c>
      <c r="G318" s="266" t="str">
        <f>IF(data!BR78&gt;0,data!BR78,"")</f>
        <v/>
      </c>
      <c r="H318" s="267">
        <f>data!BS92</f>
        <v>0</v>
      </c>
      <c r="I318" s="267">
        <f>data!BT92</f>
        <v>537.28129018730567</v>
      </c>
    </row>
    <row r="319" spans="1:9" ht="20.100000000000001" customHeight="1" x14ac:dyDescent="0.2">
      <c r="A319" s="243">
        <v>25</v>
      </c>
      <c r="B319" s="251" t="s">
        <v>1018</v>
      </c>
      <c r="C319" s="266" t="str">
        <f>IF(data!BN79&gt;0,data!BN79,"")</f>
        <v/>
      </c>
      <c r="D319" s="266" t="str">
        <f>IF(data!BO79&gt;0,data!BO79,"")</f>
        <v/>
      </c>
      <c r="E319" s="266" t="str">
        <f>IF(data!BP79&gt;0,data!BP79,"")</f>
        <v/>
      </c>
      <c r="F319" s="266" t="str">
        <f>IF(data!BQ79&gt;0,data!BQ79,"")</f>
        <v/>
      </c>
      <c r="G319" s="266" t="str">
        <f>IF(data!BR79&gt;0,data!BR79,"")</f>
        <v/>
      </c>
      <c r="H319" s="267">
        <f>data!BS93</f>
        <v>0</v>
      </c>
      <c r="I319" s="267">
        <f>data!BT93</f>
        <v>0</v>
      </c>
    </row>
    <row r="320" spans="1:9" ht="20.100000000000001" customHeight="1" x14ac:dyDescent="0.2">
      <c r="A320" s="243">
        <v>26</v>
      </c>
      <c r="B320" s="251" t="s">
        <v>294</v>
      </c>
      <c r="C320" s="269">
        <f>IF(data!BN80&gt;0,data!BN80,"")</f>
        <v>2653.95</v>
      </c>
      <c r="D320" s="269" t="str">
        <f>IF(data!BO80&gt;0,data!BO80,"")</f>
        <v/>
      </c>
      <c r="E320" s="269" t="str">
        <f>IF(data!BP80&gt;0,data!BP80,"")</f>
        <v/>
      </c>
      <c r="F320" s="269" t="str">
        <f>IF(data!BQ80&gt;0,data!BQ80,"")</f>
        <v/>
      </c>
      <c r="G320" s="269" t="str">
        <f>IF(data!BR80&gt;0,data!BR80,"")</f>
        <v/>
      </c>
      <c r="H320" s="269" t="str">
        <f>IF(data!BS80&gt;0,data!BS80,"")</f>
        <v/>
      </c>
      <c r="I320" s="269" t="str">
        <f>IF(data!BT80&gt;0,data!BT80,"")</f>
        <v/>
      </c>
    </row>
    <row r="321" spans="1:9" ht="20.100000000000001" customHeight="1" x14ac:dyDescent="0.2">
      <c r="A321" s="244" t="s">
        <v>1000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00000000000001" customHeight="1" x14ac:dyDescent="0.2">
      <c r="D322" s="247"/>
      <c r="I322" s="248" t="s">
        <v>1052</v>
      </c>
    </row>
    <row r="323" spans="1:9" ht="20.100000000000001" customHeight="1" x14ac:dyDescent="0.2">
      <c r="A323" s="247"/>
    </row>
    <row r="324" spans="1:9" ht="20.100000000000001" customHeight="1" x14ac:dyDescent="0.2">
      <c r="A324" s="249" t="str">
        <f>"Hospital: "&amp;data!C98</f>
        <v>Hospital: St.Joseph Medical Center</v>
      </c>
      <c r="G324" s="250"/>
      <c r="H324" s="249" t="str">
        <f>"FYE: "&amp;data!C96</f>
        <v>FYE: 6/30/2023</v>
      </c>
    </row>
    <row r="325" spans="1:9" ht="20.100000000000001" customHeight="1" x14ac:dyDescent="0.2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00000000000001" customHeight="1" x14ac:dyDescent="0.2">
      <c r="A326" s="254">
        <v>2</v>
      </c>
      <c r="B326" s="255" t="s">
        <v>1002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00000000000001" customHeight="1" x14ac:dyDescent="0.2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1051</v>
      </c>
      <c r="H327" s="257" t="s">
        <v>179</v>
      </c>
      <c r="I327" s="257" t="s">
        <v>228</v>
      </c>
    </row>
    <row r="328" spans="1:9" ht="20.100000000000001" customHeight="1" x14ac:dyDescent="0.2">
      <c r="A328" s="243">
        <v>3</v>
      </c>
      <c r="B328" s="251" t="s">
        <v>1006</v>
      </c>
      <c r="C328" s="263"/>
      <c r="D328" s="263"/>
      <c r="E328" s="263"/>
      <c r="F328" s="263"/>
      <c r="G328" s="263"/>
      <c r="H328" s="263"/>
      <c r="I328" s="263"/>
    </row>
    <row r="329" spans="1:9" ht="20.100000000000001" customHeight="1" x14ac:dyDescent="0.2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00000000000001" customHeight="1" x14ac:dyDescent="0.2">
      <c r="A330" s="243">
        <v>5</v>
      </c>
      <c r="B330" s="251" t="s">
        <v>262</v>
      </c>
      <c r="C330" s="258">
        <f>data!BU60</f>
        <v>0</v>
      </c>
      <c r="D330" s="258">
        <f>data!BV60</f>
        <v>0</v>
      </c>
      <c r="E330" s="258">
        <f>data!BW60</f>
        <v>0</v>
      </c>
      <c r="F330" s="258">
        <f>data!BX60</f>
        <v>17.886889423076923</v>
      </c>
      <c r="G330" s="258">
        <f>data!BY60</f>
        <v>56.651230769230772</v>
      </c>
      <c r="H330" s="258">
        <f>data!BZ60</f>
        <v>12.246293269230767</v>
      </c>
      <c r="I330" s="258">
        <f>data!CA60</f>
        <v>6.7375192307692311</v>
      </c>
    </row>
    <row r="331" spans="1:9" ht="20.100000000000001" customHeight="1" x14ac:dyDescent="0.2">
      <c r="A331" s="243">
        <v>6</v>
      </c>
      <c r="B331" s="251" t="s">
        <v>263</v>
      </c>
      <c r="C331" s="270">
        <f>data!BU61</f>
        <v>0</v>
      </c>
      <c r="D331" s="270">
        <f>data!BV61</f>
        <v>0</v>
      </c>
      <c r="E331" s="270">
        <f>data!BW61</f>
        <v>0</v>
      </c>
      <c r="F331" s="270">
        <f>data!BX61</f>
        <v>1913348.2899999998</v>
      </c>
      <c r="G331" s="270">
        <f>data!BY61</f>
        <v>5709725.8600000003</v>
      </c>
      <c r="H331" s="270">
        <f>data!BZ61</f>
        <v>1177808.7800000003</v>
      </c>
      <c r="I331" s="270">
        <f>data!CA61</f>
        <v>877690.90000000014</v>
      </c>
    </row>
    <row r="332" spans="1:9" ht="20.100000000000001" customHeight="1" x14ac:dyDescent="0.2">
      <c r="A332" s="243">
        <v>7</v>
      </c>
      <c r="B332" s="251" t="s">
        <v>11</v>
      </c>
      <c r="C332" s="270">
        <f>data!BU62</f>
        <v>0</v>
      </c>
      <c r="D332" s="270">
        <f>data!BV62</f>
        <v>0</v>
      </c>
      <c r="E332" s="270">
        <f>data!BW62</f>
        <v>0</v>
      </c>
      <c r="F332" s="270">
        <f>data!BX62</f>
        <v>439852</v>
      </c>
      <c r="G332" s="270">
        <f>data!BY62</f>
        <v>1313066</v>
      </c>
      <c r="H332" s="270">
        <f>data!BZ62</f>
        <v>270762</v>
      </c>
      <c r="I332" s="270">
        <f>data!CA62</f>
        <v>201997</v>
      </c>
    </row>
    <row r="333" spans="1:9" ht="20.100000000000001" customHeight="1" x14ac:dyDescent="0.2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0</v>
      </c>
      <c r="F333" s="270">
        <f>data!BX63</f>
        <v>0</v>
      </c>
      <c r="G333" s="270">
        <f>data!BY63</f>
        <v>0</v>
      </c>
      <c r="H333" s="270">
        <f>data!BZ63</f>
        <v>0</v>
      </c>
      <c r="I333" s="270">
        <f>data!CA63</f>
        <v>0</v>
      </c>
    </row>
    <row r="334" spans="1:9" ht="20.100000000000001" customHeight="1" x14ac:dyDescent="0.2">
      <c r="A334" s="243">
        <v>9</v>
      </c>
      <c r="B334" s="251" t="s">
        <v>265</v>
      </c>
      <c r="C334" s="270">
        <f>data!BU64</f>
        <v>0</v>
      </c>
      <c r="D334" s="270">
        <f>data!BV64</f>
        <v>0</v>
      </c>
      <c r="E334" s="270">
        <f>data!BW64</f>
        <v>0</v>
      </c>
      <c r="F334" s="270">
        <f>data!BX64</f>
        <v>0</v>
      </c>
      <c r="G334" s="270">
        <f>data!BY64</f>
        <v>19554.440000000002</v>
      </c>
      <c r="H334" s="270">
        <f>data!BZ64</f>
        <v>927.17</v>
      </c>
      <c r="I334" s="270">
        <f>data!CA64</f>
        <v>0</v>
      </c>
    </row>
    <row r="335" spans="1:9" ht="20.100000000000001" customHeight="1" x14ac:dyDescent="0.2">
      <c r="A335" s="243">
        <v>10</v>
      </c>
      <c r="B335" s="251" t="s">
        <v>524</v>
      </c>
      <c r="C335" s="270">
        <f>data!BU65</f>
        <v>0</v>
      </c>
      <c r="D335" s="270">
        <f>data!BV65</f>
        <v>0</v>
      </c>
      <c r="E335" s="270">
        <f>data!BW65</f>
        <v>0</v>
      </c>
      <c r="F335" s="270">
        <f>data!BX65</f>
        <v>0</v>
      </c>
      <c r="G335" s="270">
        <f>data!BY65</f>
        <v>1929.8</v>
      </c>
      <c r="H335" s="270">
        <f>data!BZ65</f>
        <v>0</v>
      </c>
      <c r="I335" s="270">
        <f>data!CA65</f>
        <v>0</v>
      </c>
    </row>
    <row r="336" spans="1:9" ht="20.100000000000001" customHeight="1" x14ac:dyDescent="0.2">
      <c r="A336" s="243">
        <v>11</v>
      </c>
      <c r="B336" s="251" t="s">
        <v>525</v>
      </c>
      <c r="C336" s="270">
        <f>data!BU66</f>
        <v>79157.83</v>
      </c>
      <c r="D336" s="270">
        <f>data!BV66</f>
        <v>0</v>
      </c>
      <c r="E336" s="270">
        <f>data!BW66</f>
        <v>1668531.74</v>
      </c>
      <c r="F336" s="270">
        <f>data!BX66</f>
        <v>2842528.8099999996</v>
      </c>
      <c r="G336" s="270">
        <f>data!BY66</f>
        <v>370583.60000000003</v>
      </c>
      <c r="H336" s="270">
        <f>data!BZ66</f>
        <v>0</v>
      </c>
      <c r="I336" s="270">
        <f>data!CA66</f>
        <v>746220.86</v>
      </c>
    </row>
    <row r="337" spans="1:9" ht="20.100000000000001" customHeight="1" x14ac:dyDescent="0.2">
      <c r="A337" s="243">
        <v>12</v>
      </c>
      <c r="B337" s="251" t="s">
        <v>16</v>
      </c>
      <c r="C337" s="270">
        <f>data!BU67</f>
        <v>0</v>
      </c>
      <c r="D337" s="270">
        <f>data!BV67</f>
        <v>192620</v>
      </c>
      <c r="E337" s="270">
        <f>data!BW67</f>
        <v>0</v>
      </c>
      <c r="F337" s="270">
        <f>data!BX67</f>
        <v>0</v>
      </c>
      <c r="G337" s="270">
        <f>data!BY67</f>
        <v>23447</v>
      </c>
      <c r="H337" s="270">
        <f>data!BZ67</f>
        <v>0</v>
      </c>
      <c r="I337" s="270">
        <f>data!CA67</f>
        <v>0</v>
      </c>
    </row>
    <row r="338" spans="1:9" ht="20.100000000000001" customHeight="1" x14ac:dyDescent="0.2">
      <c r="A338" s="243">
        <v>13</v>
      </c>
      <c r="B338" s="251" t="s">
        <v>1007</v>
      </c>
      <c r="C338" s="270">
        <f>data!BU68</f>
        <v>0</v>
      </c>
      <c r="D338" s="270">
        <f>data!BV68</f>
        <v>0</v>
      </c>
      <c r="E338" s="270">
        <f>data!BW68</f>
        <v>0</v>
      </c>
      <c r="F338" s="270">
        <f>data!BX68</f>
        <v>0</v>
      </c>
      <c r="G338" s="270">
        <f>data!BY68</f>
        <v>3959.04</v>
      </c>
      <c r="H338" s="270">
        <f>data!BZ68</f>
        <v>0</v>
      </c>
      <c r="I338" s="270">
        <f>data!CA68</f>
        <v>0</v>
      </c>
    </row>
    <row r="339" spans="1:9" ht="20.100000000000001" customHeight="1" x14ac:dyDescent="0.2">
      <c r="A339" s="243">
        <v>14</v>
      </c>
      <c r="B339" s="251" t="s">
        <v>1008</v>
      </c>
      <c r="C339" s="270">
        <f>data!BU69</f>
        <v>0</v>
      </c>
      <c r="D339" s="270">
        <f>data!BV69</f>
        <v>0</v>
      </c>
      <c r="E339" s="270">
        <f>data!BW69</f>
        <v>0</v>
      </c>
      <c r="F339" s="270">
        <f>data!BX69</f>
        <v>323951.65000000002</v>
      </c>
      <c r="G339" s="270">
        <f>data!BY69</f>
        <v>44088.43</v>
      </c>
      <c r="H339" s="270">
        <f>data!BZ69</f>
        <v>1198.8699999999999</v>
      </c>
      <c r="I339" s="270">
        <f>data!CA69</f>
        <v>3566.27</v>
      </c>
    </row>
    <row r="340" spans="1:9" ht="20.100000000000001" customHeight="1" x14ac:dyDescent="0.2">
      <c r="A340" s="243">
        <v>15</v>
      </c>
      <c r="B340" s="251" t="s">
        <v>284</v>
      </c>
      <c r="C340" s="251">
        <f>-data!BU84</f>
        <v>0</v>
      </c>
      <c r="D340" s="251">
        <f>-data!BV84</f>
        <v>0</v>
      </c>
      <c r="E340" s="251">
        <f>-data!BW84</f>
        <v>0</v>
      </c>
      <c r="F340" s="251">
        <f>-data!BX84</f>
        <v>0</v>
      </c>
      <c r="G340" s="251">
        <f>-data!BY84</f>
        <v>0</v>
      </c>
      <c r="H340" s="251">
        <f>-data!BZ84</f>
        <v>0</v>
      </c>
      <c r="I340" s="251">
        <f>-data!CA84</f>
        <v>0</v>
      </c>
    </row>
    <row r="341" spans="1:9" ht="20.100000000000001" customHeight="1" x14ac:dyDescent="0.2">
      <c r="A341" s="243">
        <v>16</v>
      </c>
      <c r="B341" s="259" t="s">
        <v>1009</v>
      </c>
      <c r="C341" s="251">
        <f>data!BU85</f>
        <v>79157.83</v>
      </c>
      <c r="D341" s="251">
        <f>data!BV85</f>
        <v>192620</v>
      </c>
      <c r="E341" s="251">
        <f>data!BW85</f>
        <v>1668531.74</v>
      </c>
      <c r="F341" s="251">
        <f>data!BX85</f>
        <v>5519680.75</v>
      </c>
      <c r="G341" s="251">
        <f>data!BY85</f>
        <v>7486354.1699999999</v>
      </c>
      <c r="H341" s="251">
        <f>data!BZ85</f>
        <v>1450696.8200000003</v>
      </c>
      <c r="I341" s="251">
        <f>data!CA85</f>
        <v>1829475.0300000003</v>
      </c>
    </row>
    <row r="342" spans="1:9" ht="20.100000000000001" customHeight="1" x14ac:dyDescent="0.2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00000000000001" customHeight="1" x14ac:dyDescent="0.2">
      <c r="A343" s="243">
        <v>18</v>
      </c>
      <c r="B343" s="251" t="s">
        <v>1010</v>
      </c>
      <c r="C343" s="251"/>
      <c r="D343" s="251"/>
      <c r="E343" s="251"/>
      <c r="F343" s="251"/>
      <c r="G343" s="251"/>
      <c r="H343" s="251"/>
      <c r="I343" s="251"/>
    </row>
    <row r="344" spans="1:9" ht="20.100000000000001" customHeight="1" x14ac:dyDescent="0.2">
      <c r="A344" s="243">
        <v>19</v>
      </c>
      <c r="B344" s="259" t="s">
        <v>1011</v>
      </c>
      <c r="C344" s="266" t="str">
        <f>IF(data!BU73&gt;0,data!BU73,"")</f>
        <v/>
      </c>
      <c r="D344" s="266" t="str">
        <f>IF(data!BV73&gt;0,data!BV73,"")</f>
        <v/>
      </c>
      <c r="E344" s="266" t="str">
        <f>IF(data!BW73&gt;0,data!BW73,"")</f>
        <v/>
      </c>
      <c r="F344" s="266" t="str">
        <f>IF(data!BX73&gt;0,data!BX73,"")</f>
        <v/>
      </c>
      <c r="G344" s="266" t="str">
        <f>IF(data!BY73&gt;0,data!BY73,"")</f>
        <v/>
      </c>
      <c r="H344" s="266" t="str">
        <f>IF(data!BZ73&gt;0,data!BZ73,"")</f>
        <v/>
      </c>
      <c r="I344" s="266" t="str">
        <f>IF(data!CA73&gt;0,data!CA73,"")</f>
        <v/>
      </c>
    </row>
    <row r="345" spans="1:9" ht="20.100000000000001" customHeight="1" x14ac:dyDescent="0.2">
      <c r="A345" s="243">
        <v>20</v>
      </c>
      <c r="B345" s="259" t="s">
        <v>1012</v>
      </c>
      <c r="C345" s="266" t="str">
        <f>IF(data!BU74&gt;0,data!BU74,"")</f>
        <v/>
      </c>
      <c r="D345" s="266" t="str">
        <f>IF(data!BV74&gt;0,data!BV74,"")</f>
        <v/>
      </c>
      <c r="E345" s="266" t="str">
        <f>IF(data!BW74&gt;0,data!BW74,"")</f>
        <v/>
      </c>
      <c r="F345" s="266" t="str">
        <f>IF(data!BX74&gt;0,data!BX74,"")</f>
        <v/>
      </c>
      <c r="G345" s="266" t="str">
        <f>IF(data!BY74&gt;0,data!BY74,"")</f>
        <v/>
      </c>
      <c r="H345" s="266" t="str">
        <f>IF(data!BZ74&gt;0,data!BZ74,"")</f>
        <v/>
      </c>
      <c r="I345" s="266" t="str">
        <f>IF(data!CA74&gt;0,data!CA74,"")</f>
        <v/>
      </c>
    </row>
    <row r="346" spans="1:9" ht="20.100000000000001" customHeight="1" x14ac:dyDescent="0.2">
      <c r="A346" s="243">
        <v>21</v>
      </c>
      <c r="B346" s="259" t="s">
        <v>1013</v>
      </c>
      <c r="C346" s="266" t="str">
        <f>IF(data!BU75&gt;0,data!BU75,"")</f>
        <v/>
      </c>
      <c r="D346" s="266" t="str">
        <f>IF(data!BV75&gt;0,data!BV75,"")</f>
        <v/>
      </c>
      <c r="E346" s="266" t="str">
        <f>IF(data!BW75&gt;0,data!BW75,"")</f>
        <v/>
      </c>
      <c r="F346" s="266" t="str">
        <f>IF(data!BX75&gt;0,data!BX75,"")</f>
        <v/>
      </c>
      <c r="G346" s="266" t="str">
        <f>IF(data!BY75&gt;0,data!BY75,"")</f>
        <v/>
      </c>
      <c r="H346" s="266" t="str">
        <f>IF(data!BZ75&gt;0,data!BZ75,"")</f>
        <v/>
      </c>
      <c r="I346" s="266" t="str">
        <f>IF(data!CA75&gt;0,data!CA75,"")</f>
        <v/>
      </c>
    </row>
    <row r="347" spans="1:9" ht="20.100000000000001" customHeight="1" x14ac:dyDescent="0.2">
      <c r="A347" s="243" t="s">
        <v>1014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00000000000001" customHeight="1" x14ac:dyDescent="0.2">
      <c r="A348" s="243">
        <v>22</v>
      </c>
      <c r="B348" s="251" t="s">
        <v>1015</v>
      </c>
      <c r="C348" s="267">
        <f>data!BU90</f>
        <v>0</v>
      </c>
      <c r="D348" s="267">
        <f>data!BV90</f>
        <v>9455</v>
      </c>
      <c r="E348" s="267">
        <f>data!BW90</f>
        <v>0</v>
      </c>
      <c r="F348" s="267">
        <f>data!BX90</f>
        <v>0</v>
      </c>
      <c r="G348" s="267">
        <f>data!BY90</f>
        <v>978</v>
      </c>
      <c r="H348" s="267">
        <f>data!BZ90</f>
        <v>0</v>
      </c>
      <c r="I348" s="267">
        <f>data!CA90</f>
        <v>0</v>
      </c>
    </row>
    <row r="349" spans="1:9" ht="20.100000000000001" customHeight="1" x14ac:dyDescent="0.2">
      <c r="A349" s="243">
        <v>23</v>
      </c>
      <c r="B349" s="251" t="s">
        <v>1016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00000000000001" customHeight="1" x14ac:dyDescent="0.2">
      <c r="A350" s="243">
        <v>24</v>
      </c>
      <c r="B350" s="251" t="s">
        <v>1017</v>
      </c>
      <c r="C350" s="267">
        <f>data!BU92</f>
        <v>0</v>
      </c>
      <c r="D350" s="267">
        <f>data!BV92</f>
        <v>3309.4427353231108</v>
      </c>
      <c r="E350" s="267">
        <f>data!BW92</f>
        <v>0</v>
      </c>
      <c r="F350" s="267">
        <f>data!BX92</f>
        <v>0</v>
      </c>
      <c r="G350" s="267">
        <f>data!BY92</f>
        <v>342.31993602813355</v>
      </c>
      <c r="H350" s="267">
        <f>data!BZ92</f>
        <v>0</v>
      </c>
      <c r="I350" s="267">
        <f>data!CA92</f>
        <v>0</v>
      </c>
    </row>
    <row r="351" spans="1:9" ht="20.100000000000001" customHeight="1" x14ac:dyDescent="0.2">
      <c r="A351" s="243">
        <v>25</v>
      </c>
      <c r="B351" s="251" t="s">
        <v>1018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0</v>
      </c>
    </row>
    <row r="352" spans="1:9" ht="20.100000000000001" customHeight="1" x14ac:dyDescent="0.2">
      <c r="A352" s="243">
        <v>26</v>
      </c>
      <c r="B352" s="251" t="s">
        <v>294</v>
      </c>
      <c r="C352" s="269" t="str">
        <f>IF(data!BU80&gt;0,data!BU80,"")</f>
        <v/>
      </c>
      <c r="D352" s="269" t="str">
        <f>IF(data!BV80&gt;0,data!BV80,"")</f>
        <v/>
      </c>
      <c r="E352" s="269" t="str">
        <f>IF(data!BW80&gt;0,data!BW80,"")</f>
        <v/>
      </c>
      <c r="F352" s="269" t="str">
        <f>IF(data!BX80&gt;0,data!BX80,"")</f>
        <v/>
      </c>
      <c r="G352" s="269">
        <f>IF(data!BY80&gt;0,data!BY80,"")</f>
        <v>135</v>
      </c>
      <c r="H352" s="269">
        <f>IF(data!BZ80&gt;0,data!BZ80,"")</f>
        <v>1198.8699999999999</v>
      </c>
      <c r="I352" s="269">
        <f>IF(data!CA80&gt;0,data!CA80,"")</f>
        <v>3566.27</v>
      </c>
    </row>
    <row r="353" spans="1:9" ht="20.100000000000001" customHeight="1" x14ac:dyDescent="0.2">
      <c r="A353" s="244" t="s">
        <v>1000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00000000000001" customHeight="1" x14ac:dyDescent="0.2">
      <c r="D354" s="247"/>
      <c r="I354" s="248" t="s">
        <v>1053</v>
      </c>
    </row>
    <row r="355" spans="1:9" ht="20.100000000000001" customHeight="1" x14ac:dyDescent="0.2">
      <c r="A355" s="247"/>
    </row>
    <row r="356" spans="1:9" ht="20.100000000000001" customHeight="1" x14ac:dyDescent="0.2">
      <c r="A356" s="249" t="str">
        <f>"Hospital: "&amp;data!C98</f>
        <v>Hospital: St.Joseph Medical Center</v>
      </c>
      <c r="G356" s="250"/>
      <c r="H356" s="249" t="str">
        <f>"FYE: "&amp;data!C96</f>
        <v>FYE: 6/30/2023</v>
      </c>
    </row>
    <row r="357" spans="1:9" ht="20.100000000000001" customHeight="1" x14ac:dyDescent="0.2">
      <c r="A357" s="243">
        <v>1</v>
      </c>
      <c r="B357" s="251" t="s">
        <v>236</v>
      </c>
      <c r="C357" s="253" t="s">
        <v>113</v>
      </c>
      <c r="D357" s="253" t="s">
        <v>114</v>
      </c>
      <c r="E357" s="253" t="s">
        <v>115</v>
      </c>
      <c r="F357" s="271"/>
      <c r="G357" s="271"/>
      <c r="H357" s="271"/>
      <c r="I357" s="253"/>
    </row>
    <row r="358" spans="1:9" ht="20.100000000000001" customHeight="1" x14ac:dyDescent="0.2">
      <c r="A358" s="254">
        <v>2</v>
      </c>
      <c r="B358" s="255" t="s">
        <v>1002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00000000000001" customHeight="1" x14ac:dyDescent="0.2">
      <c r="A359" s="254"/>
      <c r="B359" s="255"/>
      <c r="C359" s="257" t="s">
        <v>228</v>
      </c>
      <c r="D359" s="257" t="s">
        <v>1054</v>
      </c>
      <c r="E359" s="257" t="s">
        <v>240</v>
      </c>
      <c r="F359" s="272"/>
      <c r="G359" s="272"/>
      <c r="H359" s="272"/>
      <c r="I359" s="257" t="s">
        <v>230</v>
      </c>
    </row>
    <row r="360" spans="1:9" ht="20.100000000000001" customHeight="1" x14ac:dyDescent="0.2">
      <c r="A360" s="243">
        <v>3</v>
      </c>
      <c r="B360" s="251" t="s">
        <v>1006</v>
      </c>
      <c r="C360" s="263"/>
      <c r="D360" s="263"/>
      <c r="E360" s="263"/>
      <c r="F360" s="263"/>
      <c r="G360" s="263"/>
      <c r="H360" s="263"/>
      <c r="I360" s="263"/>
    </row>
    <row r="361" spans="1:9" ht="20.100000000000001" customHeight="1" x14ac:dyDescent="0.2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00000000000001" customHeight="1" x14ac:dyDescent="0.2">
      <c r="A362" s="243">
        <v>5</v>
      </c>
      <c r="B362" s="251" t="s">
        <v>262</v>
      </c>
      <c r="C362" s="258">
        <f>data!CB60</f>
        <v>0</v>
      </c>
      <c r="D362" s="258">
        <f>data!CC60</f>
        <v>9.3478701923076919</v>
      </c>
      <c r="E362" s="273"/>
      <c r="F362" s="261"/>
      <c r="G362" s="261"/>
      <c r="H362" s="261"/>
      <c r="I362" s="274">
        <f>data!CE60</f>
        <v>2925.8620048076918</v>
      </c>
    </row>
    <row r="363" spans="1:9" ht="20.100000000000001" customHeight="1" x14ac:dyDescent="0.2">
      <c r="A363" s="243">
        <v>6</v>
      </c>
      <c r="B363" s="251" t="s">
        <v>263</v>
      </c>
      <c r="C363" s="270">
        <f>data!CB61</f>
        <v>0</v>
      </c>
      <c r="D363" s="270">
        <f>data!CC61</f>
        <v>4293626.1300000008</v>
      </c>
      <c r="E363" s="275"/>
      <c r="F363" s="275"/>
      <c r="G363" s="275"/>
      <c r="H363" s="275"/>
      <c r="I363" s="270">
        <f>data!CE61</f>
        <v>333372338.92999995</v>
      </c>
    </row>
    <row r="364" spans="1:9" ht="20.100000000000001" customHeight="1" x14ac:dyDescent="0.2">
      <c r="A364" s="243">
        <v>7</v>
      </c>
      <c r="B364" s="251" t="s">
        <v>11</v>
      </c>
      <c r="C364" s="270">
        <f>data!CB62</f>
        <v>0</v>
      </c>
      <c r="D364" s="270">
        <f>data!CC62</f>
        <v>989572</v>
      </c>
      <c r="E364" s="275"/>
      <c r="F364" s="275"/>
      <c r="G364" s="275"/>
      <c r="H364" s="275"/>
      <c r="I364" s="270">
        <f>data!CE62</f>
        <v>76896477</v>
      </c>
    </row>
    <row r="365" spans="1:9" ht="20.100000000000001" customHeight="1" x14ac:dyDescent="0.2">
      <c r="A365" s="243">
        <v>8</v>
      </c>
      <c r="B365" s="251" t="s">
        <v>264</v>
      </c>
      <c r="C365" s="270">
        <f>data!CB63</f>
        <v>0</v>
      </c>
      <c r="D365" s="270">
        <f>data!CC63</f>
        <v>9104272.4700000007</v>
      </c>
      <c r="E365" s="275"/>
      <c r="F365" s="275"/>
      <c r="G365" s="275"/>
      <c r="H365" s="275"/>
      <c r="I365" s="270">
        <f>data!CE63</f>
        <v>33739126.869999997</v>
      </c>
    </row>
    <row r="366" spans="1:9" ht="20.100000000000001" customHeight="1" x14ac:dyDescent="0.2">
      <c r="A366" s="243">
        <v>9</v>
      </c>
      <c r="B366" s="251" t="s">
        <v>265</v>
      </c>
      <c r="C366" s="270">
        <f>data!CB64</f>
        <v>0</v>
      </c>
      <c r="D366" s="270">
        <f>data!CC64</f>
        <v>83027.549999999988</v>
      </c>
      <c r="E366" s="275"/>
      <c r="F366" s="275"/>
      <c r="G366" s="275"/>
      <c r="H366" s="275"/>
      <c r="I366" s="270">
        <f>data!CE64</f>
        <v>126120127.32999997</v>
      </c>
    </row>
    <row r="367" spans="1:9" ht="20.100000000000001" customHeight="1" x14ac:dyDescent="0.2">
      <c r="A367" s="243">
        <v>10</v>
      </c>
      <c r="B367" s="251" t="s">
        <v>524</v>
      </c>
      <c r="C367" s="270">
        <f>data!CB65</f>
        <v>0</v>
      </c>
      <c r="D367" s="270">
        <f>data!CC65</f>
        <v>607.55999999999995</v>
      </c>
      <c r="E367" s="275"/>
      <c r="F367" s="275"/>
      <c r="G367" s="275"/>
      <c r="H367" s="275"/>
      <c r="I367" s="270">
        <f>data!CE65</f>
        <v>4807382.5799999991</v>
      </c>
    </row>
    <row r="368" spans="1:9" ht="20.100000000000001" customHeight="1" x14ac:dyDescent="0.2">
      <c r="A368" s="243">
        <v>11</v>
      </c>
      <c r="B368" s="251" t="s">
        <v>525</v>
      </c>
      <c r="C368" s="270">
        <f>data!CB66</f>
        <v>340108.43</v>
      </c>
      <c r="D368" s="270">
        <f>data!CC66</f>
        <v>36685400.820000008</v>
      </c>
      <c r="E368" s="275"/>
      <c r="F368" s="275"/>
      <c r="G368" s="275"/>
      <c r="H368" s="275"/>
      <c r="I368" s="270">
        <f>data!CE66</f>
        <v>158983659.61000001</v>
      </c>
    </row>
    <row r="369" spans="1:9" ht="20.100000000000001" customHeight="1" x14ac:dyDescent="0.2">
      <c r="A369" s="243">
        <v>12</v>
      </c>
      <c r="B369" s="251" t="s">
        <v>16</v>
      </c>
      <c r="C369" s="270">
        <f>data!CB67</f>
        <v>0</v>
      </c>
      <c r="D369" s="270">
        <f>data!CC67</f>
        <v>854109</v>
      </c>
      <c r="E369" s="275"/>
      <c r="F369" s="275"/>
      <c r="G369" s="275"/>
      <c r="H369" s="275"/>
      <c r="I369" s="270">
        <f>data!CE67</f>
        <v>38155899</v>
      </c>
    </row>
    <row r="370" spans="1:9" ht="20.100000000000001" customHeight="1" x14ac:dyDescent="0.2">
      <c r="A370" s="243">
        <v>13</v>
      </c>
      <c r="B370" s="251" t="s">
        <v>1007</v>
      </c>
      <c r="C370" s="270">
        <f>data!CB68</f>
        <v>0</v>
      </c>
      <c r="D370" s="270">
        <f>data!CC68</f>
        <v>-101064.16999999995</v>
      </c>
      <c r="E370" s="275"/>
      <c r="F370" s="275"/>
      <c r="G370" s="275"/>
      <c r="H370" s="275"/>
      <c r="I370" s="270">
        <f>data!CE68</f>
        <v>15633201.409999998</v>
      </c>
    </row>
    <row r="371" spans="1:9" ht="20.100000000000001" customHeight="1" x14ac:dyDescent="0.2">
      <c r="A371" s="243">
        <v>14</v>
      </c>
      <c r="B371" s="251" t="s">
        <v>1008</v>
      </c>
      <c r="C371" s="270">
        <f>data!CB69</f>
        <v>0</v>
      </c>
      <c r="D371" s="270">
        <f>data!CC69</f>
        <v>148508.47</v>
      </c>
      <c r="E371" s="270">
        <f>data!CD69</f>
        <v>51567903.450000003</v>
      </c>
      <c r="F371" s="275"/>
      <c r="G371" s="275"/>
      <c r="H371" s="275"/>
      <c r="I371" s="270">
        <f>data!CE69</f>
        <v>194137682.06</v>
      </c>
    </row>
    <row r="372" spans="1:9" ht="20.100000000000001" customHeight="1" x14ac:dyDescent="0.2">
      <c r="A372" s="243">
        <v>15</v>
      </c>
      <c r="B372" s="251" t="s">
        <v>284</v>
      </c>
      <c r="C372" s="251">
        <f>-data!CB84</f>
        <v>0</v>
      </c>
      <c r="D372" s="251">
        <f>-data!CC84</f>
        <v>0</v>
      </c>
      <c r="E372" s="251">
        <f>-data!CD84</f>
        <v>-20165798.579999998</v>
      </c>
      <c r="F372" s="261"/>
      <c r="G372" s="261"/>
      <c r="H372" s="261"/>
      <c r="I372" s="251">
        <f>-data!CE84</f>
        <v>-45180877.200000003</v>
      </c>
    </row>
    <row r="373" spans="1:9" ht="20.100000000000001" customHeight="1" x14ac:dyDescent="0.2">
      <c r="A373" s="243">
        <v>16</v>
      </c>
      <c r="B373" s="259" t="s">
        <v>1009</v>
      </c>
      <c r="C373" s="270">
        <f>data!CB85</f>
        <v>340108.43</v>
      </c>
      <c r="D373" s="270">
        <f>data!CC85</f>
        <v>52058059.830000006</v>
      </c>
      <c r="E373" s="270">
        <f>data!CD85</f>
        <v>31402104.870000005</v>
      </c>
      <c r="F373" s="275"/>
      <c r="G373" s="275"/>
      <c r="H373" s="275"/>
      <c r="I373" s="251">
        <f>data!CE85</f>
        <v>891484140.38999999</v>
      </c>
    </row>
    <row r="374" spans="1:9" ht="20.100000000000001" customHeight="1" x14ac:dyDescent="0.2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0</v>
      </c>
    </row>
    <row r="375" spans="1:9" ht="20.100000000000001" customHeight="1" x14ac:dyDescent="0.2">
      <c r="A375" s="243">
        <v>18</v>
      </c>
      <c r="B375" s="251" t="s">
        <v>1010</v>
      </c>
      <c r="C375" s="251"/>
      <c r="D375" s="251"/>
      <c r="E375" s="251"/>
      <c r="F375" s="251"/>
      <c r="G375" s="251"/>
      <c r="H375" s="251"/>
      <c r="I375" s="251"/>
    </row>
    <row r="376" spans="1:9" ht="20.100000000000001" customHeight="1" x14ac:dyDescent="0.2">
      <c r="A376" s="243">
        <v>19</v>
      </c>
      <c r="B376" s="259" t="s">
        <v>1011</v>
      </c>
      <c r="C376" s="266" t="str">
        <f>IF(data!CB73&gt;0,data!CB73,"")</f>
        <v/>
      </c>
      <c r="D376" s="266" t="str">
        <f>IF(data!CC73&gt;0,data!CC73,"")</f>
        <v/>
      </c>
      <c r="E376" s="261"/>
      <c r="F376" s="261"/>
      <c r="G376" s="261"/>
      <c r="H376" s="261"/>
      <c r="I376" s="267">
        <f>data!CE87</f>
        <v>2325158650.3199992</v>
      </c>
    </row>
    <row r="377" spans="1:9" ht="20.100000000000001" customHeight="1" x14ac:dyDescent="0.2">
      <c r="A377" s="243">
        <v>20</v>
      </c>
      <c r="B377" s="259" t="s">
        <v>1012</v>
      </c>
      <c r="C377" s="266" t="str">
        <f>IF(data!CB74&gt;0,data!CB74,"")</f>
        <v/>
      </c>
      <c r="D377" s="266">
        <f>IF(data!CC74&gt;0,data!CC74,"")</f>
        <v>1786.97</v>
      </c>
      <c r="E377" s="261"/>
      <c r="F377" s="261"/>
      <c r="G377" s="261"/>
      <c r="H377" s="261"/>
      <c r="I377" s="267">
        <f>data!CE88</f>
        <v>1543029268.5799999</v>
      </c>
    </row>
    <row r="378" spans="1:9" ht="20.100000000000001" customHeight="1" x14ac:dyDescent="0.2">
      <c r="A378" s="243">
        <v>21</v>
      </c>
      <c r="B378" s="259" t="s">
        <v>1013</v>
      </c>
      <c r="C378" s="266" t="str">
        <f>IF(data!CB75&gt;0,data!CB75,"")</f>
        <v/>
      </c>
      <c r="D378" s="266" t="str">
        <f>IF(data!CC75&gt;0,data!CC75,"")</f>
        <v/>
      </c>
      <c r="E378" s="261"/>
      <c r="F378" s="261"/>
      <c r="G378" s="261"/>
      <c r="H378" s="261"/>
      <c r="I378" s="267">
        <f>data!CE89</f>
        <v>3868187918.8999996</v>
      </c>
    </row>
    <row r="379" spans="1:9" ht="20.100000000000001" customHeight="1" x14ac:dyDescent="0.2">
      <c r="A379" s="243" t="s">
        <v>1014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00000000000001" customHeight="1" x14ac:dyDescent="0.2">
      <c r="A380" s="243">
        <v>22</v>
      </c>
      <c r="B380" s="251" t="s">
        <v>1015</v>
      </c>
      <c r="C380" s="267">
        <f>data!CB90</f>
        <v>0</v>
      </c>
      <c r="D380" s="267">
        <f>data!CC90</f>
        <v>0</v>
      </c>
      <c r="E380" s="261"/>
      <c r="F380" s="261"/>
      <c r="G380" s="261"/>
      <c r="H380" s="261"/>
      <c r="I380" s="251">
        <f>data!CE90</f>
        <v>854834.97796666669</v>
      </c>
    </row>
    <row r="381" spans="1:9" ht="20.100000000000001" customHeight="1" x14ac:dyDescent="0.2">
      <c r="A381" s="243">
        <v>23</v>
      </c>
      <c r="B381" s="251" t="s">
        <v>1016</v>
      </c>
      <c r="C381" s="267">
        <f>data!CB91</f>
        <v>0</v>
      </c>
      <c r="D381" s="266">
        <f>IF(data!CC77&gt;0,data!CC77,"")</f>
        <v>4297.58</v>
      </c>
      <c r="E381" s="261"/>
      <c r="F381" s="261"/>
      <c r="G381" s="261"/>
      <c r="H381" s="261"/>
      <c r="I381" s="251">
        <f>data!CE91</f>
        <v>314766.85714285716</v>
      </c>
    </row>
    <row r="382" spans="1:9" ht="20.100000000000001" customHeight="1" x14ac:dyDescent="0.2">
      <c r="A382" s="243">
        <v>24</v>
      </c>
      <c r="B382" s="251" t="s">
        <v>1017</v>
      </c>
      <c r="C382" s="267">
        <f>data!CB92</f>
        <v>0</v>
      </c>
      <c r="D382" s="266" t="str">
        <f>IF(data!CC78&gt;0,data!CC78,"")</f>
        <v/>
      </c>
      <c r="E382" s="261"/>
      <c r="F382" s="261"/>
      <c r="G382" s="261"/>
      <c r="H382" s="261"/>
      <c r="I382" s="251">
        <f>data!CE92</f>
        <v>169490.56999999998</v>
      </c>
    </row>
    <row r="383" spans="1:9" ht="20.100000000000001" customHeight="1" x14ac:dyDescent="0.2">
      <c r="A383" s="243">
        <v>25</v>
      </c>
      <c r="B383" s="251" t="s">
        <v>1018</v>
      </c>
      <c r="C383" s="267">
        <f>data!CB93</f>
        <v>0</v>
      </c>
      <c r="D383" s="266" t="str">
        <f>IF(data!CC79&gt;0,data!CC79,"")</f>
        <v/>
      </c>
      <c r="E383" s="261"/>
      <c r="F383" s="261"/>
      <c r="G383" s="261"/>
      <c r="H383" s="261"/>
      <c r="I383" s="251">
        <f>data!CE93</f>
        <v>1974573.1199999999</v>
      </c>
    </row>
    <row r="384" spans="1:9" ht="20.100000000000001" customHeight="1" x14ac:dyDescent="0.2">
      <c r="A384" s="243">
        <v>26</v>
      </c>
      <c r="B384" s="251" t="s">
        <v>294</v>
      </c>
      <c r="C384" s="266" t="str">
        <f>IF(data!CB80&gt;0,data!CB80,"")</f>
        <v/>
      </c>
      <c r="D384" s="266">
        <f>IF(data!CC80&gt;0,data!CC80,"")</f>
        <v>32163.280000000002</v>
      </c>
      <c r="E384" s="273"/>
      <c r="F384" s="261"/>
      <c r="G384" s="261"/>
      <c r="H384" s="261"/>
      <c r="I384" s="258">
        <f>data!CE94</f>
        <v>1061.3120096153846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40" transitionEvaluation="1" transitionEntry="1" codeName="Sheet1">
    <tabColor rgb="FF92D050"/>
    <pageSetUpPr autoPageBreaks="0" fitToPage="1"/>
  </sheetPr>
  <dimension ref="A1:CF716"/>
  <sheetViews>
    <sheetView topLeftCell="A40" zoomScaleNormal="100" workbookViewId="0">
      <selection activeCell="A51" sqref="A51:XFD5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6">
        <v>147975.98000000001</v>
      </c>
      <c r="C47" s="20">
        <v>1807.74</v>
      </c>
      <c r="D47" s="20">
        <v>0</v>
      </c>
      <c r="E47" s="20">
        <v>24846.010000000002</v>
      </c>
      <c r="F47" s="20">
        <v>0</v>
      </c>
      <c r="G47" s="20">
        <v>0</v>
      </c>
      <c r="H47" s="20">
        <v>0</v>
      </c>
      <c r="I47" s="20">
        <v>0</v>
      </c>
      <c r="J47" s="20">
        <v>2066.06</v>
      </c>
      <c r="K47" s="20">
        <v>0</v>
      </c>
      <c r="L47" s="20">
        <v>0</v>
      </c>
      <c r="M47" s="20">
        <v>0</v>
      </c>
      <c r="N47" s="20">
        <v>0</v>
      </c>
      <c r="O47" s="20">
        <v>50.63</v>
      </c>
      <c r="P47" s="20">
        <v>5564.9400000000005</v>
      </c>
      <c r="Q47" s="20">
        <v>0</v>
      </c>
      <c r="R47" s="20">
        <v>0</v>
      </c>
      <c r="S47" s="20">
        <v>0</v>
      </c>
      <c r="T47" s="20">
        <v>0</v>
      </c>
      <c r="U47" s="20">
        <v>2085.1799999999998</v>
      </c>
      <c r="V47" s="20">
        <v>39.99</v>
      </c>
      <c r="W47" s="20">
        <v>0</v>
      </c>
      <c r="X47" s="20">
        <v>0</v>
      </c>
      <c r="Y47" s="20">
        <v>1423.03</v>
      </c>
      <c r="Z47" s="20">
        <v>0</v>
      </c>
      <c r="AA47" s="20">
        <v>0</v>
      </c>
      <c r="AB47" s="20">
        <v>2206.0699999999997</v>
      </c>
      <c r="AC47" s="20">
        <v>0</v>
      </c>
      <c r="AD47" s="20">
        <v>0</v>
      </c>
      <c r="AE47" s="20">
        <v>0</v>
      </c>
      <c r="AF47" s="20">
        <v>0</v>
      </c>
      <c r="AG47" s="20">
        <v>346.06</v>
      </c>
      <c r="AH47" s="20">
        <v>0</v>
      </c>
      <c r="AI47" s="20">
        <v>0</v>
      </c>
      <c r="AJ47" s="20">
        <v>147.68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2280.15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2667.06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4387.5300000000007</v>
      </c>
      <c r="BF47" s="20">
        <v>2872.64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93699.92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127.17</v>
      </c>
      <c r="BU47" s="20">
        <v>0</v>
      </c>
      <c r="BV47" s="20">
        <v>0</v>
      </c>
      <c r="BW47" s="20">
        <v>0</v>
      </c>
      <c r="BX47" s="20">
        <v>0</v>
      </c>
      <c r="BY47" s="20">
        <v>103.99</v>
      </c>
      <c r="BZ47" s="20">
        <v>0</v>
      </c>
      <c r="CA47" s="20">
        <v>0</v>
      </c>
      <c r="CB47" s="20">
        <v>0</v>
      </c>
      <c r="CC47" s="20">
        <v>1254.1299999999999</v>
      </c>
      <c r="CD47" s="16"/>
      <c r="CE47" s="28">
        <f>SUM(C47:CC47)</f>
        <v>147975.98000000001</v>
      </c>
    </row>
    <row r="48" spans="1:83" x14ac:dyDescent="0.25">
      <c r="A48" s="28" t="s">
        <v>232</v>
      </c>
      <c r="B48" s="276">
        <v>70745349.220000014</v>
      </c>
      <c r="C48" s="28">
        <f t="shared" ref="C48:AH48" si="0">IF($B$48,(ROUND((($B$48/$CE$61)*C61),0)))</f>
        <v>5665955</v>
      </c>
      <c r="D48" s="28">
        <f t="shared" si="0"/>
        <v>0</v>
      </c>
      <c r="E48" s="28">
        <f t="shared" si="0"/>
        <v>12753849</v>
      </c>
      <c r="F48" s="28">
        <f t="shared" si="0"/>
        <v>0</v>
      </c>
      <c r="G48" s="28">
        <f t="shared" si="0"/>
        <v>0</v>
      </c>
      <c r="H48" s="28">
        <f t="shared" si="0"/>
        <v>29</v>
      </c>
      <c r="I48" s="28">
        <f t="shared" si="0"/>
        <v>0</v>
      </c>
      <c r="J48" s="28">
        <f t="shared" si="0"/>
        <v>1651105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3580501</v>
      </c>
      <c r="P48" s="28">
        <f t="shared" si="0"/>
        <v>5670130</v>
      </c>
      <c r="Q48" s="28">
        <f t="shared" si="0"/>
        <v>406902</v>
      </c>
      <c r="R48" s="28">
        <f t="shared" si="0"/>
        <v>0</v>
      </c>
      <c r="S48" s="28">
        <f t="shared" si="0"/>
        <v>388728</v>
      </c>
      <c r="T48" s="28">
        <f t="shared" si="0"/>
        <v>358636</v>
      </c>
      <c r="U48" s="28">
        <f t="shared" si="0"/>
        <v>1634408</v>
      </c>
      <c r="V48" s="28">
        <f t="shared" si="0"/>
        <v>786420</v>
      </c>
      <c r="W48" s="28">
        <f t="shared" si="0"/>
        <v>199324</v>
      </c>
      <c r="X48" s="28">
        <f t="shared" si="0"/>
        <v>284797</v>
      </c>
      <c r="Y48" s="28">
        <f t="shared" si="0"/>
        <v>1113617</v>
      </c>
      <c r="Z48" s="28">
        <f t="shared" si="0"/>
        <v>0</v>
      </c>
      <c r="AA48" s="28">
        <f t="shared" si="0"/>
        <v>130255</v>
      </c>
      <c r="AB48" s="28">
        <f t="shared" si="0"/>
        <v>1813316</v>
      </c>
      <c r="AC48" s="28">
        <f t="shared" si="0"/>
        <v>954068</v>
      </c>
      <c r="AD48" s="28">
        <f t="shared" si="0"/>
        <v>21185</v>
      </c>
      <c r="AE48" s="28">
        <f t="shared" si="0"/>
        <v>859693</v>
      </c>
      <c r="AF48" s="28">
        <f t="shared" si="0"/>
        <v>0</v>
      </c>
      <c r="AG48" s="28">
        <f t="shared" si="0"/>
        <v>1607783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20661554</v>
      </c>
      <c r="AK48" s="28">
        <f t="shared" si="1"/>
        <v>356691</v>
      </c>
      <c r="AL48" s="28">
        <f t="shared" si="1"/>
        <v>122723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4683836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1078153</v>
      </c>
      <c r="AW48" s="28">
        <f t="shared" si="1"/>
        <v>0</v>
      </c>
      <c r="AX48" s="28">
        <f t="shared" si="1"/>
        <v>0</v>
      </c>
      <c r="AY48" s="28">
        <f t="shared" si="1"/>
        <v>948401</v>
      </c>
      <c r="AZ48" s="28">
        <f t="shared" si="1"/>
        <v>0</v>
      </c>
      <c r="BA48" s="28">
        <f t="shared" si="1"/>
        <v>40869</v>
      </c>
      <c r="BB48" s="28">
        <f t="shared" si="1"/>
        <v>0</v>
      </c>
      <c r="BC48" s="28">
        <f t="shared" si="1"/>
        <v>107360</v>
      </c>
      <c r="BD48" s="28">
        <f t="shared" si="1"/>
        <v>0</v>
      </c>
      <c r="BE48" s="28">
        <f t="shared" si="1"/>
        <v>271160</v>
      </c>
      <c r="BF48" s="28">
        <f t="shared" si="1"/>
        <v>912006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239341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737</v>
      </c>
      <c r="BS48" s="28">
        <f t="shared" si="2"/>
        <v>0</v>
      </c>
      <c r="BT48" s="28">
        <f t="shared" si="2"/>
        <v>32635</v>
      </c>
      <c r="BU48" s="28">
        <f t="shared" si="2"/>
        <v>0</v>
      </c>
      <c r="BV48" s="28">
        <f t="shared" si="2"/>
        <v>0</v>
      </c>
      <c r="BW48" s="28">
        <f t="shared" si="2"/>
        <v>0</v>
      </c>
      <c r="BX48" s="28">
        <f t="shared" si="2"/>
        <v>0</v>
      </c>
      <c r="BY48" s="28">
        <f t="shared" si="2"/>
        <v>904902</v>
      </c>
      <c r="BZ48" s="28">
        <f t="shared" si="2"/>
        <v>205674</v>
      </c>
      <c r="CA48" s="28">
        <f t="shared" si="2"/>
        <v>161016</v>
      </c>
      <c r="CB48" s="28">
        <f t="shared" si="2"/>
        <v>0</v>
      </c>
      <c r="CC48" s="28">
        <f t="shared" si="2"/>
        <v>137592</v>
      </c>
      <c r="CD48" s="28">
        <f t="shared" si="2"/>
        <v>0</v>
      </c>
      <c r="CE48" s="28">
        <f>SUM(C48:CD48)</f>
        <v>70745351</v>
      </c>
    </row>
    <row r="49" spans="1:83" x14ac:dyDescent="0.25">
      <c r="A49" s="16" t="s">
        <v>233</v>
      </c>
      <c r="B49" s="28">
        <f>B47+B48</f>
        <v>70893325.200000018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21324638.5</v>
      </c>
      <c r="C51" s="20">
        <v>1184084.22</v>
      </c>
      <c r="D51" s="20">
        <v>0</v>
      </c>
      <c r="E51" s="20">
        <v>1151046.97</v>
      </c>
      <c r="F51" s="20">
        <v>0</v>
      </c>
      <c r="G51" s="20">
        <v>0</v>
      </c>
      <c r="H51" s="20">
        <v>148606.03999999998</v>
      </c>
      <c r="I51" s="20">
        <v>0</v>
      </c>
      <c r="J51" s="20">
        <v>960437.17999999993</v>
      </c>
      <c r="K51" s="20">
        <v>0</v>
      </c>
      <c r="L51" s="20">
        <v>0</v>
      </c>
      <c r="M51" s="20">
        <v>0</v>
      </c>
      <c r="N51" s="20">
        <v>0</v>
      </c>
      <c r="O51" s="20">
        <v>652005.15</v>
      </c>
      <c r="P51" s="20">
        <v>3642486.33</v>
      </c>
      <c r="Q51" s="20">
        <v>499.2</v>
      </c>
      <c r="R51" s="20">
        <v>0</v>
      </c>
      <c r="S51" s="20">
        <v>0</v>
      </c>
      <c r="T51" s="20">
        <v>36038.050000000003</v>
      </c>
      <c r="U51" s="20">
        <v>403703.58999999997</v>
      </c>
      <c r="V51" s="20">
        <v>1022044.4899999999</v>
      </c>
      <c r="W51" s="20">
        <v>154532.26</v>
      </c>
      <c r="X51" s="20">
        <v>412030.21</v>
      </c>
      <c r="Y51" s="20">
        <v>335494.95</v>
      </c>
      <c r="Z51" s="20">
        <v>0</v>
      </c>
      <c r="AA51" s="20">
        <v>112435.2</v>
      </c>
      <c r="AB51" s="20">
        <v>518574.51999999996</v>
      </c>
      <c r="AC51" s="20">
        <v>221926.58</v>
      </c>
      <c r="AD51" s="20">
        <v>22245.07</v>
      </c>
      <c r="AE51" s="20">
        <v>16221.62</v>
      </c>
      <c r="AF51" s="20">
        <v>0</v>
      </c>
      <c r="AG51" s="20">
        <v>469633.06999999995</v>
      </c>
      <c r="AH51" s="20">
        <v>0</v>
      </c>
      <c r="AI51" s="20">
        <v>0</v>
      </c>
      <c r="AJ51" s="20">
        <v>5173109.53</v>
      </c>
      <c r="AK51" s="20">
        <v>4411.2299999999996</v>
      </c>
      <c r="AL51" s="20">
        <v>2229.71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248551.83</v>
      </c>
      <c r="AS51" s="20">
        <v>0</v>
      </c>
      <c r="AT51" s="20">
        <v>0</v>
      </c>
      <c r="AU51" s="20">
        <v>0</v>
      </c>
      <c r="AV51" s="20">
        <v>40832.370000000003</v>
      </c>
      <c r="AW51" s="20">
        <v>0</v>
      </c>
      <c r="AX51" s="20">
        <v>0</v>
      </c>
      <c r="AY51" s="20">
        <v>239295.09000000003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2516451.71</v>
      </c>
      <c r="BF51" s="20">
        <v>33111.57</v>
      </c>
      <c r="BG51" s="20">
        <v>0</v>
      </c>
      <c r="BH51" s="20">
        <v>0</v>
      </c>
      <c r="BI51" s="20">
        <v>71.650000000000006</v>
      </c>
      <c r="BJ51" s="20">
        <v>0</v>
      </c>
      <c r="BK51" s="20">
        <v>0</v>
      </c>
      <c r="BL51" s="20">
        <v>241.48</v>
      </c>
      <c r="BM51" s="20">
        <v>0</v>
      </c>
      <c r="BN51" s="20">
        <v>177755.14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3523.09</v>
      </c>
      <c r="BZ51" s="20">
        <v>0</v>
      </c>
      <c r="CA51" s="20">
        <v>0</v>
      </c>
      <c r="CB51" s="20">
        <v>0</v>
      </c>
      <c r="CC51" s="20">
        <v>1421009.4000000001</v>
      </c>
      <c r="CD51" s="16"/>
      <c r="CE51" s="28">
        <f>SUM(C51:CD51)</f>
        <v>21324638.5</v>
      </c>
    </row>
    <row r="52" spans="1:83" x14ac:dyDescent="0.25">
      <c r="A52" s="35" t="s">
        <v>235</v>
      </c>
      <c r="B52" s="277">
        <v>18144799.849999998</v>
      </c>
      <c r="C52" s="28">
        <f t="shared" ref="C52:AH52" si="3">IF($B$52,ROUND(($B$52/($CE$90+$CF$90)*C90),0))</f>
        <v>442139</v>
      </c>
      <c r="D52" s="28">
        <f t="shared" si="3"/>
        <v>0</v>
      </c>
      <c r="E52" s="28">
        <f t="shared" si="3"/>
        <v>2425983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53540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374034</v>
      </c>
      <c r="P52" s="28">
        <f t="shared" si="3"/>
        <v>1901364</v>
      </c>
      <c r="Q52" s="28">
        <f t="shared" si="3"/>
        <v>50292</v>
      </c>
      <c r="R52" s="28">
        <f t="shared" si="3"/>
        <v>0</v>
      </c>
      <c r="S52" s="28">
        <f t="shared" si="3"/>
        <v>370257</v>
      </c>
      <c r="T52" s="28">
        <f t="shared" si="3"/>
        <v>0</v>
      </c>
      <c r="U52" s="28">
        <f t="shared" si="3"/>
        <v>353613</v>
      </c>
      <c r="V52" s="28">
        <f t="shared" si="3"/>
        <v>70268</v>
      </c>
      <c r="W52" s="28">
        <f t="shared" si="3"/>
        <v>0</v>
      </c>
      <c r="X52" s="28">
        <f t="shared" si="3"/>
        <v>0</v>
      </c>
      <c r="Y52" s="28">
        <f t="shared" si="3"/>
        <v>978747</v>
      </c>
      <c r="Z52" s="28">
        <f t="shared" si="3"/>
        <v>0</v>
      </c>
      <c r="AA52" s="28">
        <f t="shared" si="3"/>
        <v>0</v>
      </c>
      <c r="AB52" s="28">
        <f t="shared" si="3"/>
        <v>287260</v>
      </c>
      <c r="AC52" s="28">
        <f t="shared" si="3"/>
        <v>20826</v>
      </c>
      <c r="AD52" s="28">
        <f t="shared" si="3"/>
        <v>240038</v>
      </c>
      <c r="AE52" s="28">
        <f t="shared" si="3"/>
        <v>241502</v>
      </c>
      <c r="AF52" s="28">
        <f t="shared" si="3"/>
        <v>0</v>
      </c>
      <c r="AG52" s="28">
        <f t="shared" si="3"/>
        <v>428446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439782</v>
      </c>
      <c r="AK52" s="28">
        <f t="shared" si="4"/>
        <v>123447</v>
      </c>
      <c r="AL52" s="28">
        <f t="shared" si="4"/>
        <v>88547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38149</v>
      </c>
      <c r="AQ52" s="28">
        <f t="shared" si="4"/>
        <v>0</v>
      </c>
      <c r="AR52" s="28">
        <f t="shared" si="4"/>
        <v>946903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29593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404169</v>
      </c>
      <c r="BA52" s="28">
        <f t="shared" si="4"/>
        <v>90096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3704332</v>
      </c>
      <c r="BF52" s="28">
        <f t="shared" si="4"/>
        <v>43859</v>
      </c>
      <c r="BG52" s="28">
        <f t="shared" si="4"/>
        <v>0</v>
      </c>
      <c r="BH52" s="28">
        <f t="shared" si="4"/>
        <v>0</v>
      </c>
      <c r="BI52" s="28">
        <f t="shared" si="4"/>
        <v>28298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3360675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354569</v>
      </c>
      <c r="BS52" s="28">
        <f t="shared" si="5"/>
        <v>0</v>
      </c>
      <c r="BT52" s="28">
        <f t="shared" si="5"/>
        <v>32587</v>
      </c>
      <c r="BU52" s="28">
        <f t="shared" si="5"/>
        <v>0</v>
      </c>
      <c r="BV52" s="28">
        <f t="shared" si="5"/>
        <v>200721</v>
      </c>
      <c r="BW52" s="28">
        <f t="shared" si="5"/>
        <v>0</v>
      </c>
      <c r="BX52" s="28">
        <f t="shared" si="5"/>
        <v>0</v>
      </c>
      <c r="BY52" s="28">
        <f t="shared" si="5"/>
        <v>20762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18144798</v>
      </c>
    </row>
    <row r="53" spans="1:83" x14ac:dyDescent="0.25">
      <c r="A53" s="16" t="s">
        <v>233</v>
      </c>
      <c r="B53" s="28">
        <f>B51+B52</f>
        <v>39469438.349999994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17885</v>
      </c>
      <c r="D59" s="20">
        <v>0</v>
      </c>
      <c r="E59" s="20">
        <v>98995</v>
      </c>
      <c r="F59" s="20">
        <v>0</v>
      </c>
      <c r="G59" s="20">
        <v>0</v>
      </c>
      <c r="H59" s="20">
        <v>0</v>
      </c>
      <c r="I59" s="20">
        <v>0</v>
      </c>
      <c r="J59" s="20">
        <v>5237</v>
      </c>
      <c r="K59" s="20">
        <v>0</v>
      </c>
      <c r="L59" s="20">
        <v>0</v>
      </c>
      <c r="M59" s="20">
        <v>0</v>
      </c>
      <c r="N59" s="20">
        <v>0</v>
      </c>
      <c r="O59" s="20">
        <v>16499</v>
      </c>
      <c r="P59" s="26">
        <v>1522721</v>
      </c>
      <c r="Q59" s="26">
        <v>798945</v>
      </c>
      <c r="R59" s="26">
        <v>0</v>
      </c>
      <c r="S59" s="278">
        <v>0</v>
      </c>
      <c r="T59" s="278">
        <v>0</v>
      </c>
      <c r="U59" s="27">
        <v>1654172</v>
      </c>
      <c r="V59" s="26">
        <v>47779.22</v>
      </c>
      <c r="W59" s="26">
        <v>26636.704000000002</v>
      </c>
      <c r="X59" s="26">
        <v>85505.852899999983</v>
      </c>
      <c r="Y59" s="26">
        <v>523756.02109999995</v>
      </c>
      <c r="Z59" s="26">
        <v>0</v>
      </c>
      <c r="AA59" s="26">
        <v>30951.8691</v>
      </c>
      <c r="AB59" s="278">
        <v>0</v>
      </c>
      <c r="AC59" s="26">
        <v>190546.28439999997</v>
      </c>
      <c r="AD59" s="26">
        <v>0</v>
      </c>
      <c r="AE59" s="26">
        <v>141471</v>
      </c>
      <c r="AF59" s="26">
        <v>0</v>
      </c>
      <c r="AG59" s="26">
        <v>41858</v>
      </c>
      <c r="AH59" s="26">
        <v>0</v>
      </c>
      <c r="AI59" s="26">
        <v>0</v>
      </c>
      <c r="AJ59" s="26">
        <v>582525.49</v>
      </c>
      <c r="AK59" s="26">
        <v>59997</v>
      </c>
      <c r="AL59" s="26">
        <v>7387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169801</v>
      </c>
      <c r="AS59" s="26">
        <v>0</v>
      </c>
      <c r="AT59" s="26">
        <v>0</v>
      </c>
      <c r="AU59" s="26">
        <v>0</v>
      </c>
      <c r="AV59" s="278">
        <v>0</v>
      </c>
      <c r="AW59" s="278">
        <v>0</v>
      </c>
      <c r="AX59" s="278">
        <v>0</v>
      </c>
      <c r="AY59" s="26">
        <v>333132</v>
      </c>
      <c r="AZ59" s="26">
        <v>249300</v>
      </c>
      <c r="BA59" s="278">
        <v>0</v>
      </c>
      <c r="BB59" s="278">
        <v>0</v>
      </c>
      <c r="BC59" s="278">
        <v>0</v>
      </c>
      <c r="BD59" s="278">
        <v>0</v>
      </c>
      <c r="BE59" s="26">
        <v>854712.97796666657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ht="15.75" customHeight="1" x14ac:dyDescent="0.25">
      <c r="A60" s="217" t="s">
        <v>262</v>
      </c>
      <c r="B60" s="218"/>
      <c r="C60" s="279">
        <v>190.43327884615383</v>
      </c>
      <c r="D60" s="279">
        <v>0</v>
      </c>
      <c r="E60" s="279">
        <v>557.65142788461549</v>
      </c>
      <c r="F60" s="279">
        <v>0</v>
      </c>
      <c r="G60" s="279">
        <v>0</v>
      </c>
      <c r="H60" s="279">
        <v>3.8461538461538464E-3</v>
      </c>
      <c r="I60" s="279">
        <v>0</v>
      </c>
      <c r="J60" s="279">
        <v>62.384038461538466</v>
      </c>
      <c r="K60" s="279">
        <v>0</v>
      </c>
      <c r="L60" s="279">
        <v>0</v>
      </c>
      <c r="M60" s="279">
        <v>0</v>
      </c>
      <c r="N60" s="279">
        <v>0</v>
      </c>
      <c r="O60" s="279">
        <v>146.41800000000003</v>
      </c>
      <c r="P60" s="280">
        <v>238.60261538461538</v>
      </c>
      <c r="Q60" s="280">
        <v>16.091360576923076</v>
      </c>
      <c r="R60" s="280">
        <v>0</v>
      </c>
      <c r="S60" s="281">
        <v>39.799721153846157</v>
      </c>
      <c r="T60" s="281">
        <v>12.297831730769232</v>
      </c>
      <c r="U60" s="282">
        <v>93.820389423076918</v>
      </c>
      <c r="V60" s="280">
        <v>28.009091346153852</v>
      </c>
      <c r="W60" s="280">
        <v>8.8018365384615382</v>
      </c>
      <c r="X60" s="280">
        <v>11.6580625</v>
      </c>
      <c r="Y60" s="280">
        <v>54.375307692307693</v>
      </c>
      <c r="Z60" s="280">
        <v>0</v>
      </c>
      <c r="AA60" s="280">
        <v>4.0948990384615378</v>
      </c>
      <c r="AB60" s="281">
        <v>84.337860576923092</v>
      </c>
      <c r="AC60" s="280">
        <v>39.045115384615386</v>
      </c>
      <c r="AD60" s="280">
        <v>0.31770673076923078</v>
      </c>
      <c r="AE60" s="280">
        <v>42.525086538461544</v>
      </c>
      <c r="AF60" s="280">
        <v>0</v>
      </c>
      <c r="AG60" s="280">
        <v>69.116735576923077</v>
      </c>
      <c r="AH60" s="280">
        <v>0</v>
      </c>
      <c r="AI60" s="280">
        <v>0</v>
      </c>
      <c r="AJ60" s="280">
        <v>826.55530288461546</v>
      </c>
      <c r="AK60" s="280">
        <v>16.922413461538461</v>
      </c>
      <c r="AL60" s="280">
        <v>5.9938942307692304</v>
      </c>
      <c r="AM60" s="280">
        <v>0</v>
      </c>
      <c r="AN60" s="280">
        <v>0</v>
      </c>
      <c r="AO60" s="280">
        <v>0</v>
      </c>
      <c r="AP60" s="280">
        <v>0</v>
      </c>
      <c r="AQ60" s="280">
        <v>0</v>
      </c>
      <c r="AR60" s="280">
        <v>219.24903365384611</v>
      </c>
      <c r="AS60" s="280">
        <v>0</v>
      </c>
      <c r="AT60" s="280">
        <v>0</v>
      </c>
      <c r="AU60" s="280">
        <v>0</v>
      </c>
      <c r="AV60" s="281">
        <v>68.351778846153849</v>
      </c>
      <c r="AW60" s="281">
        <v>0</v>
      </c>
      <c r="AX60" s="281">
        <v>0</v>
      </c>
      <c r="AY60" s="280">
        <v>95.52028365384615</v>
      </c>
      <c r="AZ60" s="280">
        <v>0</v>
      </c>
      <c r="BA60" s="281">
        <v>4.7113557692307699</v>
      </c>
      <c r="BB60" s="281">
        <v>0</v>
      </c>
      <c r="BC60" s="281">
        <v>10.70396153846154</v>
      </c>
      <c r="BD60" s="281">
        <v>0</v>
      </c>
      <c r="BE60" s="280">
        <v>18.284365384615384</v>
      </c>
      <c r="BF60" s="281">
        <v>91.654134615384635</v>
      </c>
      <c r="BG60" s="281">
        <v>0</v>
      </c>
      <c r="BH60" s="281">
        <v>0</v>
      </c>
      <c r="BI60" s="281">
        <v>0</v>
      </c>
      <c r="BJ60" s="281">
        <v>0</v>
      </c>
      <c r="BK60" s="281">
        <v>0</v>
      </c>
      <c r="BL60" s="281">
        <v>0</v>
      </c>
      <c r="BM60" s="281">
        <v>0</v>
      </c>
      <c r="BN60" s="281">
        <v>6.3469951923076922</v>
      </c>
      <c r="BO60" s="281">
        <v>0</v>
      </c>
      <c r="BP60" s="281">
        <v>0</v>
      </c>
      <c r="BQ60" s="281">
        <v>0</v>
      </c>
      <c r="BR60" s="281">
        <v>2.5000000000000001E-2</v>
      </c>
      <c r="BS60" s="281">
        <v>0</v>
      </c>
      <c r="BT60" s="281">
        <v>2.7787451923076922</v>
      </c>
      <c r="BU60" s="281">
        <v>0</v>
      </c>
      <c r="BV60" s="281">
        <v>0</v>
      </c>
      <c r="BW60" s="281">
        <v>0</v>
      </c>
      <c r="BX60" s="281">
        <v>0</v>
      </c>
      <c r="BY60" s="281">
        <v>48.824596153846166</v>
      </c>
      <c r="BZ60" s="281">
        <v>9.7984759615384629</v>
      </c>
      <c r="CA60" s="281">
        <v>6.8783605769230771</v>
      </c>
      <c r="CB60" s="281">
        <v>0</v>
      </c>
      <c r="CC60" s="281">
        <v>12.029740384615383</v>
      </c>
      <c r="CD60" s="219" t="s">
        <v>248</v>
      </c>
      <c r="CE60" s="237">
        <f t="shared" ref="CE60:CE68" si="6">SUM(C60:CD60)</f>
        <v>3144.412649038461</v>
      </c>
    </row>
    <row r="61" spans="1:83" x14ac:dyDescent="0.25">
      <c r="A61" s="35" t="s">
        <v>263</v>
      </c>
      <c r="B61" s="16"/>
      <c r="C61" s="20">
        <v>28796877.470000003</v>
      </c>
      <c r="D61" s="20">
        <v>0</v>
      </c>
      <c r="E61" s="20">
        <v>64820672.530000016</v>
      </c>
      <c r="F61" s="20">
        <v>0</v>
      </c>
      <c r="G61" s="20">
        <v>0</v>
      </c>
      <c r="H61" s="20">
        <v>149.74</v>
      </c>
      <c r="I61" s="20">
        <v>0</v>
      </c>
      <c r="J61" s="20">
        <v>8391642.0799999982</v>
      </c>
      <c r="K61" s="20">
        <v>0</v>
      </c>
      <c r="L61" s="20">
        <v>0</v>
      </c>
      <c r="M61" s="20">
        <v>0</v>
      </c>
      <c r="N61" s="20">
        <v>0</v>
      </c>
      <c r="O61" s="20">
        <v>18197682.93</v>
      </c>
      <c r="P61" s="26">
        <v>28818094.759999987</v>
      </c>
      <c r="Q61" s="26">
        <v>2068055.91</v>
      </c>
      <c r="R61" s="26">
        <v>0</v>
      </c>
      <c r="S61" s="283">
        <v>1975688.71</v>
      </c>
      <c r="T61" s="283">
        <v>1822746.12</v>
      </c>
      <c r="U61" s="27">
        <v>8306778.1999999993</v>
      </c>
      <c r="V61" s="26">
        <v>3996933.5800000005</v>
      </c>
      <c r="W61" s="26">
        <v>1013050.5500000002</v>
      </c>
      <c r="X61" s="26">
        <v>1447462.12</v>
      </c>
      <c r="Y61" s="26">
        <v>5659890.5000000009</v>
      </c>
      <c r="Z61" s="26">
        <v>0</v>
      </c>
      <c r="AA61" s="26">
        <v>662011.36</v>
      </c>
      <c r="AB61" s="284">
        <v>9216069.4000000022</v>
      </c>
      <c r="AC61" s="26">
        <v>4848993.6800000006</v>
      </c>
      <c r="AD61" s="26">
        <v>107669.61</v>
      </c>
      <c r="AE61" s="26">
        <v>4369338.4300000006</v>
      </c>
      <c r="AF61" s="26">
        <v>0</v>
      </c>
      <c r="AG61" s="26">
        <v>8171462.379999999</v>
      </c>
      <c r="AH61" s="26">
        <v>0</v>
      </c>
      <c r="AI61" s="26">
        <v>0</v>
      </c>
      <c r="AJ61" s="26">
        <v>105011110.12999997</v>
      </c>
      <c r="AK61" s="26">
        <v>1812862.3399999999</v>
      </c>
      <c r="AL61" s="26">
        <v>623730.48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23805314.529999986</v>
      </c>
      <c r="AS61" s="26">
        <v>0</v>
      </c>
      <c r="AT61" s="26">
        <v>0</v>
      </c>
      <c r="AU61" s="26">
        <v>0</v>
      </c>
      <c r="AV61" s="283">
        <v>5479647.0199999986</v>
      </c>
      <c r="AW61" s="283">
        <v>0</v>
      </c>
      <c r="AX61" s="283">
        <v>0</v>
      </c>
      <c r="AY61" s="26">
        <v>4820191.0100000007</v>
      </c>
      <c r="AZ61" s="26">
        <v>0</v>
      </c>
      <c r="BA61" s="283">
        <v>207713.37</v>
      </c>
      <c r="BB61" s="283">
        <v>0</v>
      </c>
      <c r="BC61" s="283">
        <v>545648.49</v>
      </c>
      <c r="BD61" s="283">
        <v>0</v>
      </c>
      <c r="BE61" s="26">
        <v>1378153.6600000001</v>
      </c>
      <c r="BF61" s="283">
        <v>4635214.0200000014</v>
      </c>
      <c r="BG61" s="283">
        <v>0</v>
      </c>
      <c r="BH61" s="283">
        <v>0</v>
      </c>
      <c r="BI61" s="283">
        <v>0</v>
      </c>
      <c r="BJ61" s="283">
        <v>0</v>
      </c>
      <c r="BK61" s="283">
        <v>0</v>
      </c>
      <c r="BL61" s="283">
        <v>0</v>
      </c>
      <c r="BM61" s="283">
        <v>0</v>
      </c>
      <c r="BN61" s="283">
        <v>1216435.6900000004</v>
      </c>
      <c r="BO61" s="283">
        <v>0</v>
      </c>
      <c r="BP61" s="283">
        <v>0</v>
      </c>
      <c r="BQ61" s="283">
        <v>0</v>
      </c>
      <c r="BR61" s="283">
        <v>3746.9200000000005</v>
      </c>
      <c r="BS61" s="283">
        <v>0</v>
      </c>
      <c r="BT61" s="283">
        <v>165863.54999999999</v>
      </c>
      <c r="BU61" s="283">
        <v>0</v>
      </c>
      <c r="BV61" s="283">
        <v>0</v>
      </c>
      <c r="BW61" s="283">
        <v>0</v>
      </c>
      <c r="BX61" s="283">
        <v>0</v>
      </c>
      <c r="BY61" s="283">
        <v>4599109.8099999996</v>
      </c>
      <c r="BZ61" s="283">
        <v>1045327.9499999997</v>
      </c>
      <c r="CA61" s="283">
        <v>818352.50999999989</v>
      </c>
      <c r="CB61" s="283">
        <v>0</v>
      </c>
      <c r="CC61" s="283">
        <v>699302.12000000011</v>
      </c>
      <c r="CD61" s="25" t="s">
        <v>248</v>
      </c>
      <c r="CE61" s="28">
        <f t="shared" si="6"/>
        <v>359558993.66000003</v>
      </c>
    </row>
    <row r="62" spans="1:83" x14ac:dyDescent="0.25">
      <c r="A62" s="35" t="s">
        <v>11</v>
      </c>
      <c r="B62" s="16"/>
      <c r="C62" s="28">
        <f t="shared" ref="C62:AH62" si="7">ROUND(C47+C48,0)</f>
        <v>5667763</v>
      </c>
      <c r="D62" s="28">
        <f t="shared" si="7"/>
        <v>0</v>
      </c>
      <c r="E62" s="28">
        <f t="shared" si="7"/>
        <v>12778695</v>
      </c>
      <c r="F62" s="28">
        <f t="shared" si="7"/>
        <v>0</v>
      </c>
      <c r="G62" s="28">
        <f t="shared" si="7"/>
        <v>0</v>
      </c>
      <c r="H62" s="28">
        <f t="shared" si="7"/>
        <v>29</v>
      </c>
      <c r="I62" s="28">
        <f t="shared" si="7"/>
        <v>0</v>
      </c>
      <c r="J62" s="28">
        <f t="shared" si="7"/>
        <v>1653171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3580552</v>
      </c>
      <c r="P62" s="28">
        <f t="shared" si="7"/>
        <v>5675695</v>
      </c>
      <c r="Q62" s="28">
        <f t="shared" si="7"/>
        <v>406902</v>
      </c>
      <c r="R62" s="28">
        <f t="shared" si="7"/>
        <v>0</v>
      </c>
      <c r="S62" s="28">
        <f t="shared" si="7"/>
        <v>388728</v>
      </c>
      <c r="T62" s="28">
        <f t="shared" si="7"/>
        <v>358636</v>
      </c>
      <c r="U62" s="28">
        <f t="shared" si="7"/>
        <v>1636493</v>
      </c>
      <c r="V62" s="28">
        <f t="shared" si="7"/>
        <v>786460</v>
      </c>
      <c r="W62" s="28">
        <f t="shared" si="7"/>
        <v>199324</v>
      </c>
      <c r="X62" s="28">
        <f t="shared" si="7"/>
        <v>284797</v>
      </c>
      <c r="Y62" s="28">
        <f t="shared" si="7"/>
        <v>1115040</v>
      </c>
      <c r="Z62" s="28">
        <f t="shared" si="7"/>
        <v>0</v>
      </c>
      <c r="AA62" s="28">
        <f t="shared" si="7"/>
        <v>130255</v>
      </c>
      <c r="AB62" s="28">
        <f t="shared" si="7"/>
        <v>1815522</v>
      </c>
      <c r="AC62" s="28">
        <f t="shared" si="7"/>
        <v>954068</v>
      </c>
      <c r="AD62" s="28">
        <f t="shared" si="7"/>
        <v>21185</v>
      </c>
      <c r="AE62" s="28">
        <f t="shared" si="7"/>
        <v>859693</v>
      </c>
      <c r="AF62" s="28">
        <f t="shared" si="7"/>
        <v>0</v>
      </c>
      <c r="AG62" s="28">
        <f t="shared" si="7"/>
        <v>1608129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20661702</v>
      </c>
      <c r="AK62" s="28">
        <f t="shared" si="8"/>
        <v>356691</v>
      </c>
      <c r="AL62" s="28">
        <f t="shared" si="8"/>
        <v>122723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4686116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1078153</v>
      </c>
      <c r="AW62" s="28">
        <f t="shared" si="8"/>
        <v>0</v>
      </c>
      <c r="AX62" s="28">
        <f t="shared" si="8"/>
        <v>0</v>
      </c>
      <c r="AY62" s="28">
        <f t="shared" si="8"/>
        <v>951068</v>
      </c>
      <c r="AZ62" s="28">
        <f t="shared" si="8"/>
        <v>0</v>
      </c>
      <c r="BA62" s="28">
        <f t="shared" si="8"/>
        <v>40869</v>
      </c>
      <c r="BB62" s="28">
        <f t="shared" si="8"/>
        <v>0</v>
      </c>
      <c r="BC62" s="28">
        <f t="shared" si="8"/>
        <v>107360</v>
      </c>
      <c r="BD62" s="28">
        <f t="shared" si="8"/>
        <v>0</v>
      </c>
      <c r="BE62" s="28">
        <f t="shared" si="8"/>
        <v>275548</v>
      </c>
      <c r="BF62" s="28">
        <f t="shared" si="8"/>
        <v>914879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333041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737</v>
      </c>
      <c r="BS62" s="28">
        <f t="shared" si="9"/>
        <v>0</v>
      </c>
      <c r="BT62" s="28">
        <f t="shared" si="9"/>
        <v>32762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905006</v>
      </c>
      <c r="BZ62" s="28">
        <f t="shared" si="9"/>
        <v>205674</v>
      </c>
      <c r="CA62" s="28">
        <f t="shared" si="9"/>
        <v>161016</v>
      </c>
      <c r="CB62" s="28">
        <f t="shared" si="9"/>
        <v>0</v>
      </c>
      <c r="CC62" s="28">
        <f t="shared" si="9"/>
        <v>138846</v>
      </c>
      <c r="CD62" s="25" t="s">
        <v>248</v>
      </c>
      <c r="CE62" s="28">
        <f t="shared" si="6"/>
        <v>70893328</v>
      </c>
    </row>
    <row r="63" spans="1:83" x14ac:dyDescent="0.25">
      <c r="A63" s="35" t="s">
        <v>264</v>
      </c>
      <c r="B63" s="16"/>
      <c r="C63" s="20">
        <v>4668181.37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1306630.73</v>
      </c>
      <c r="K63" s="20">
        <v>0</v>
      </c>
      <c r="L63" s="20">
        <v>0</v>
      </c>
      <c r="M63" s="20">
        <v>0</v>
      </c>
      <c r="N63" s="20">
        <v>0</v>
      </c>
      <c r="O63" s="20">
        <v>1719552.22</v>
      </c>
      <c r="P63" s="26">
        <v>3671903.69</v>
      </c>
      <c r="Q63" s="26">
        <v>0</v>
      </c>
      <c r="R63" s="26">
        <v>0</v>
      </c>
      <c r="S63" s="283">
        <v>0</v>
      </c>
      <c r="T63" s="283">
        <v>0</v>
      </c>
      <c r="U63" s="27">
        <v>72893.3</v>
      </c>
      <c r="V63" s="26">
        <v>0</v>
      </c>
      <c r="W63" s="26">
        <v>0</v>
      </c>
      <c r="X63" s="26">
        <v>0</v>
      </c>
      <c r="Y63" s="26">
        <v>58687.5</v>
      </c>
      <c r="Z63" s="26">
        <v>0</v>
      </c>
      <c r="AA63" s="26">
        <v>0</v>
      </c>
      <c r="AB63" s="284">
        <v>13891.06</v>
      </c>
      <c r="AC63" s="26">
        <v>6810</v>
      </c>
      <c r="AD63" s="26">
        <v>0</v>
      </c>
      <c r="AE63" s="26">
        <v>0</v>
      </c>
      <c r="AF63" s="26">
        <v>0</v>
      </c>
      <c r="AG63" s="26">
        <v>7096243.3300000001</v>
      </c>
      <c r="AH63" s="26">
        <v>0</v>
      </c>
      <c r="AI63" s="26">
        <v>0</v>
      </c>
      <c r="AJ63" s="26">
        <v>2258764.36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28786.85</v>
      </c>
      <c r="AS63" s="26">
        <v>0</v>
      </c>
      <c r="AT63" s="26">
        <v>0</v>
      </c>
      <c r="AU63" s="26">
        <v>0</v>
      </c>
      <c r="AV63" s="283">
        <v>0</v>
      </c>
      <c r="AW63" s="283">
        <v>0</v>
      </c>
      <c r="AX63" s="283">
        <v>0</v>
      </c>
      <c r="AY63" s="26">
        <v>0</v>
      </c>
      <c r="AZ63" s="26">
        <v>0</v>
      </c>
      <c r="BA63" s="283">
        <v>0</v>
      </c>
      <c r="BB63" s="283">
        <v>0</v>
      </c>
      <c r="BC63" s="283">
        <v>0</v>
      </c>
      <c r="BD63" s="283">
        <v>0</v>
      </c>
      <c r="BE63" s="26">
        <v>0</v>
      </c>
      <c r="BF63" s="283">
        <v>0</v>
      </c>
      <c r="BG63" s="283">
        <v>0</v>
      </c>
      <c r="BH63" s="283">
        <v>0</v>
      </c>
      <c r="BI63" s="283">
        <v>0</v>
      </c>
      <c r="BJ63" s="283">
        <v>0</v>
      </c>
      <c r="BK63" s="283">
        <v>0</v>
      </c>
      <c r="BL63" s="283">
        <v>0</v>
      </c>
      <c r="BM63" s="283">
        <v>0</v>
      </c>
      <c r="BN63" s="283">
        <v>0</v>
      </c>
      <c r="BO63" s="283">
        <v>0</v>
      </c>
      <c r="BP63" s="283">
        <v>0</v>
      </c>
      <c r="BQ63" s="283">
        <v>0</v>
      </c>
      <c r="BR63" s="283">
        <v>0</v>
      </c>
      <c r="BS63" s="283">
        <v>0</v>
      </c>
      <c r="BT63" s="283">
        <v>0</v>
      </c>
      <c r="BU63" s="283">
        <v>0</v>
      </c>
      <c r="BV63" s="283">
        <v>0</v>
      </c>
      <c r="BW63" s="283">
        <v>0</v>
      </c>
      <c r="BX63" s="283">
        <v>0</v>
      </c>
      <c r="BY63" s="283">
        <v>0</v>
      </c>
      <c r="BZ63" s="283">
        <v>0</v>
      </c>
      <c r="CA63" s="283">
        <v>0</v>
      </c>
      <c r="CB63" s="283">
        <v>0</v>
      </c>
      <c r="CC63" s="283">
        <v>9352118.3800000008</v>
      </c>
      <c r="CD63" s="25" t="s">
        <v>248</v>
      </c>
      <c r="CE63" s="28">
        <f t="shared" si="6"/>
        <v>30254462.790000007</v>
      </c>
    </row>
    <row r="64" spans="1:83" x14ac:dyDescent="0.25">
      <c r="A64" s="35" t="s">
        <v>265</v>
      </c>
      <c r="B64" s="16"/>
      <c r="C64" s="20">
        <v>2878355.5100000012</v>
      </c>
      <c r="D64" s="20">
        <v>0</v>
      </c>
      <c r="E64" s="20">
        <v>4220240.43</v>
      </c>
      <c r="F64" s="20">
        <v>0</v>
      </c>
      <c r="G64" s="20">
        <v>0</v>
      </c>
      <c r="H64" s="20">
        <v>0</v>
      </c>
      <c r="I64" s="20">
        <v>0</v>
      </c>
      <c r="J64" s="20">
        <v>1501102.52</v>
      </c>
      <c r="K64" s="20">
        <v>0</v>
      </c>
      <c r="L64" s="20">
        <v>0</v>
      </c>
      <c r="M64" s="20">
        <v>0</v>
      </c>
      <c r="N64" s="20">
        <v>0</v>
      </c>
      <c r="O64" s="20">
        <v>1800459.2700000009</v>
      </c>
      <c r="P64" s="26">
        <v>46587672.250000015</v>
      </c>
      <c r="Q64" s="26">
        <v>147005.33000000002</v>
      </c>
      <c r="R64" s="26">
        <v>0</v>
      </c>
      <c r="S64" s="283">
        <v>1993950.6100000003</v>
      </c>
      <c r="T64" s="283">
        <v>1129967.9600000002</v>
      </c>
      <c r="U64" s="27">
        <v>16701959.459999999</v>
      </c>
      <c r="V64" s="26">
        <v>19619249.849999998</v>
      </c>
      <c r="W64" s="26">
        <v>99957.86</v>
      </c>
      <c r="X64" s="26">
        <v>336386.33</v>
      </c>
      <c r="Y64" s="26">
        <v>3861321.5600000015</v>
      </c>
      <c r="Z64" s="26">
        <v>0</v>
      </c>
      <c r="AA64" s="26">
        <v>464453.69999999995</v>
      </c>
      <c r="AB64" s="284">
        <v>17765044.859999992</v>
      </c>
      <c r="AC64" s="26">
        <v>1278825.57</v>
      </c>
      <c r="AD64" s="26">
        <v>66062.469999999987</v>
      </c>
      <c r="AE64" s="26">
        <v>52320.529999999977</v>
      </c>
      <c r="AF64" s="26">
        <v>0</v>
      </c>
      <c r="AG64" s="26">
        <v>1891880.5499999991</v>
      </c>
      <c r="AH64" s="26">
        <v>0</v>
      </c>
      <c r="AI64" s="26">
        <v>0</v>
      </c>
      <c r="AJ64" s="26">
        <v>6557348.3699999992</v>
      </c>
      <c r="AK64" s="26">
        <v>4252.24</v>
      </c>
      <c r="AL64" s="26">
        <v>114.72</v>
      </c>
      <c r="AM64" s="26">
        <v>0</v>
      </c>
      <c r="AN64" s="26">
        <v>0</v>
      </c>
      <c r="AO64" s="26">
        <v>0</v>
      </c>
      <c r="AP64" s="26">
        <v>38.129999999999995</v>
      </c>
      <c r="AQ64" s="26">
        <v>0</v>
      </c>
      <c r="AR64" s="26">
        <v>2549730.4900000016</v>
      </c>
      <c r="AS64" s="26">
        <v>0</v>
      </c>
      <c r="AT64" s="26">
        <v>0</v>
      </c>
      <c r="AU64" s="26">
        <v>0</v>
      </c>
      <c r="AV64" s="283">
        <v>732967.73</v>
      </c>
      <c r="AW64" s="283">
        <v>0</v>
      </c>
      <c r="AX64" s="283">
        <v>0</v>
      </c>
      <c r="AY64" s="26">
        <v>2898899.8499999992</v>
      </c>
      <c r="AZ64" s="26">
        <v>0</v>
      </c>
      <c r="BA64" s="283">
        <v>3720.5</v>
      </c>
      <c r="BB64" s="283">
        <v>0</v>
      </c>
      <c r="BC64" s="283">
        <v>-523.15</v>
      </c>
      <c r="BD64" s="283">
        <v>141832.79999999999</v>
      </c>
      <c r="BE64" s="26">
        <v>87112.08</v>
      </c>
      <c r="BF64" s="283">
        <v>487384.6</v>
      </c>
      <c r="BG64" s="283">
        <v>0</v>
      </c>
      <c r="BH64" s="283">
        <v>0</v>
      </c>
      <c r="BI64" s="283">
        <v>97362.150000000009</v>
      </c>
      <c r="BJ64" s="283">
        <v>0</v>
      </c>
      <c r="BK64" s="283">
        <v>0</v>
      </c>
      <c r="BL64" s="283">
        <v>88877.81</v>
      </c>
      <c r="BM64" s="283">
        <v>0</v>
      </c>
      <c r="BN64" s="283">
        <v>57064.78</v>
      </c>
      <c r="BO64" s="283">
        <v>0</v>
      </c>
      <c r="BP64" s="283">
        <v>0</v>
      </c>
      <c r="BQ64" s="283">
        <v>0</v>
      </c>
      <c r="BR64" s="283">
        <v>0</v>
      </c>
      <c r="BS64" s="283">
        <v>0</v>
      </c>
      <c r="BT64" s="283">
        <v>0</v>
      </c>
      <c r="BU64" s="283">
        <v>0</v>
      </c>
      <c r="BV64" s="283">
        <v>0</v>
      </c>
      <c r="BW64" s="283">
        <v>0</v>
      </c>
      <c r="BX64" s="283">
        <v>0</v>
      </c>
      <c r="BY64" s="283">
        <v>5787.86</v>
      </c>
      <c r="BZ64" s="283">
        <v>15.83</v>
      </c>
      <c r="CA64" s="283">
        <v>0</v>
      </c>
      <c r="CB64" s="283">
        <v>0</v>
      </c>
      <c r="CC64" s="283">
        <v>170689.15000000002</v>
      </c>
      <c r="CD64" s="25" t="s">
        <v>248</v>
      </c>
      <c r="CE64" s="28">
        <f t="shared" si="6"/>
        <v>136278892.56000003</v>
      </c>
    </row>
    <row r="65" spans="1:83" x14ac:dyDescent="0.25">
      <c r="A65" s="35" t="s">
        <v>266</v>
      </c>
      <c r="B65" s="16"/>
      <c r="C65" s="20">
        <v>3705.93</v>
      </c>
      <c r="D65" s="20">
        <v>0</v>
      </c>
      <c r="E65" s="20">
        <v>7335.84</v>
      </c>
      <c r="F65" s="20">
        <v>0</v>
      </c>
      <c r="G65" s="20">
        <v>0</v>
      </c>
      <c r="H65" s="20">
        <v>0</v>
      </c>
      <c r="I65" s="20">
        <v>0</v>
      </c>
      <c r="J65" s="20">
        <v>1443.59</v>
      </c>
      <c r="K65" s="20">
        <v>0</v>
      </c>
      <c r="L65" s="20">
        <v>0</v>
      </c>
      <c r="M65" s="20">
        <v>0</v>
      </c>
      <c r="N65" s="20">
        <v>0</v>
      </c>
      <c r="O65" s="20">
        <v>3683.23</v>
      </c>
      <c r="P65" s="26">
        <v>11066.34</v>
      </c>
      <c r="Q65" s="26">
        <v>947.67</v>
      </c>
      <c r="R65" s="26">
        <v>0</v>
      </c>
      <c r="S65" s="283">
        <v>105.88</v>
      </c>
      <c r="T65" s="283">
        <v>2145.59</v>
      </c>
      <c r="U65" s="27">
        <v>63042.37999999999</v>
      </c>
      <c r="V65" s="26">
        <v>2208.0100000000002</v>
      </c>
      <c r="W65" s="26">
        <v>158.84</v>
      </c>
      <c r="X65" s="26">
        <v>393.28</v>
      </c>
      <c r="Y65" s="26">
        <v>4080.5499999999997</v>
      </c>
      <c r="Z65" s="26">
        <v>0</v>
      </c>
      <c r="AA65" s="26">
        <v>307.27999999999997</v>
      </c>
      <c r="AB65" s="284">
        <v>4075.1000000000004</v>
      </c>
      <c r="AC65" s="26">
        <v>1321.14</v>
      </c>
      <c r="AD65" s="26">
        <v>0</v>
      </c>
      <c r="AE65" s="26">
        <v>1272.1699999999998</v>
      </c>
      <c r="AF65" s="26">
        <v>0</v>
      </c>
      <c r="AG65" s="26">
        <v>1099.81</v>
      </c>
      <c r="AH65" s="26">
        <v>0</v>
      </c>
      <c r="AI65" s="26">
        <v>0</v>
      </c>
      <c r="AJ65" s="26">
        <v>446090.61999999994</v>
      </c>
      <c r="AK65" s="26">
        <v>490.62</v>
      </c>
      <c r="AL65" s="26">
        <v>1124.8399999999999</v>
      </c>
      <c r="AM65" s="26">
        <v>0</v>
      </c>
      <c r="AN65" s="26">
        <v>0</v>
      </c>
      <c r="AO65" s="26">
        <v>0</v>
      </c>
      <c r="AP65" s="26">
        <v>5256.85</v>
      </c>
      <c r="AQ65" s="26">
        <v>0</v>
      </c>
      <c r="AR65" s="26">
        <v>381731.7099999999</v>
      </c>
      <c r="AS65" s="26">
        <v>0</v>
      </c>
      <c r="AT65" s="26">
        <v>0</v>
      </c>
      <c r="AU65" s="26">
        <v>0</v>
      </c>
      <c r="AV65" s="283">
        <v>22341.350000000002</v>
      </c>
      <c r="AW65" s="283">
        <v>0</v>
      </c>
      <c r="AX65" s="283">
        <v>0</v>
      </c>
      <c r="AY65" s="26">
        <v>236.81</v>
      </c>
      <c r="AZ65" s="26">
        <v>0</v>
      </c>
      <c r="BA65" s="283">
        <v>0</v>
      </c>
      <c r="BB65" s="283">
        <v>0</v>
      </c>
      <c r="BC65" s="283">
        <v>98.65</v>
      </c>
      <c r="BD65" s="283">
        <v>0</v>
      </c>
      <c r="BE65" s="26">
        <v>3468725.38</v>
      </c>
      <c r="BF65" s="283">
        <v>506.32</v>
      </c>
      <c r="BG65" s="283">
        <v>0</v>
      </c>
      <c r="BH65" s="283">
        <v>0</v>
      </c>
      <c r="BI65" s="283">
        <v>0</v>
      </c>
      <c r="BJ65" s="283">
        <v>0</v>
      </c>
      <c r="BK65" s="283">
        <v>0</v>
      </c>
      <c r="BL65" s="283">
        <v>355.55</v>
      </c>
      <c r="BM65" s="283">
        <v>0</v>
      </c>
      <c r="BN65" s="283">
        <v>510.42</v>
      </c>
      <c r="BO65" s="283">
        <v>0</v>
      </c>
      <c r="BP65" s="283">
        <v>0</v>
      </c>
      <c r="BQ65" s="283">
        <v>0</v>
      </c>
      <c r="BR65" s="283">
        <v>0</v>
      </c>
      <c r="BS65" s="283">
        <v>0</v>
      </c>
      <c r="BT65" s="283">
        <v>2567.67</v>
      </c>
      <c r="BU65" s="283">
        <v>0</v>
      </c>
      <c r="BV65" s="283">
        <v>0</v>
      </c>
      <c r="BW65" s="283">
        <v>0</v>
      </c>
      <c r="BX65" s="283">
        <v>0</v>
      </c>
      <c r="BY65" s="283">
        <v>2878.5299999999997</v>
      </c>
      <c r="BZ65" s="283">
        <v>0</v>
      </c>
      <c r="CA65" s="283">
        <v>0</v>
      </c>
      <c r="CB65" s="283">
        <v>0</v>
      </c>
      <c r="CC65" s="283">
        <v>736.05</v>
      </c>
      <c r="CD65" s="25" t="s">
        <v>248</v>
      </c>
      <c r="CE65" s="28">
        <f t="shared" si="6"/>
        <v>4442044</v>
      </c>
    </row>
    <row r="66" spans="1:83" x14ac:dyDescent="0.25">
      <c r="A66" s="35" t="s">
        <v>267</v>
      </c>
      <c r="B66" s="16"/>
      <c r="C66" s="20">
        <v>330196.88999999996</v>
      </c>
      <c r="D66" s="20">
        <v>0</v>
      </c>
      <c r="E66" s="20">
        <v>2746408.16</v>
      </c>
      <c r="F66" s="20">
        <v>0</v>
      </c>
      <c r="G66" s="20">
        <v>0</v>
      </c>
      <c r="H66" s="20">
        <v>196.37</v>
      </c>
      <c r="I66" s="20">
        <v>0</v>
      </c>
      <c r="J66" s="20">
        <v>587373.88000000012</v>
      </c>
      <c r="K66" s="20">
        <v>0</v>
      </c>
      <c r="L66" s="20">
        <v>0</v>
      </c>
      <c r="M66" s="20">
        <v>0</v>
      </c>
      <c r="N66" s="20">
        <v>0</v>
      </c>
      <c r="O66" s="20">
        <v>902817.25000000023</v>
      </c>
      <c r="P66" s="26">
        <v>5468328.0899999999</v>
      </c>
      <c r="Q66" s="26">
        <v>26518.400000000001</v>
      </c>
      <c r="R66" s="26">
        <v>0</v>
      </c>
      <c r="S66" s="283">
        <v>497155.24999999994</v>
      </c>
      <c r="T66" s="283">
        <v>11.3</v>
      </c>
      <c r="U66" s="27">
        <v>3549751.5100000007</v>
      </c>
      <c r="V66" s="26">
        <v>725962.20000000007</v>
      </c>
      <c r="W66" s="26">
        <v>136359.15</v>
      </c>
      <c r="X66" s="26">
        <v>174554.16</v>
      </c>
      <c r="Y66" s="26">
        <v>2596417.34</v>
      </c>
      <c r="Z66" s="26">
        <v>0</v>
      </c>
      <c r="AA66" s="26">
        <v>78066.990000000005</v>
      </c>
      <c r="AB66" s="284">
        <v>903391.45999999973</v>
      </c>
      <c r="AC66" s="26">
        <v>90191.91</v>
      </c>
      <c r="AD66" s="26">
        <v>2919965.3399999994</v>
      </c>
      <c r="AE66" s="26">
        <v>1295075</v>
      </c>
      <c r="AF66" s="26">
        <v>0</v>
      </c>
      <c r="AG66" s="26">
        <v>647049.06000000006</v>
      </c>
      <c r="AH66" s="26">
        <v>0</v>
      </c>
      <c r="AI66" s="26">
        <v>0</v>
      </c>
      <c r="AJ66" s="26">
        <v>15227643.680000003</v>
      </c>
      <c r="AK66" s="26">
        <v>5652.16</v>
      </c>
      <c r="AL66" s="26">
        <v>117.04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6883647.2699999996</v>
      </c>
      <c r="AS66" s="26">
        <v>0</v>
      </c>
      <c r="AT66" s="26">
        <v>0</v>
      </c>
      <c r="AU66" s="26">
        <v>0</v>
      </c>
      <c r="AV66" s="283">
        <v>1764908.0799999998</v>
      </c>
      <c r="AW66" s="283">
        <v>0</v>
      </c>
      <c r="AX66" s="283">
        <v>0</v>
      </c>
      <c r="AY66" s="26">
        <v>1248529.0600000003</v>
      </c>
      <c r="AZ66" s="26">
        <v>0</v>
      </c>
      <c r="BA66" s="283">
        <v>415.7</v>
      </c>
      <c r="BB66" s="283">
        <v>0</v>
      </c>
      <c r="BC66" s="283">
        <v>96.64</v>
      </c>
      <c r="BD66" s="283">
        <v>0</v>
      </c>
      <c r="BE66" s="26">
        <v>16137732.950000003</v>
      </c>
      <c r="BF66" s="283">
        <v>433431.54</v>
      </c>
      <c r="BG66" s="283">
        <v>0</v>
      </c>
      <c r="BH66" s="283">
        <v>0</v>
      </c>
      <c r="BI66" s="283">
        <v>586.79999999999995</v>
      </c>
      <c r="BJ66" s="283">
        <v>0</v>
      </c>
      <c r="BK66" s="283">
        <v>30148159.010000002</v>
      </c>
      <c r="BL66" s="283">
        <v>5962028.6099999994</v>
      </c>
      <c r="BM66" s="283">
        <v>0</v>
      </c>
      <c r="BN66" s="283">
        <v>898182.5900000002</v>
      </c>
      <c r="BO66" s="283">
        <v>0</v>
      </c>
      <c r="BP66" s="283">
        <v>0</v>
      </c>
      <c r="BQ66" s="283">
        <v>0</v>
      </c>
      <c r="BR66" s="283">
        <v>0</v>
      </c>
      <c r="BS66" s="283">
        <v>0</v>
      </c>
      <c r="BT66" s="283">
        <v>0</v>
      </c>
      <c r="BU66" s="283">
        <v>0</v>
      </c>
      <c r="BV66" s="283">
        <v>0</v>
      </c>
      <c r="BW66" s="283">
        <v>0</v>
      </c>
      <c r="BX66" s="283">
        <v>0</v>
      </c>
      <c r="BY66" s="283">
        <v>287899.66000000003</v>
      </c>
      <c r="BZ66" s="283">
        <v>0</v>
      </c>
      <c r="CA66" s="283">
        <v>0</v>
      </c>
      <c r="CB66" s="283">
        <v>151171.32999999996</v>
      </c>
      <c r="CC66" s="283">
        <v>97985756.769999996</v>
      </c>
      <c r="CD66" s="25" t="s">
        <v>248</v>
      </c>
      <c r="CE66" s="28">
        <f t="shared" si="6"/>
        <v>200811748.59999999</v>
      </c>
    </row>
    <row r="67" spans="1:83" x14ac:dyDescent="0.25">
      <c r="A67" s="35" t="s">
        <v>16</v>
      </c>
      <c r="B67" s="16"/>
      <c r="C67" s="28">
        <f t="shared" ref="C67:AH67" si="10">ROUND(C51+C52,0)</f>
        <v>1626223</v>
      </c>
      <c r="D67" s="28">
        <f t="shared" si="10"/>
        <v>0</v>
      </c>
      <c r="E67" s="28">
        <f t="shared" si="10"/>
        <v>3577030</v>
      </c>
      <c r="F67" s="28">
        <f t="shared" si="10"/>
        <v>0</v>
      </c>
      <c r="G67" s="28">
        <f t="shared" si="10"/>
        <v>0</v>
      </c>
      <c r="H67" s="28">
        <f t="shared" si="10"/>
        <v>148606</v>
      </c>
      <c r="I67" s="28">
        <f t="shared" si="10"/>
        <v>0</v>
      </c>
      <c r="J67" s="28">
        <f t="shared" si="10"/>
        <v>1013977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1026039</v>
      </c>
      <c r="P67" s="28">
        <f t="shared" si="10"/>
        <v>5543850</v>
      </c>
      <c r="Q67" s="28">
        <f t="shared" si="10"/>
        <v>50791</v>
      </c>
      <c r="R67" s="28">
        <f t="shared" si="10"/>
        <v>0</v>
      </c>
      <c r="S67" s="28">
        <f t="shared" si="10"/>
        <v>370257</v>
      </c>
      <c r="T67" s="28">
        <f t="shared" si="10"/>
        <v>36038</v>
      </c>
      <c r="U67" s="28">
        <f t="shared" si="10"/>
        <v>757317</v>
      </c>
      <c r="V67" s="28">
        <f t="shared" si="10"/>
        <v>1092312</v>
      </c>
      <c r="W67" s="28">
        <f t="shared" si="10"/>
        <v>154532</v>
      </c>
      <c r="X67" s="28">
        <f t="shared" si="10"/>
        <v>412030</v>
      </c>
      <c r="Y67" s="28">
        <f t="shared" si="10"/>
        <v>1314242</v>
      </c>
      <c r="Z67" s="28">
        <f t="shared" si="10"/>
        <v>0</v>
      </c>
      <c r="AA67" s="28">
        <f t="shared" si="10"/>
        <v>112435</v>
      </c>
      <c r="AB67" s="28">
        <f t="shared" si="10"/>
        <v>805835</v>
      </c>
      <c r="AC67" s="28">
        <f t="shared" si="10"/>
        <v>242753</v>
      </c>
      <c r="AD67" s="28">
        <f t="shared" si="10"/>
        <v>262283</v>
      </c>
      <c r="AE67" s="28">
        <f t="shared" si="10"/>
        <v>257724</v>
      </c>
      <c r="AF67" s="28">
        <f t="shared" si="10"/>
        <v>0</v>
      </c>
      <c r="AG67" s="28">
        <f t="shared" si="10"/>
        <v>898079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5612892</v>
      </c>
      <c r="AK67" s="28">
        <f t="shared" si="11"/>
        <v>127858</v>
      </c>
      <c r="AL67" s="28">
        <f t="shared" si="11"/>
        <v>90777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38149</v>
      </c>
      <c r="AQ67" s="28">
        <f t="shared" si="11"/>
        <v>0</v>
      </c>
      <c r="AR67" s="28">
        <f t="shared" si="11"/>
        <v>1195455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70425</v>
      </c>
      <c r="AW67" s="28">
        <f t="shared" si="11"/>
        <v>0</v>
      </c>
      <c r="AX67" s="28">
        <f t="shared" si="11"/>
        <v>0</v>
      </c>
      <c r="AY67" s="28">
        <f t="shared" si="11"/>
        <v>239295</v>
      </c>
      <c r="AZ67" s="28">
        <f t="shared" si="11"/>
        <v>404169</v>
      </c>
      <c r="BA67" s="28">
        <f t="shared" si="11"/>
        <v>90096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6220784</v>
      </c>
      <c r="BF67" s="28">
        <f t="shared" si="11"/>
        <v>76971</v>
      </c>
      <c r="BG67" s="28">
        <f t="shared" si="11"/>
        <v>0</v>
      </c>
      <c r="BH67" s="28">
        <f t="shared" si="11"/>
        <v>0</v>
      </c>
      <c r="BI67" s="28">
        <f t="shared" si="11"/>
        <v>28370</v>
      </c>
      <c r="BJ67" s="28">
        <f t="shared" si="11"/>
        <v>0</v>
      </c>
      <c r="BK67" s="28">
        <f t="shared" si="11"/>
        <v>0</v>
      </c>
      <c r="BL67" s="28">
        <f t="shared" si="11"/>
        <v>241</v>
      </c>
      <c r="BM67" s="28">
        <f t="shared" si="11"/>
        <v>0</v>
      </c>
      <c r="BN67" s="28">
        <f t="shared" si="11"/>
        <v>3538430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354569</v>
      </c>
      <c r="BS67" s="28">
        <f t="shared" si="12"/>
        <v>0</v>
      </c>
      <c r="BT67" s="28">
        <f t="shared" si="12"/>
        <v>32587</v>
      </c>
      <c r="BU67" s="28">
        <f t="shared" si="12"/>
        <v>0</v>
      </c>
      <c r="BV67" s="28">
        <f t="shared" si="12"/>
        <v>200721</v>
      </c>
      <c r="BW67" s="28">
        <f t="shared" si="12"/>
        <v>0</v>
      </c>
      <c r="BX67" s="28">
        <f t="shared" si="12"/>
        <v>0</v>
      </c>
      <c r="BY67" s="28">
        <f t="shared" si="12"/>
        <v>24285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1421009</v>
      </c>
      <c r="CD67" s="25" t="s">
        <v>248</v>
      </c>
      <c r="CE67" s="28">
        <f t="shared" si="6"/>
        <v>39469436</v>
      </c>
    </row>
    <row r="68" spans="1:83" x14ac:dyDescent="0.25">
      <c r="A68" s="35" t="s">
        <v>268</v>
      </c>
      <c r="B68" s="28"/>
      <c r="C68" s="20">
        <v>23664</v>
      </c>
      <c r="D68" s="20">
        <v>0</v>
      </c>
      <c r="E68" s="20">
        <v>56100.280000000006</v>
      </c>
      <c r="F68" s="20">
        <v>0</v>
      </c>
      <c r="G68" s="20">
        <v>0</v>
      </c>
      <c r="H68" s="20">
        <v>0</v>
      </c>
      <c r="I68" s="20">
        <v>0</v>
      </c>
      <c r="J68" s="20">
        <v>8511.14</v>
      </c>
      <c r="K68" s="20">
        <v>0</v>
      </c>
      <c r="L68" s="20">
        <v>0</v>
      </c>
      <c r="M68" s="20">
        <v>0</v>
      </c>
      <c r="N68" s="20">
        <v>0</v>
      </c>
      <c r="O68" s="20">
        <v>197596.6</v>
      </c>
      <c r="P68" s="26">
        <v>1199667.19</v>
      </c>
      <c r="Q68" s="26">
        <v>2611.96</v>
      </c>
      <c r="R68" s="26">
        <v>0</v>
      </c>
      <c r="S68" s="283">
        <v>168676.83</v>
      </c>
      <c r="T68" s="283">
        <v>586.1</v>
      </c>
      <c r="U68" s="27">
        <v>343768.45</v>
      </c>
      <c r="V68" s="26">
        <v>2267.1999999999998</v>
      </c>
      <c r="W68" s="26">
        <v>3151.09</v>
      </c>
      <c r="X68" s="26">
        <v>285</v>
      </c>
      <c r="Y68" s="26">
        <v>20208.05</v>
      </c>
      <c r="Z68" s="26">
        <v>0</v>
      </c>
      <c r="AA68" s="26">
        <v>275.43</v>
      </c>
      <c r="AB68" s="284">
        <v>179252.91</v>
      </c>
      <c r="AC68" s="26">
        <v>30626.560000000001</v>
      </c>
      <c r="AD68" s="26">
        <v>2504.98</v>
      </c>
      <c r="AE68" s="26">
        <v>191453.21</v>
      </c>
      <c r="AF68" s="26">
        <v>0</v>
      </c>
      <c r="AG68" s="26">
        <v>25908.19</v>
      </c>
      <c r="AH68" s="26">
        <v>0</v>
      </c>
      <c r="AI68" s="26">
        <v>0</v>
      </c>
      <c r="AJ68" s="26">
        <v>9126914.2300000004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944640.82000000007</v>
      </c>
      <c r="AS68" s="26">
        <v>0</v>
      </c>
      <c r="AT68" s="26">
        <v>0</v>
      </c>
      <c r="AU68" s="26">
        <v>0</v>
      </c>
      <c r="AV68" s="283">
        <v>1512129.42</v>
      </c>
      <c r="AW68" s="283">
        <v>0</v>
      </c>
      <c r="AX68" s="283">
        <v>0</v>
      </c>
      <c r="AY68" s="26">
        <v>69682.76999999999</v>
      </c>
      <c r="AZ68" s="26">
        <v>0</v>
      </c>
      <c r="BA68" s="283">
        <v>0</v>
      </c>
      <c r="BB68" s="283">
        <v>0</v>
      </c>
      <c r="BC68" s="283">
        <v>3.51</v>
      </c>
      <c r="BD68" s="283">
        <v>1458890.67</v>
      </c>
      <c r="BE68" s="26">
        <v>2378357.96</v>
      </c>
      <c r="BF68" s="283">
        <v>3682.99</v>
      </c>
      <c r="BG68" s="283">
        <v>0</v>
      </c>
      <c r="BH68" s="283">
        <v>0</v>
      </c>
      <c r="BI68" s="283">
        <v>0</v>
      </c>
      <c r="BJ68" s="283">
        <v>0</v>
      </c>
      <c r="BK68" s="283">
        <v>0</v>
      </c>
      <c r="BL68" s="283">
        <v>18692.189999999999</v>
      </c>
      <c r="BM68" s="283">
        <v>0</v>
      </c>
      <c r="BN68" s="283">
        <v>58427.53</v>
      </c>
      <c r="BO68" s="283">
        <v>0</v>
      </c>
      <c r="BP68" s="283">
        <v>0</v>
      </c>
      <c r="BQ68" s="283">
        <v>0</v>
      </c>
      <c r="BR68" s="283">
        <v>0</v>
      </c>
      <c r="BS68" s="283">
        <v>0</v>
      </c>
      <c r="BT68" s="283">
        <v>0</v>
      </c>
      <c r="BU68" s="283">
        <v>0</v>
      </c>
      <c r="BV68" s="283">
        <v>0</v>
      </c>
      <c r="BW68" s="283">
        <v>0</v>
      </c>
      <c r="BX68" s="283">
        <v>0</v>
      </c>
      <c r="BY68" s="283">
        <v>3446.45</v>
      </c>
      <c r="BZ68" s="283">
        <v>0</v>
      </c>
      <c r="CA68" s="283">
        <v>0</v>
      </c>
      <c r="CB68" s="283">
        <v>0</v>
      </c>
      <c r="CC68" s="283">
        <v>157041.75000000012</v>
      </c>
      <c r="CD68" s="25" t="s">
        <v>248</v>
      </c>
      <c r="CE68" s="28">
        <f t="shared" si="6"/>
        <v>18189025.460000001</v>
      </c>
    </row>
    <row r="69" spans="1:83" x14ac:dyDescent="0.25">
      <c r="A69" s="35" t="s">
        <v>269</v>
      </c>
      <c r="B69" s="16"/>
      <c r="C69" s="28">
        <f t="shared" ref="C69:AH69" si="13">SUM(C70:C83)</f>
        <v>39727.040000000001</v>
      </c>
      <c r="D69" s="28">
        <f t="shared" si="13"/>
        <v>0</v>
      </c>
      <c r="E69" s="28">
        <f t="shared" si="13"/>
        <v>126650.26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46207.55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55225.409999999989</v>
      </c>
      <c r="P69" s="28">
        <f t="shared" si="13"/>
        <v>335959.55</v>
      </c>
      <c r="Q69" s="28">
        <f t="shared" si="13"/>
        <v>18898.68</v>
      </c>
      <c r="R69" s="28">
        <f t="shared" si="13"/>
        <v>0</v>
      </c>
      <c r="S69" s="28">
        <f t="shared" si="13"/>
        <v>324160.12</v>
      </c>
      <c r="T69" s="28">
        <f t="shared" si="13"/>
        <v>7342.26</v>
      </c>
      <c r="U69" s="28">
        <f t="shared" si="13"/>
        <v>9959.3800000000047</v>
      </c>
      <c r="V69" s="28">
        <f t="shared" si="13"/>
        <v>10638.86</v>
      </c>
      <c r="W69" s="28">
        <f t="shared" si="13"/>
        <v>554.12</v>
      </c>
      <c r="X69" s="28">
        <f t="shared" si="13"/>
        <v>2814.2</v>
      </c>
      <c r="Y69" s="28">
        <f t="shared" si="13"/>
        <v>59390.89</v>
      </c>
      <c r="Z69" s="28">
        <f t="shared" si="13"/>
        <v>0</v>
      </c>
      <c r="AA69" s="28">
        <f t="shared" si="13"/>
        <v>17352.439999999999</v>
      </c>
      <c r="AB69" s="28">
        <f t="shared" si="13"/>
        <v>3063459.9999999995</v>
      </c>
      <c r="AC69" s="28">
        <f t="shared" si="13"/>
        <v>22833.32</v>
      </c>
      <c r="AD69" s="28">
        <f t="shared" si="13"/>
        <v>0</v>
      </c>
      <c r="AE69" s="28">
        <f t="shared" si="13"/>
        <v>18483.939999999999</v>
      </c>
      <c r="AF69" s="28">
        <f t="shared" si="13"/>
        <v>0</v>
      </c>
      <c r="AG69" s="28">
        <f t="shared" si="13"/>
        <v>45121.549999999996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111463.17999999924</v>
      </c>
      <c r="AK69" s="28">
        <f t="shared" si="14"/>
        <v>5597.29</v>
      </c>
      <c r="AL69" s="28">
        <f t="shared" si="14"/>
        <v>5723.54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883454.64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704769.1</v>
      </c>
      <c r="AW69" s="28">
        <f t="shared" si="14"/>
        <v>0</v>
      </c>
      <c r="AX69" s="28">
        <f t="shared" si="14"/>
        <v>0</v>
      </c>
      <c r="AY69" s="28">
        <f t="shared" si="14"/>
        <v>11436.830000000002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46.97</v>
      </c>
      <c r="BD69" s="28">
        <f t="shared" si="14"/>
        <v>0</v>
      </c>
      <c r="BE69" s="28">
        <f t="shared" si="14"/>
        <v>179673.97999999998</v>
      </c>
      <c r="BF69" s="28">
        <f t="shared" si="14"/>
        <v>2232.52</v>
      </c>
      <c r="BG69" s="28">
        <f t="shared" si="14"/>
        <v>0</v>
      </c>
      <c r="BH69" s="28">
        <f t="shared" si="14"/>
        <v>0</v>
      </c>
      <c r="BI69" s="28">
        <f t="shared" si="14"/>
        <v>-17.069999999999993</v>
      </c>
      <c r="BJ69" s="28">
        <f t="shared" si="14"/>
        <v>0</v>
      </c>
      <c r="BK69" s="28">
        <f t="shared" si="14"/>
        <v>126192</v>
      </c>
      <c r="BL69" s="28">
        <f t="shared" si="14"/>
        <v>4622.13</v>
      </c>
      <c r="BM69" s="28">
        <f t="shared" si="14"/>
        <v>0</v>
      </c>
      <c r="BN69" s="28">
        <f t="shared" si="14"/>
        <v>379834.83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336608.3</v>
      </c>
      <c r="BS69" s="28">
        <f t="shared" si="15"/>
        <v>0</v>
      </c>
      <c r="BT69" s="28">
        <f t="shared" si="15"/>
        <v>7870.69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8126.81</v>
      </c>
      <c r="BZ69" s="28">
        <f t="shared" si="15"/>
        <v>176</v>
      </c>
      <c r="CA69" s="28">
        <f t="shared" si="15"/>
        <v>2997.21</v>
      </c>
      <c r="CB69" s="28">
        <f t="shared" si="15"/>
        <v>0</v>
      </c>
      <c r="CC69" s="28">
        <f t="shared" si="15"/>
        <v>761577.70000000298</v>
      </c>
      <c r="CD69" s="28">
        <f t="shared" si="15"/>
        <v>34520090.219999999</v>
      </c>
      <c r="CE69" s="28">
        <f>SUM(CE70:CE84)</f>
        <v>63763314.840000004</v>
      </c>
    </row>
    <row r="70" spans="1:83" x14ac:dyDescent="0.2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39727.040000000001</v>
      </c>
      <c r="D83" s="20">
        <v>0</v>
      </c>
      <c r="E83" s="26">
        <v>126650.26</v>
      </c>
      <c r="F83" s="26">
        <v>0</v>
      </c>
      <c r="G83" s="20">
        <v>0</v>
      </c>
      <c r="H83" s="20">
        <v>0</v>
      </c>
      <c r="I83" s="26">
        <v>0</v>
      </c>
      <c r="J83" s="26">
        <v>46207.55</v>
      </c>
      <c r="K83" s="26">
        <v>0</v>
      </c>
      <c r="L83" s="26">
        <v>0</v>
      </c>
      <c r="M83" s="20">
        <v>0</v>
      </c>
      <c r="N83" s="20">
        <v>0</v>
      </c>
      <c r="O83" s="20">
        <v>55225.409999999989</v>
      </c>
      <c r="P83" s="26">
        <v>335959.55</v>
      </c>
      <c r="Q83" s="26">
        <v>18898.68</v>
      </c>
      <c r="R83" s="27">
        <v>0</v>
      </c>
      <c r="S83" s="26">
        <v>324160.12</v>
      </c>
      <c r="T83" s="20">
        <v>7342.26</v>
      </c>
      <c r="U83" s="26">
        <v>9959.3800000000047</v>
      </c>
      <c r="V83" s="26">
        <v>10638.86</v>
      </c>
      <c r="W83" s="20">
        <v>554.12</v>
      </c>
      <c r="X83" s="26">
        <v>2814.2</v>
      </c>
      <c r="Y83" s="26">
        <v>59390.89</v>
      </c>
      <c r="Z83" s="26">
        <v>0</v>
      </c>
      <c r="AA83" s="26">
        <v>17352.439999999999</v>
      </c>
      <c r="AB83" s="26">
        <v>3063459.9999999995</v>
      </c>
      <c r="AC83" s="26">
        <v>22833.32</v>
      </c>
      <c r="AD83" s="26">
        <v>0</v>
      </c>
      <c r="AE83" s="26">
        <v>18483.939999999999</v>
      </c>
      <c r="AF83" s="26">
        <v>0</v>
      </c>
      <c r="AG83" s="26">
        <v>45121.549999999996</v>
      </c>
      <c r="AH83" s="26">
        <v>0</v>
      </c>
      <c r="AI83" s="26">
        <v>0</v>
      </c>
      <c r="AJ83" s="26">
        <v>111463.17999999924</v>
      </c>
      <c r="AK83" s="26">
        <v>5597.29</v>
      </c>
      <c r="AL83" s="26">
        <v>5723.54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883454.64</v>
      </c>
      <c r="AS83" s="20">
        <v>0</v>
      </c>
      <c r="AT83" s="20">
        <v>0</v>
      </c>
      <c r="AU83" s="26">
        <v>0</v>
      </c>
      <c r="AV83" s="26">
        <v>704769.1</v>
      </c>
      <c r="AW83" s="26">
        <v>0</v>
      </c>
      <c r="AX83" s="26">
        <v>0</v>
      </c>
      <c r="AY83" s="26">
        <v>11436.830000000002</v>
      </c>
      <c r="AZ83" s="26">
        <v>0</v>
      </c>
      <c r="BA83" s="26">
        <v>0</v>
      </c>
      <c r="BB83" s="26">
        <v>0</v>
      </c>
      <c r="BC83" s="26">
        <v>46.97</v>
      </c>
      <c r="BD83" s="26">
        <v>0</v>
      </c>
      <c r="BE83" s="26">
        <v>179673.97999999998</v>
      </c>
      <c r="BF83" s="26">
        <v>2232.52</v>
      </c>
      <c r="BG83" s="26">
        <v>0</v>
      </c>
      <c r="BH83" s="27">
        <v>0</v>
      </c>
      <c r="BI83" s="26">
        <v>-17.069999999999993</v>
      </c>
      <c r="BJ83" s="26">
        <v>0</v>
      </c>
      <c r="BK83" s="26">
        <v>126192</v>
      </c>
      <c r="BL83" s="26">
        <v>4622.13</v>
      </c>
      <c r="BM83" s="26">
        <v>0</v>
      </c>
      <c r="BN83" s="26">
        <v>379834.83</v>
      </c>
      <c r="BO83" s="26">
        <v>0</v>
      </c>
      <c r="BP83" s="26">
        <v>0</v>
      </c>
      <c r="BQ83" s="26">
        <v>0</v>
      </c>
      <c r="BR83" s="26">
        <v>336608.3</v>
      </c>
      <c r="BS83" s="26">
        <v>0</v>
      </c>
      <c r="BT83" s="26">
        <v>7870.69</v>
      </c>
      <c r="BU83" s="26">
        <v>0</v>
      </c>
      <c r="BV83" s="26">
        <v>0</v>
      </c>
      <c r="BW83" s="26">
        <v>0</v>
      </c>
      <c r="BX83" s="26">
        <v>0</v>
      </c>
      <c r="BY83" s="26">
        <v>8126.81</v>
      </c>
      <c r="BZ83" s="26">
        <v>176</v>
      </c>
      <c r="CA83" s="26">
        <v>2997.21</v>
      </c>
      <c r="CB83" s="26">
        <v>0</v>
      </c>
      <c r="CC83" s="26">
        <v>761577.70000000298</v>
      </c>
      <c r="CD83" s="31">
        <v>34520090.219999999</v>
      </c>
      <c r="CE83" s="28">
        <f t="shared" si="16"/>
        <v>42257256.439999998</v>
      </c>
    </row>
    <row r="84" spans="1:84" x14ac:dyDescent="0.25">
      <c r="A84" s="35" t="s">
        <v>284</v>
      </c>
      <c r="B84" s="16"/>
      <c r="C84" s="20">
        <v>38000</v>
      </c>
      <c r="D84" s="20">
        <v>0</v>
      </c>
      <c r="E84" s="20">
        <v>32050.010000000002</v>
      </c>
      <c r="F84" s="20">
        <v>0</v>
      </c>
      <c r="G84" s="20">
        <v>0</v>
      </c>
      <c r="H84" s="20">
        <v>0</v>
      </c>
      <c r="I84" s="20">
        <v>0</v>
      </c>
      <c r="J84" s="20">
        <v>7016.5</v>
      </c>
      <c r="K84" s="20">
        <v>0</v>
      </c>
      <c r="L84" s="20">
        <v>0</v>
      </c>
      <c r="M84" s="20">
        <v>0</v>
      </c>
      <c r="N84" s="20">
        <v>0</v>
      </c>
      <c r="O84" s="20">
        <v>31384.760000000002</v>
      </c>
      <c r="P84" s="20">
        <v>982370</v>
      </c>
      <c r="Q84" s="20">
        <v>0</v>
      </c>
      <c r="R84" s="20">
        <v>0</v>
      </c>
      <c r="S84" s="20">
        <v>0</v>
      </c>
      <c r="T84" s="20">
        <v>0</v>
      </c>
      <c r="U84" s="20">
        <v>1415496.8800000001</v>
      </c>
      <c r="V84" s="20">
        <v>13049.69</v>
      </c>
      <c r="W84" s="20">
        <v>0</v>
      </c>
      <c r="X84" s="20">
        <v>0</v>
      </c>
      <c r="Y84" s="20">
        <v>19322.419999999998</v>
      </c>
      <c r="Z84" s="20">
        <v>0</v>
      </c>
      <c r="AA84" s="20">
        <v>0</v>
      </c>
      <c r="AB84" s="20">
        <v>5512026.8600000003</v>
      </c>
      <c r="AC84" s="20">
        <v>0</v>
      </c>
      <c r="AD84" s="20">
        <v>397328.8</v>
      </c>
      <c r="AE84" s="20">
        <v>3910</v>
      </c>
      <c r="AF84" s="20">
        <v>0</v>
      </c>
      <c r="AG84" s="20">
        <v>9000</v>
      </c>
      <c r="AH84" s="20">
        <v>0</v>
      </c>
      <c r="AI84" s="20">
        <v>0</v>
      </c>
      <c r="AJ84" s="20">
        <v>6676565.0599999996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514566.35000000003</v>
      </c>
      <c r="AQ84" s="20">
        <v>0</v>
      </c>
      <c r="AR84" s="20">
        <v>41084.22</v>
      </c>
      <c r="AS84" s="20">
        <v>0</v>
      </c>
      <c r="AT84" s="20">
        <v>0</v>
      </c>
      <c r="AU84" s="20">
        <v>0</v>
      </c>
      <c r="AV84" s="20">
        <v>5953130.3399999999</v>
      </c>
      <c r="AW84" s="20">
        <v>0</v>
      </c>
      <c r="AX84" s="20">
        <v>0</v>
      </c>
      <c r="AY84" s="20">
        <v>2023114.3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148.21</v>
      </c>
      <c r="BF84" s="20">
        <v>0</v>
      </c>
      <c r="BG84" s="20">
        <v>0</v>
      </c>
      <c r="BH84" s="20">
        <v>0</v>
      </c>
      <c r="BI84" s="20">
        <v>240721.35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3600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-2407827.35</v>
      </c>
      <c r="CE84" s="28">
        <f t="shared" si="16"/>
        <v>21506058.400000002</v>
      </c>
    </row>
    <row r="85" spans="1:84" x14ac:dyDescent="0.25">
      <c r="A85" s="35" t="s">
        <v>285</v>
      </c>
      <c r="B85" s="28"/>
      <c r="C85" s="28">
        <f t="shared" ref="C85:AH85" si="17">SUM(C61:C69)-C84</f>
        <v>43996694.209999993</v>
      </c>
      <c r="D85" s="28">
        <f t="shared" si="17"/>
        <v>0</v>
      </c>
      <c r="E85" s="28">
        <f t="shared" si="17"/>
        <v>88301082.49000001</v>
      </c>
      <c r="F85" s="28">
        <f t="shared" si="17"/>
        <v>0</v>
      </c>
      <c r="G85" s="28">
        <f t="shared" si="17"/>
        <v>0</v>
      </c>
      <c r="H85" s="28">
        <f t="shared" si="17"/>
        <v>148981.10999999999</v>
      </c>
      <c r="I85" s="28">
        <f t="shared" si="17"/>
        <v>0</v>
      </c>
      <c r="J85" s="28">
        <f t="shared" si="17"/>
        <v>14503042.99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27452223.149999999</v>
      </c>
      <c r="P85" s="28">
        <f t="shared" si="17"/>
        <v>96329866.870000005</v>
      </c>
      <c r="Q85" s="28">
        <f t="shared" si="17"/>
        <v>2721730.95</v>
      </c>
      <c r="R85" s="28">
        <f t="shared" si="17"/>
        <v>0</v>
      </c>
      <c r="S85" s="28">
        <f t="shared" si="17"/>
        <v>5718722.4000000004</v>
      </c>
      <c r="T85" s="28">
        <f t="shared" si="17"/>
        <v>3357473.3299999996</v>
      </c>
      <c r="U85" s="28">
        <f t="shared" si="17"/>
        <v>30026465.800000001</v>
      </c>
      <c r="V85" s="28">
        <f t="shared" si="17"/>
        <v>26222982.009999998</v>
      </c>
      <c r="W85" s="28">
        <f t="shared" si="17"/>
        <v>1607087.6100000006</v>
      </c>
      <c r="X85" s="28">
        <f t="shared" si="17"/>
        <v>2658722.0900000003</v>
      </c>
      <c r="Y85" s="28">
        <f t="shared" si="17"/>
        <v>14669955.970000004</v>
      </c>
      <c r="Z85" s="28">
        <f t="shared" si="17"/>
        <v>0</v>
      </c>
      <c r="AA85" s="28">
        <f t="shared" si="17"/>
        <v>1465157.2</v>
      </c>
      <c r="AB85" s="28">
        <f t="shared" si="17"/>
        <v>28254514.929999992</v>
      </c>
      <c r="AC85" s="28">
        <f t="shared" si="17"/>
        <v>7476423.1800000006</v>
      </c>
      <c r="AD85" s="28">
        <f t="shared" si="17"/>
        <v>2982341.5999999996</v>
      </c>
      <c r="AE85" s="28">
        <f t="shared" si="17"/>
        <v>7041450.2800000012</v>
      </c>
      <c r="AF85" s="28">
        <f t="shared" si="17"/>
        <v>0</v>
      </c>
      <c r="AG85" s="28">
        <f t="shared" si="17"/>
        <v>20375972.870000001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158337363.50999996</v>
      </c>
      <c r="AK85" s="28">
        <f t="shared" si="18"/>
        <v>2313403.6500000004</v>
      </c>
      <c r="AL85" s="28">
        <f t="shared" si="18"/>
        <v>844310.62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-471122.37000000005</v>
      </c>
      <c r="AQ85" s="28">
        <f t="shared" si="18"/>
        <v>0</v>
      </c>
      <c r="AR85" s="28">
        <f t="shared" si="18"/>
        <v>41317793.089999996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5412210.3599999975</v>
      </c>
      <c r="AW85" s="28">
        <f t="shared" si="18"/>
        <v>0</v>
      </c>
      <c r="AX85" s="28">
        <f t="shared" si="18"/>
        <v>0</v>
      </c>
      <c r="AY85" s="28">
        <f t="shared" si="18"/>
        <v>8216225.0300000003</v>
      </c>
      <c r="AZ85" s="28">
        <f t="shared" si="18"/>
        <v>404169</v>
      </c>
      <c r="BA85" s="28">
        <f t="shared" si="18"/>
        <v>342814.57</v>
      </c>
      <c r="BB85" s="28">
        <f t="shared" si="18"/>
        <v>0</v>
      </c>
      <c r="BC85" s="28">
        <f t="shared" si="18"/>
        <v>652731.11</v>
      </c>
      <c r="BD85" s="28">
        <f t="shared" si="18"/>
        <v>1600723.47</v>
      </c>
      <c r="BE85" s="28">
        <f t="shared" si="18"/>
        <v>30125939.800000004</v>
      </c>
      <c r="BF85" s="28">
        <f t="shared" si="18"/>
        <v>6554301.9900000012</v>
      </c>
      <c r="BG85" s="28">
        <f t="shared" si="18"/>
        <v>0</v>
      </c>
      <c r="BH85" s="28">
        <f t="shared" si="18"/>
        <v>0</v>
      </c>
      <c r="BI85" s="28">
        <f t="shared" si="18"/>
        <v>-114419.47</v>
      </c>
      <c r="BJ85" s="28">
        <f t="shared" si="18"/>
        <v>0</v>
      </c>
      <c r="BK85" s="28">
        <f t="shared" si="18"/>
        <v>30274351.010000002</v>
      </c>
      <c r="BL85" s="28">
        <f t="shared" si="18"/>
        <v>6074817.29</v>
      </c>
      <c r="BM85" s="28">
        <f t="shared" si="18"/>
        <v>0</v>
      </c>
      <c r="BN85" s="28">
        <f t="shared" si="18"/>
        <v>6481926.8400000008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695661.22</v>
      </c>
      <c r="BS85" s="28">
        <f t="shared" si="19"/>
        <v>0</v>
      </c>
      <c r="BT85" s="28">
        <f t="shared" si="19"/>
        <v>238050.91</v>
      </c>
      <c r="BU85" s="28">
        <f t="shared" si="19"/>
        <v>0</v>
      </c>
      <c r="BV85" s="28">
        <f t="shared" si="19"/>
        <v>200721</v>
      </c>
      <c r="BW85" s="28">
        <f t="shared" si="19"/>
        <v>0</v>
      </c>
      <c r="BX85" s="28">
        <f t="shared" si="19"/>
        <v>0</v>
      </c>
      <c r="BY85" s="28">
        <f t="shared" si="19"/>
        <v>5836540.1200000001</v>
      </c>
      <c r="BZ85" s="28">
        <f t="shared" si="19"/>
        <v>1251193.7799999998</v>
      </c>
      <c r="CA85" s="28">
        <f t="shared" si="19"/>
        <v>982365.71999999986</v>
      </c>
      <c r="CB85" s="28">
        <f t="shared" si="19"/>
        <v>151171.32999999996</v>
      </c>
      <c r="CC85" s="28">
        <f t="shared" si="19"/>
        <v>110687076.92</v>
      </c>
      <c r="CD85" s="28">
        <f t="shared" si="19"/>
        <v>36927917.57</v>
      </c>
      <c r="CE85" s="28">
        <f t="shared" si="16"/>
        <v>880649129.11000013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142282237.88999999</v>
      </c>
      <c r="D87" s="20">
        <v>0</v>
      </c>
      <c r="E87" s="20">
        <v>354196579.25999999</v>
      </c>
      <c r="F87" s="20">
        <v>0</v>
      </c>
      <c r="G87" s="20">
        <v>0</v>
      </c>
      <c r="H87" s="20">
        <v>0</v>
      </c>
      <c r="I87" s="20">
        <v>0</v>
      </c>
      <c r="J87" s="20">
        <v>75979898.400000006</v>
      </c>
      <c r="K87" s="20">
        <v>0</v>
      </c>
      <c r="L87" s="20">
        <v>0</v>
      </c>
      <c r="M87" s="20">
        <v>0</v>
      </c>
      <c r="N87" s="20">
        <v>0</v>
      </c>
      <c r="O87" s="20">
        <v>171427979.75</v>
      </c>
      <c r="P87" s="20">
        <v>539696444.06999993</v>
      </c>
      <c r="Q87" s="20">
        <v>14864405.089999998</v>
      </c>
      <c r="R87" s="20">
        <v>0</v>
      </c>
      <c r="S87" s="20">
        <v>0</v>
      </c>
      <c r="T87" s="20">
        <v>17900599.509999998</v>
      </c>
      <c r="U87" s="20">
        <v>124220010.38000003</v>
      </c>
      <c r="V87" s="20">
        <v>88501134.629999965</v>
      </c>
      <c r="W87" s="20">
        <v>17520900.77</v>
      </c>
      <c r="X87" s="20">
        <v>98338732.910000011</v>
      </c>
      <c r="Y87" s="20">
        <v>64872642.329999991</v>
      </c>
      <c r="Z87" s="20">
        <v>0</v>
      </c>
      <c r="AA87" s="20">
        <v>3342610.5</v>
      </c>
      <c r="AB87" s="20">
        <v>311135486.38999999</v>
      </c>
      <c r="AC87" s="20">
        <v>79137548.230000004</v>
      </c>
      <c r="AD87" s="20">
        <v>11115169.989999998</v>
      </c>
      <c r="AE87" s="20">
        <v>11343433.829999998</v>
      </c>
      <c r="AF87" s="20">
        <v>0</v>
      </c>
      <c r="AG87" s="20">
        <v>77714774.450000003</v>
      </c>
      <c r="AH87" s="20">
        <v>0</v>
      </c>
      <c r="AI87" s="20">
        <v>0</v>
      </c>
      <c r="AJ87" s="20">
        <v>121851.31000000003</v>
      </c>
      <c r="AK87" s="20">
        <v>9632326.9699999988</v>
      </c>
      <c r="AL87" s="20">
        <v>3570784.83</v>
      </c>
      <c r="AM87" s="20">
        <v>0</v>
      </c>
      <c r="AN87" s="20">
        <v>0</v>
      </c>
      <c r="AO87" s="20">
        <v>0</v>
      </c>
      <c r="AP87" s="20">
        <v>71297.440000000002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1965534.2300000004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2218952383.1599994</v>
      </c>
    </row>
    <row r="88" spans="1:84" x14ac:dyDescent="0.25">
      <c r="A88" s="22" t="s">
        <v>288</v>
      </c>
      <c r="B88" s="16"/>
      <c r="C88" s="20">
        <v>680958.85999999987</v>
      </c>
      <c r="D88" s="20">
        <v>0</v>
      </c>
      <c r="E88" s="20">
        <v>13862894.869999999</v>
      </c>
      <c r="F88" s="20">
        <v>0</v>
      </c>
      <c r="G88" s="20">
        <v>0</v>
      </c>
      <c r="H88" s="20">
        <v>379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11277102.629999999</v>
      </c>
      <c r="P88" s="20">
        <v>496201562.2099998</v>
      </c>
      <c r="Q88" s="20">
        <v>10406983.059999999</v>
      </c>
      <c r="R88" s="20">
        <v>0</v>
      </c>
      <c r="S88" s="20">
        <v>0</v>
      </c>
      <c r="T88" s="20">
        <v>1396852.6300000001</v>
      </c>
      <c r="U88" s="20">
        <v>38689222.300000004</v>
      </c>
      <c r="V88" s="20">
        <v>143519928.35999995</v>
      </c>
      <c r="W88" s="20">
        <v>27870485.449999999</v>
      </c>
      <c r="X88" s="20">
        <v>105753658.54000001</v>
      </c>
      <c r="Y88" s="20">
        <v>42552986.29999999</v>
      </c>
      <c r="Z88" s="20">
        <v>0</v>
      </c>
      <c r="AA88" s="20">
        <v>14966758.57</v>
      </c>
      <c r="AB88" s="20">
        <v>125462754.98</v>
      </c>
      <c r="AC88" s="20">
        <v>7210254.3400000008</v>
      </c>
      <c r="AD88" s="20">
        <v>229200.63000000003</v>
      </c>
      <c r="AE88" s="20">
        <v>18865590.220000003</v>
      </c>
      <c r="AF88" s="20">
        <v>0</v>
      </c>
      <c r="AG88" s="20">
        <v>121389967.69</v>
      </c>
      <c r="AH88" s="20">
        <v>0</v>
      </c>
      <c r="AI88" s="20">
        <v>0</v>
      </c>
      <c r="AJ88" s="20">
        <v>266790696.16</v>
      </c>
      <c r="AK88" s="20">
        <v>4822832.2</v>
      </c>
      <c r="AL88" s="20">
        <v>674094.20000000007</v>
      </c>
      <c r="AM88" s="20">
        <v>0</v>
      </c>
      <c r="AN88" s="20">
        <v>0</v>
      </c>
      <c r="AO88" s="20">
        <v>0</v>
      </c>
      <c r="AP88" s="20">
        <v>9031316.8499999978</v>
      </c>
      <c r="AQ88" s="20">
        <v>0</v>
      </c>
      <c r="AR88" s="20">
        <v>38983513.879999995</v>
      </c>
      <c r="AS88" s="20">
        <v>0</v>
      </c>
      <c r="AT88" s="20">
        <v>0</v>
      </c>
      <c r="AU88" s="20">
        <v>0</v>
      </c>
      <c r="AV88" s="20">
        <v>1797881.13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1502437875.0599999</v>
      </c>
    </row>
    <row r="89" spans="1:84" x14ac:dyDescent="0.25">
      <c r="A89" s="22" t="s">
        <v>289</v>
      </c>
      <c r="B89" s="16"/>
      <c r="C89" s="28">
        <f t="shared" ref="C89:AV89" si="21">C87+C88</f>
        <v>142963196.75</v>
      </c>
      <c r="D89" s="28">
        <f t="shared" si="21"/>
        <v>0</v>
      </c>
      <c r="E89" s="28">
        <f t="shared" si="21"/>
        <v>368059474.13</v>
      </c>
      <c r="F89" s="28">
        <f t="shared" si="21"/>
        <v>0</v>
      </c>
      <c r="G89" s="28">
        <f t="shared" si="21"/>
        <v>0</v>
      </c>
      <c r="H89" s="28">
        <f t="shared" si="21"/>
        <v>379</v>
      </c>
      <c r="I89" s="28">
        <f t="shared" si="21"/>
        <v>0</v>
      </c>
      <c r="J89" s="28">
        <f t="shared" si="21"/>
        <v>75979898.400000006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182705082.38</v>
      </c>
      <c r="P89" s="28">
        <f t="shared" si="21"/>
        <v>1035898006.2799997</v>
      </c>
      <c r="Q89" s="28">
        <f t="shared" si="21"/>
        <v>25271388.149999999</v>
      </c>
      <c r="R89" s="28">
        <f t="shared" si="21"/>
        <v>0</v>
      </c>
      <c r="S89" s="28">
        <f t="shared" si="21"/>
        <v>0</v>
      </c>
      <c r="T89" s="28">
        <f t="shared" si="21"/>
        <v>19297452.139999997</v>
      </c>
      <c r="U89" s="28">
        <f t="shared" si="21"/>
        <v>162909232.68000004</v>
      </c>
      <c r="V89" s="28">
        <f t="shared" si="21"/>
        <v>232021062.98999992</v>
      </c>
      <c r="W89" s="28">
        <f t="shared" si="21"/>
        <v>45391386.219999999</v>
      </c>
      <c r="X89" s="28">
        <f t="shared" si="21"/>
        <v>204092391.45000002</v>
      </c>
      <c r="Y89" s="28">
        <f t="shared" si="21"/>
        <v>107425628.62999998</v>
      </c>
      <c r="Z89" s="28">
        <f t="shared" si="21"/>
        <v>0</v>
      </c>
      <c r="AA89" s="28">
        <f t="shared" si="21"/>
        <v>18309369.07</v>
      </c>
      <c r="AB89" s="28">
        <f t="shared" si="21"/>
        <v>436598241.37</v>
      </c>
      <c r="AC89" s="28">
        <f t="shared" si="21"/>
        <v>86347802.570000008</v>
      </c>
      <c r="AD89" s="28">
        <f t="shared" si="21"/>
        <v>11344370.619999999</v>
      </c>
      <c r="AE89" s="28">
        <f t="shared" si="21"/>
        <v>30209024.050000001</v>
      </c>
      <c r="AF89" s="28">
        <f t="shared" si="21"/>
        <v>0</v>
      </c>
      <c r="AG89" s="28">
        <f t="shared" si="21"/>
        <v>199104742.13999999</v>
      </c>
      <c r="AH89" s="28">
        <f t="shared" si="21"/>
        <v>0</v>
      </c>
      <c r="AI89" s="28">
        <f t="shared" si="21"/>
        <v>0</v>
      </c>
      <c r="AJ89" s="28">
        <f t="shared" si="21"/>
        <v>266912547.47</v>
      </c>
      <c r="AK89" s="28">
        <f t="shared" si="21"/>
        <v>14455159.169999998</v>
      </c>
      <c r="AL89" s="28">
        <f t="shared" si="21"/>
        <v>4244879.03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9102614.2899999972</v>
      </c>
      <c r="AQ89" s="28">
        <f t="shared" si="21"/>
        <v>0</v>
      </c>
      <c r="AR89" s="28">
        <f t="shared" si="21"/>
        <v>38983513.879999995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3763415.3600000003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3721390258.2199998</v>
      </c>
    </row>
    <row r="90" spans="1:84" x14ac:dyDescent="0.25">
      <c r="A90" s="35" t="s">
        <v>290</v>
      </c>
      <c r="B90" s="28"/>
      <c r="C90" s="20">
        <v>20827</v>
      </c>
      <c r="D90" s="20">
        <v>0</v>
      </c>
      <c r="E90" s="20">
        <v>114276.21249999999</v>
      </c>
      <c r="F90" s="20">
        <v>0</v>
      </c>
      <c r="G90" s="20">
        <v>0</v>
      </c>
      <c r="H90" s="20">
        <v>0</v>
      </c>
      <c r="I90" s="20">
        <v>0</v>
      </c>
      <c r="J90" s="20">
        <v>2522</v>
      </c>
      <c r="K90" s="20">
        <v>0</v>
      </c>
      <c r="L90" s="20">
        <v>0</v>
      </c>
      <c r="M90" s="20">
        <v>0</v>
      </c>
      <c r="N90" s="20">
        <v>0</v>
      </c>
      <c r="O90" s="20">
        <v>17618.916666666668</v>
      </c>
      <c r="P90" s="20">
        <v>89564</v>
      </c>
      <c r="Q90" s="20">
        <v>2369</v>
      </c>
      <c r="R90" s="20">
        <v>0</v>
      </c>
      <c r="S90" s="20">
        <v>17441</v>
      </c>
      <c r="T90" s="20">
        <v>0</v>
      </c>
      <c r="U90" s="20">
        <v>16657</v>
      </c>
      <c r="V90" s="20">
        <v>3310</v>
      </c>
      <c r="W90" s="20">
        <v>0</v>
      </c>
      <c r="X90" s="20">
        <v>0</v>
      </c>
      <c r="Y90" s="20">
        <v>46104</v>
      </c>
      <c r="Z90" s="20">
        <v>0</v>
      </c>
      <c r="AA90" s="20">
        <v>0</v>
      </c>
      <c r="AB90" s="20">
        <v>13531.44</v>
      </c>
      <c r="AC90" s="20">
        <v>981</v>
      </c>
      <c r="AD90" s="20">
        <v>11307</v>
      </c>
      <c r="AE90" s="20">
        <v>11376</v>
      </c>
      <c r="AF90" s="20">
        <v>0</v>
      </c>
      <c r="AG90" s="20">
        <v>20182</v>
      </c>
      <c r="AH90" s="20">
        <v>0</v>
      </c>
      <c r="AI90" s="20">
        <v>0</v>
      </c>
      <c r="AJ90" s="20">
        <v>20716</v>
      </c>
      <c r="AK90" s="20">
        <v>5815</v>
      </c>
      <c r="AL90" s="20">
        <v>4171</v>
      </c>
      <c r="AM90" s="20">
        <v>0</v>
      </c>
      <c r="AN90" s="20">
        <v>0</v>
      </c>
      <c r="AO90" s="20">
        <v>0</v>
      </c>
      <c r="AP90" s="20">
        <v>1797</v>
      </c>
      <c r="AQ90" s="20">
        <v>0</v>
      </c>
      <c r="AR90" s="20">
        <v>44604</v>
      </c>
      <c r="AS90" s="20">
        <v>0</v>
      </c>
      <c r="AT90" s="20">
        <v>0</v>
      </c>
      <c r="AU90" s="20">
        <v>0</v>
      </c>
      <c r="AV90" s="20">
        <v>1394</v>
      </c>
      <c r="AW90" s="20">
        <v>0</v>
      </c>
      <c r="AX90" s="20">
        <v>0</v>
      </c>
      <c r="AY90" s="20">
        <v>0</v>
      </c>
      <c r="AZ90" s="20">
        <v>19038.408800000001</v>
      </c>
      <c r="BA90" s="20">
        <v>4244</v>
      </c>
      <c r="BB90" s="20">
        <v>0</v>
      </c>
      <c r="BC90" s="20">
        <v>0</v>
      </c>
      <c r="BD90" s="20">
        <v>0</v>
      </c>
      <c r="BE90" s="20">
        <v>174493</v>
      </c>
      <c r="BF90" s="20">
        <v>2066</v>
      </c>
      <c r="BG90" s="20">
        <v>0</v>
      </c>
      <c r="BH90" s="20">
        <v>0</v>
      </c>
      <c r="BI90" s="20">
        <v>1333</v>
      </c>
      <c r="BJ90" s="20">
        <v>0</v>
      </c>
      <c r="BK90" s="20">
        <v>0</v>
      </c>
      <c r="BL90" s="20">
        <v>0</v>
      </c>
      <c r="BM90" s="20">
        <v>0</v>
      </c>
      <c r="BN90" s="20">
        <v>158305</v>
      </c>
      <c r="BO90" s="20">
        <v>0</v>
      </c>
      <c r="BP90" s="20">
        <v>0</v>
      </c>
      <c r="BQ90" s="20">
        <v>0</v>
      </c>
      <c r="BR90" s="20">
        <v>16702</v>
      </c>
      <c r="BS90" s="20">
        <v>0</v>
      </c>
      <c r="BT90" s="20">
        <v>1535</v>
      </c>
      <c r="BU90" s="20">
        <v>0</v>
      </c>
      <c r="BV90" s="20">
        <v>9455</v>
      </c>
      <c r="BW90" s="20">
        <v>0</v>
      </c>
      <c r="BX90" s="20">
        <v>0</v>
      </c>
      <c r="BY90" s="20">
        <v>978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f t="shared" si="20"/>
        <v>854712.97796666669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74702</v>
      </c>
      <c r="D91" s="20">
        <v>0</v>
      </c>
      <c r="E91" s="20">
        <v>200715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5755</v>
      </c>
      <c r="Q91" s="20">
        <v>0</v>
      </c>
      <c r="R91" s="20">
        <v>0</v>
      </c>
      <c r="S91" s="20">
        <v>0</v>
      </c>
      <c r="T91" s="20">
        <v>27000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16737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8225</v>
      </c>
      <c r="AW91" s="20">
        <v>0</v>
      </c>
      <c r="AX91" s="285" t="s">
        <v>248</v>
      </c>
      <c r="AY91" s="285" t="s">
        <v>248</v>
      </c>
      <c r="AZ91" s="20"/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333134</v>
      </c>
      <c r="CF91" s="28">
        <f>AY59-CE91</f>
        <v>-2</v>
      </c>
    </row>
    <row r="92" spans="1:84" x14ac:dyDescent="0.25">
      <c r="A92" s="22" t="s">
        <v>292</v>
      </c>
      <c r="B92" s="16"/>
      <c r="C92" s="20">
        <v>8198.4815118890965</v>
      </c>
      <c r="D92" s="20">
        <v>0</v>
      </c>
      <c r="E92" s="20">
        <v>44984.46321745617</v>
      </c>
      <c r="F92" s="20">
        <v>0</v>
      </c>
      <c r="G92" s="20">
        <v>0</v>
      </c>
      <c r="H92" s="20">
        <v>0</v>
      </c>
      <c r="I92" s="20">
        <v>0</v>
      </c>
      <c r="J92" s="20">
        <v>992.77718216662515</v>
      </c>
      <c r="K92" s="20">
        <v>0</v>
      </c>
      <c r="L92" s="20">
        <v>0</v>
      </c>
      <c r="M92" s="20">
        <v>0</v>
      </c>
      <c r="N92" s="20">
        <v>0</v>
      </c>
      <c r="O92" s="20">
        <v>6935.6298339262175</v>
      </c>
      <c r="P92" s="20">
        <v>35256.580310694539</v>
      </c>
      <c r="Q92" s="20">
        <v>932.54922464422486</v>
      </c>
      <c r="R92" s="20">
        <v>0</v>
      </c>
      <c r="S92" s="20">
        <v>6865.5935107724463</v>
      </c>
      <c r="T92" s="20">
        <v>0</v>
      </c>
      <c r="U92" s="20">
        <v>6556.9744343177945</v>
      </c>
      <c r="V92" s="20">
        <v>1302.9708457460465</v>
      </c>
      <c r="W92" s="20">
        <v>0</v>
      </c>
      <c r="X92" s="20">
        <v>0</v>
      </c>
      <c r="Y92" s="20">
        <v>18148.6912000833</v>
      </c>
      <c r="Z92" s="20">
        <v>0</v>
      </c>
      <c r="AA92" s="20">
        <v>0</v>
      </c>
      <c r="AB92" s="20">
        <v>5326.6078008948289</v>
      </c>
      <c r="AC92" s="20">
        <v>386.16749234950805</v>
      </c>
      <c r="AD92" s="20">
        <v>4450.964154939742</v>
      </c>
      <c r="AE92" s="20">
        <v>4478.1257828420012</v>
      </c>
      <c r="AF92" s="20">
        <v>0</v>
      </c>
      <c r="AG92" s="20">
        <v>7944.579338020154</v>
      </c>
      <c r="AH92" s="20">
        <v>0</v>
      </c>
      <c r="AI92" s="20">
        <v>0</v>
      </c>
      <c r="AJ92" s="20">
        <v>8154.7867191767673</v>
      </c>
      <c r="AK92" s="20">
        <v>2289.0560326324048</v>
      </c>
      <c r="AL92" s="20">
        <v>1641.9007243524954</v>
      </c>
      <c r="AM92" s="20">
        <v>0</v>
      </c>
      <c r="AN92" s="20">
        <v>0</v>
      </c>
      <c r="AO92" s="20">
        <v>0</v>
      </c>
      <c r="AP92" s="20">
        <v>707.38326580230989</v>
      </c>
      <c r="AQ92" s="20">
        <v>0</v>
      </c>
      <c r="AR92" s="20">
        <v>17558.221028295062</v>
      </c>
      <c r="AS92" s="20">
        <v>0</v>
      </c>
      <c r="AT92" s="20">
        <v>0</v>
      </c>
      <c r="AU92" s="20">
        <v>0</v>
      </c>
      <c r="AV92" s="20">
        <v>548.74361298186966</v>
      </c>
      <c r="AW92" s="20">
        <v>0</v>
      </c>
      <c r="AX92" s="285" t="s">
        <v>248</v>
      </c>
      <c r="AY92" s="285" t="s">
        <v>248</v>
      </c>
      <c r="AZ92" s="25" t="s">
        <v>248</v>
      </c>
      <c r="BA92" s="20">
        <v>1670.636939379523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524.731159329148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604.24780912996414</v>
      </c>
      <c r="BU92" s="20">
        <v>0</v>
      </c>
      <c r="BV92" s="20">
        <v>3721.9303161718635</v>
      </c>
      <c r="BW92" s="20">
        <v>0</v>
      </c>
      <c r="BX92" s="20">
        <v>0</v>
      </c>
      <c r="BY92" s="20">
        <v>384.98655200593151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 t="shared" si="20"/>
        <v>190567.78000000003</v>
      </c>
      <c r="CF92" s="16"/>
    </row>
    <row r="93" spans="1:84" x14ac:dyDescent="0.25">
      <c r="A93" s="22" t="s">
        <v>293</v>
      </c>
      <c r="B93" s="16"/>
      <c r="C93" s="20">
        <v>362436.49999999994</v>
      </c>
      <c r="D93" s="20">
        <v>0</v>
      </c>
      <c r="E93" s="20">
        <v>730434.78999999992</v>
      </c>
      <c r="F93" s="20">
        <v>0</v>
      </c>
      <c r="G93" s="20">
        <v>0</v>
      </c>
      <c r="H93" s="20">
        <v>25669.1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230589.99</v>
      </c>
      <c r="P93" s="20">
        <v>637202.15999999992</v>
      </c>
      <c r="Q93" s="20">
        <v>50997.78</v>
      </c>
      <c r="R93" s="20">
        <v>0</v>
      </c>
      <c r="S93" s="20">
        <v>12868.06</v>
      </c>
      <c r="T93" s="20">
        <v>0</v>
      </c>
      <c r="U93" s="20">
        <v>5855.31</v>
      </c>
      <c r="V93" s="20">
        <v>0</v>
      </c>
      <c r="W93" s="20">
        <v>0</v>
      </c>
      <c r="X93" s="20">
        <v>0</v>
      </c>
      <c r="Y93" s="20">
        <v>99129.41</v>
      </c>
      <c r="Z93" s="20">
        <v>0</v>
      </c>
      <c r="AA93" s="20">
        <v>7808.32</v>
      </c>
      <c r="AB93" s="20">
        <v>0</v>
      </c>
      <c r="AC93" s="20">
        <v>0</v>
      </c>
      <c r="AD93" s="20">
        <v>5947.08</v>
      </c>
      <c r="AE93" s="20">
        <v>0</v>
      </c>
      <c r="AF93" s="20">
        <v>0</v>
      </c>
      <c r="AG93" s="20">
        <v>250195.25</v>
      </c>
      <c r="AH93" s="20">
        <v>0</v>
      </c>
      <c r="AI93" s="20">
        <v>0</v>
      </c>
      <c r="AJ93" s="20">
        <v>8005.89</v>
      </c>
      <c r="AK93" s="20">
        <v>16431.060000000001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17300.48</v>
      </c>
      <c r="AW93" s="20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2460871.1800000002</v>
      </c>
      <c r="CF93" s="28">
        <f>BA59</f>
        <v>0</v>
      </c>
    </row>
    <row r="94" spans="1:84" x14ac:dyDescent="0.25">
      <c r="A94" s="22" t="s">
        <v>294</v>
      </c>
      <c r="B94" s="16"/>
      <c r="C94" s="279">
        <v>157.80775961538461</v>
      </c>
      <c r="D94" s="279">
        <v>0</v>
      </c>
      <c r="E94" s="279">
        <v>432.31484615384596</v>
      </c>
      <c r="F94" s="279">
        <v>0</v>
      </c>
      <c r="G94" s="279">
        <v>0</v>
      </c>
      <c r="H94" s="279">
        <v>0</v>
      </c>
      <c r="I94" s="279">
        <v>0</v>
      </c>
      <c r="J94" s="279">
        <v>52.452884615384619</v>
      </c>
      <c r="K94" s="279">
        <v>0</v>
      </c>
      <c r="L94" s="279">
        <v>0</v>
      </c>
      <c r="M94" s="279">
        <v>0</v>
      </c>
      <c r="N94" s="279">
        <v>0</v>
      </c>
      <c r="O94" s="279">
        <v>109.02668269230769</v>
      </c>
      <c r="P94" s="280">
        <v>128.8952451923077</v>
      </c>
      <c r="Q94" s="280">
        <v>13.924067307692308</v>
      </c>
      <c r="R94" s="280">
        <v>0</v>
      </c>
      <c r="S94" s="281">
        <v>0</v>
      </c>
      <c r="T94" s="281">
        <v>12.294826923076924</v>
      </c>
      <c r="U94" s="282">
        <v>0</v>
      </c>
      <c r="V94" s="280">
        <v>5.2912884615384614</v>
      </c>
      <c r="W94" s="280">
        <v>4.206730769230769E-3</v>
      </c>
      <c r="X94" s="280">
        <v>0</v>
      </c>
      <c r="Y94" s="280">
        <v>4.7884086538461537</v>
      </c>
      <c r="Z94" s="280">
        <v>0</v>
      </c>
      <c r="AA94" s="280">
        <v>0</v>
      </c>
      <c r="AB94" s="281">
        <v>1.7074519230769232</v>
      </c>
      <c r="AC94" s="280">
        <v>0.1633798076923077</v>
      </c>
      <c r="AD94" s="280">
        <v>0.31770673076923078</v>
      </c>
      <c r="AE94" s="280">
        <v>5.7692307692307696E-3</v>
      </c>
      <c r="AF94" s="280">
        <v>0</v>
      </c>
      <c r="AG94" s="280">
        <v>49.46185096153846</v>
      </c>
      <c r="AH94" s="280">
        <v>0</v>
      </c>
      <c r="AI94" s="280">
        <v>0</v>
      </c>
      <c r="AJ94" s="280">
        <v>151.42769230769233</v>
      </c>
      <c r="AK94" s="280">
        <v>0</v>
      </c>
      <c r="AL94" s="280">
        <v>0</v>
      </c>
      <c r="AM94" s="280">
        <v>0</v>
      </c>
      <c r="AN94" s="280">
        <v>0</v>
      </c>
      <c r="AO94" s="280">
        <v>0</v>
      </c>
      <c r="AP94" s="280">
        <v>0</v>
      </c>
      <c r="AQ94" s="280">
        <v>0</v>
      </c>
      <c r="AR94" s="280">
        <v>80.172293269230764</v>
      </c>
      <c r="AS94" s="280">
        <v>0</v>
      </c>
      <c r="AT94" s="280">
        <v>0</v>
      </c>
      <c r="AU94" s="280">
        <v>0</v>
      </c>
      <c r="AV94" s="281">
        <v>13.185774038461537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1213.2421346153844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7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8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89">
        <v>98401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0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0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3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3" t="s">
        <v>319</v>
      </c>
      <c r="D108" s="38"/>
      <c r="E108" s="39"/>
      <c r="F108" s="12"/>
    </row>
    <row r="109" spans="1:6" x14ac:dyDescent="0.2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25">
      <c r="A110" s="40" t="s">
        <v>323</v>
      </c>
      <c r="B110" s="36" t="s">
        <v>299</v>
      </c>
      <c r="C110" s="37" t="s">
        <v>324</v>
      </c>
      <c r="D110" s="38"/>
      <c r="E110" s="39"/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43">
        <v>1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43">
        <v>18708</v>
      </c>
      <c r="D127" s="46">
        <v>116880</v>
      </c>
      <c r="E127" s="16"/>
    </row>
    <row r="128" spans="1:5" x14ac:dyDescent="0.2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340</v>
      </c>
      <c r="B130" s="42" t="s">
        <v>299</v>
      </c>
      <c r="C130" s="43">
        <v>3549</v>
      </c>
      <c r="D130" s="46">
        <v>5237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43">
        <v>48</v>
      </c>
      <c r="D132" s="16"/>
      <c r="E132" s="16"/>
    </row>
    <row r="133" spans="1:5" x14ac:dyDescent="0.25">
      <c r="A133" s="16" t="s">
        <v>343</v>
      </c>
      <c r="B133" s="42" t="s">
        <v>299</v>
      </c>
      <c r="C133" s="43">
        <v>34</v>
      </c>
      <c r="D133" s="16"/>
      <c r="E133" s="16"/>
    </row>
    <row r="134" spans="1:5" x14ac:dyDescent="0.25">
      <c r="A134" s="16" t="s">
        <v>344</v>
      </c>
      <c r="B134" s="42" t="s">
        <v>299</v>
      </c>
      <c r="C134" s="43">
        <v>214</v>
      </c>
      <c r="D134" s="16"/>
      <c r="E134" s="16"/>
    </row>
    <row r="135" spans="1:5" x14ac:dyDescent="0.2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43">
        <v>32</v>
      </c>
      <c r="D136" s="16"/>
      <c r="E136" s="16"/>
    </row>
    <row r="137" spans="1:5" x14ac:dyDescent="0.2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349</v>
      </c>
      <c r="B140" s="42"/>
      <c r="C140" s="43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43">
        <v>34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362</v>
      </c>
    </row>
    <row r="144" spans="1:5" x14ac:dyDescent="0.25">
      <c r="A144" s="16" t="s">
        <v>352</v>
      </c>
      <c r="B144" s="42" t="s">
        <v>299</v>
      </c>
      <c r="C144" s="43">
        <v>385</v>
      </c>
      <c r="D144" s="16"/>
      <c r="E144" s="16"/>
    </row>
    <row r="145" spans="1:6" x14ac:dyDescent="0.25">
      <c r="A145" s="16" t="s">
        <v>353</v>
      </c>
      <c r="B145" s="42" t="s">
        <v>299</v>
      </c>
      <c r="C145" s="43">
        <v>35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46">
        <v>7787</v>
      </c>
      <c r="C154" s="46">
        <v>4582</v>
      </c>
      <c r="D154" s="46">
        <v>6339</v>
      </c>
      <c r="E154" s="28">
        <f>SUM(B154:D154)</f>
        <v>18708</v>
      </c>
    </row>
    <row r="155" spans="1:6" x14ac:dyDescent="0.25">
      <c r="A155" s="16" t="s">
        <v>242</v>
      </c>
      <c r="B155" s="46">
        <v>59510</v>
      </c>
      <c r="C155" s="46">
        <v>28942</v>
      </c>
      <c r="D155" s="46">
        <v>28428</v>
      </c>
      <c r="E155" s="28">
        <f>SUM(B155:D155)</f>
        <v>116880</v>
      </c>
    </row>
    <row r="156" spans="1:6" x14ac:dyDescent="0.25">
      <c r="A156" s="16" t="s">
        <v>359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 spans="1:6" x14ac:dyDescent="0.25">
      <c r="A157" s="16" t="s">
        <v>287</v>
      </c>
      <c r="B157" s="46">
        <v>1107949923.22</v>
      </c>
      <c r="C157" s="46">
        <v>516551230.33999997</v>
      </c>
      <c r="D157" s="46">
        <v>594451229.5999999</v>
      </c>
      <c r="E157" s="28">
        <f>SUM(B157:D157)</f>
        <v>2218952383.1599998</v>
      </c>
      <c r="F157" s="14"/>
    </row>
    <row r="158" spans="1:6" x14ac:dyDescent="0.25">
      <c r="A158" s="16" t="s">
        <v>288</v>
      </c>
      <c r="B158" s="46">
        <v>633592701.21000004</v>
      </c>
      <c r="C158" s="46">
        <v>293807275.27000004</v>
      </c>
      <c r="D158" s="46">
        <v>575037898.57999969</v>
      </c>
      <c r="E158" s="28">
        <f>SUM(B158:D158)</f>
        <v>1502437875.0599997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359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359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43">
        <v>21678638.66</v>
      </c>
      <c r="D181" s="16"/>
      <c r="E181" s="16"/>
    </row>
    <row r="182" spans="1:5" x14ac:dyDescent="0.25">
      <c r="A182" s="16" t="s">
        <v>369</v>
      </c>
      <c r="B182" s="42" t="s">
        <v>299</v>
      </c>
      <c r="C182" s="43">
        <v>-268321.85133504792</v>
      </c>
      <c r="D182" s="16"/>
      <c r="E182" s="16"/>
    </row>
    <row r="183" spans="1:5" x14ac:dyDescent="0.25">
      <c r="A183" s="21" t="s">
        <v>370</v>
      </c>
      <c r="B183" s="42" t="s">
        <v>299</v>
      </c>
      <c r="C183" s="43">
        <v>2520573.4220080087</v>
      </c>
      <c r="D183" s="16"/>
      <c r="E183" s="16"/>
    </row>
    <row r="184" spans="1:5" x14ac:dyDescent="0.25">
      <c r="A184" s="16" t="s">
        <v>371</v>
      </c>
      <c r="B184" s="42" t="s">
        <v>299</v>
      </c>
      <c r="C184" s="43">
        <v>32146028.685913723</v>
      </c>
      <c r="D184" s="16"/>
      <c r="E184" s="16"/>
    </row>
    <row r="185" spans="1:5" x14ac:dyDescent="0.25">
      <c r="A185" s="16" t="s">
        <v>372</v>
      </c>
      <c r="B185" s="42" t="s">
        <v>299</v>
      </c>
      <c r="C185" s="43">
        <v>497246.89425410365</v>
      </c>
      <c r="D185" s="16"/>
      <c r="E185" s="16"/>
    </row>
    <row r="186" spans="1:5" x14ac:dyDescent="0.25">
      <c r="A186" s="16" t="s">
        <v>373</v>
      </c>
      <c r="B186" s="42" t="s">
        <v>299</v>
      </c>
      <c r="C186" s="43">
        <v>13853986.840957193</v>
      </c>
      <c r="D186" s="16"/>
      <c r="E186" s="16"/>
    </row>
    <row r="187" spans="1:5" x14ac:dyDescent="0.25">
      <c r="A187" s="16" t="s">
        <v>374</v>
      </c>
      <c r="B187" s="42" t="s">
        <v>299</v>
      </c>
      <c r="C187" s="43">
        <v>0</v>
      </c>
      <c r="D187" s="16"/>
      <c r="E187" s="16"/>
    </row>
    <row r="188" spans="1:5" x14ac:dyDescent="0.25">
      <c r="A188" s="16" t="s">
        <v>374</v>
      </c>
      <c r="B188" s="42" t="s">
        <v>299</v>
      </c>
      <c r="C188" s="43">
        <v>465172.54820202291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70893325.200000003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43">
        <v>13774984.060000001</v>
      </c>
      <c r="D191" s="16"/>
      <c r="E191" s="16"/>
    </row>
    <row r="192" spans="1:5" x14ac:dyDescent="0.25">
      <c r="A192" s="16" t="s">
        <v>377</v>
      </c>
      <c r="B192" s="42" t="s">
        <v>299</v>
      </c>
      <c r="C192" s="43">
        <v>4414041.4000000004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18189025.460000001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43">
        <v>7575353.75</v>
      </c>
      <c r="D195" s="16"/>
      <c r="E195" s="16"/>
    </row>
    <row r="196" spans="1:5" x14ac:dyDescent="0.25">
      <c r="A196" s="16" t="s">
        <v>380</v>
      </c>
      <c r="B196" s="42" t="s">
        <v>299</v>
      </c>
      <c r="C196" s="43">
        <v>-3449126.34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4126227.41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43">
        <v>368537.64</v>
      </c>
      <c r="D199" s="16"/>
      <c r="E199" s="16"/>
    </row>
    <row r="200" spans="1:5" x14ac:dyDescent="0.25">
      <c r="A200" s="16" t="s">
        <v>383</v>
      </c>
      <c r="B200" s="42" t="s">
        <v>299</v>
      </c>
      <c r="C200" s="43">
        <v>29995410.949999999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30363948.59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43">
        <v>29914.22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29914.22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46">
        <v>7877314.96</v>
      </c>
      <c r="C211" s="43">
        <v>0</v>
      </c>
      <c r="D211" s="46">
        <v>0</v>
      </c>
      <c r="E211" s="28">
        <f t="shared" ref="E211:E219" si="22">SUM(B211:C211)-D211</f>
        <v>7877314.96</v>
      </c>
    </row>
    <row r="212" spans="1:5" x14ac:dyDescent="0.25">
      <c r="A212" s="16" t="s">
        <v>394</v>
      </c>
      <c r="B212" s="46">
        <v>4412190.25</v>
      </c>
      <c r="C212" s="43">
        <v>0</v>
      </c>
      <c r="D212" s="46">
        <v>0</v>
      </c>
      <c r="E212" s="28">
        <f t="shared" si="22"/>
        <v>4412190.25</v>
      </c>
    </row>
    <row r="213" spans="1:5" x14ac:dyDescent="0.25">
      <c r="A213" s="16" t="s">
        <v>395</v>
      </c>
      <c r="B213" s="46">
        <v>122860258.48999999</v>
      </c>
      <c r="C213" s="43">
        <v>0</v>
      </c>
      <c r="D213" s="46">
        <v>0</v>
      </c>
      <c r="E213" s="28">
        <f t="shared" si="22"/>
        <v>122860258.48999999</v>
      </c>
    </row>
    <row r="214" spans="1:5" x14ac:dyDescent="0.25">
      <c r="A214" s="16" t="s">
        <v>396</v>
      </c>
      <c r="B214" s="46">
        <v>64792363.359999999</v>
      </c>
      <c r="C214" s="43">
        <v>856628.78</v>
      </c>
      <c r="D214" s="46">
        <v>0</v>
      </c>
      <c r="E214" s="28">
        <f t="shared" si="22"/>
        <v>65648992.140000001</v>
      </c>
    </row>
    <row r="215" spans="1:5" x14ac:dyDescent="0.25">
      <c r="A215" s="16" t="s">
        <v>397</v>
      </c>
      <c r="B215" s="46">
        <v>83127243.030000001</v>
      </c>
      <c r="C215" s="43">
        <v>44024.079999999965</v>
      </c>
      <c r="D215" s="46">
        <v>0</v>
      </c>
      <c r="E215" s="28">
        <f t="shared" si="22"/>
        <v>83171267.109999999</v>
      </c>
    </row>
    <row r="216" spans="1:5" x14ac:dyDescent="0.25">
      <c r="A216" s="16" t="s">
        <v>398</v>
      </c>
      <c r="B216" s="46">
        <v>296683146.66999996</v>
      </c>
      <c r="C216" s="43">
        <v>9961968</v>
      </c>
      <c r="D216" s="46">
        <v>5712790</v>
      </c>
      <c r="E216" s="28">
        <f t="shared" si="22"/>
        <v>300932324.66999996</v>
      </c>
    </row>
    <row r="217" spans="1:5" x14ac:dyDescent="0.25">
      <c r="A217" s="16" t="s">
        <v>399</v>
      </c>
      <c r="B217" s="46"/>
      <c r="C217" s="43"/>
      <c r="D217" s="46"/>
      <c r="E217" s="28">
        <f t="shared" si="22"/>
        <v>0</v>
      </c>
    </row>
    <row r="218" spans="1:5" x14ac:dyDescent="0.25">
      <c r="A218" s="16" t="s">
        <v>400</v>
      </c>
      <c r="B218" s="46">
        <v>60430333.280000001</v>
      </c>
      <c r="C218" s="43">
        <v>5791699.8699999982</v>
      </c>
      <c r="D218" s="46">
        <v>4216.8599999999997</v>
      </c>
      <c r="E218" s="28">
        <f t="shared" si="22"/>
        <v>66217816.289999999</v>
      </c>
    </row>
    <row r="219" spans="1:5" x14ac:dyDescent="0.25">
      <c r="A219" s="16" t="s">
        <v>401</v>
      </c>
      <c r="B219" s="46">
        <v>11894054.939999999</v>
      </c>
      <c r="C219" s="43">
        <v>-6775214.330000001</v>
      </c>
      <c r="D219" s="46">
        <v>0</v>
      </c>
      <c r="E219" s="28">
        <f t="shared" si="22"/>
        <v>5118840.6099999985</v>
      </c>
    </row>
    <row r="220" spans="1:5" x14ac:dyDescent="0.25">
      <c r="A220" s="16" t="s">
        <v>230</v>
      </c>
      <c r="B220" s="28">
        <f>SUM(B211:B219)</f>
        <v>652076904.98000002</v>
      </c>
      <c r="C220" s="235">
        <f>SUM(C211:C219)</f>
        <v>9879106.3999999948</v>
      </c>
      <c r="D220" s="28">
        <f>SUM(D211:D219)</f>
        <v>5717006.8600000003</v>
      </c>
      <c r="E220" s="28">
        <f>SUM(E211:E219)</f>
        <v>656239004.51999986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46">
        <v>3774780.93</v>
      </c>
      <c r="C225" s="43">
        <v>124635.02</v>
      </c>
      <c r="D225" s="46">
        <v>0</v>
      </c>
      <c r="E225" s="28">
        <f t="shared" ref="E225:E232" si="23">SUM(B225:C225)-D225</f>
        <v>3899415.95</v>
      </c>
    </row>
    <row r="226" spans="1:6" x14ac:dyDescent="0.25">
      <c r="A226" s="16" t="s">
        <v>395</v>
      </c>
      <c r="B226" s="46">
        <v>78432616.189999998</v>
      </c>
      <c r="C226" s="43">
        <v>1988884.67</v>
      </c>
      <c r="D226" s="46">
        <v>0</v>
      </c>
      <c r="E226" s="28">
        <f t="shared" si="23"/>
        <v>80421500.859999999</v>
      </c>
    </row>
    <row r="227" spans="1:6" x14ac:dyDescent="0.25">
      <c r="A227" s="16" t="s">
        <v>396</v>
      </c>
      <c r="B227" s="46">
        <v>27736965.48</v>
      </c>
      <c r="C227" s="43">
        <v>4286487.3</v>
      </c>
      <c r="D227" s="46">
        <v>-15525.080000000016</v>
      </c>
      <c r="E227" s="28">
        <f t="shared" si="23"/>
        <v>32038977.859999999</v>
      </c>
    </row>
    <row r="228" spans="1:6" x14ac:dyDescent="0.25">
      <c r="A228" s="16" t="s">
        <v>397</v>
      </c>
      <c r="B228" s="46">
        <v>68993184.489999995</v>
      </c>
      <c r="C228" s="43">
        <v>1881813.6700000002</v>
      </c>
      <c r="D228" s="46">
        <v>-22642.239999999991</v>
      </c>
      <c r="E228" s="28">
        <f t="shared" si="23"/>
        <v>70897640.399999991</v>
      </c>
    </row>
    <row r="229" spans="1:6" x14ac:dyDescent="0.25">
      <c r="A229" s="16" t="s">
        <v>398</v>
      </c>
      <c r="B229" s="46">
        <v>247228666.66999999</v>
      </c>
      <c r="C229" s="43">
        <v>26727863.449999999</v>
      </c>
      <c r="D229" s="46">
        <v>14711943.75</v>
      </c>
      <c r="E229" s="28">
        <f t="shared" si="23"/>
        <v>259244586.37</v>
      </c>
    </row>
    <row r="230" spans="1:6" x14ac:dyDescent="0.25">
      <c r="A230" s="16" t="s">
        <v>399</v>
      </c>
      <c r="B230" s="46"/>
      <c r="C230" s="43"/>
      <c r="D230" s="46"/>
      <c r="E230" s="28">
        <f t="shared" si="23"/>
        <v>0</v>
      </c>
    </row>
    <row r="231" spans="1:6" x14ac:dyDescent="0.25">
      <c r="A231" s="16" t="s">
        <v>400</v>
      </c>
      <c r="B231" s="46">
        <v>30327959.580000002</v>
      </c>
      <c r="C231" s="43">
        <v>4459754.24</v>
      </c>
      <c r="D231" s="46">
        <v>-626799.55000000016</v>
      </c>
      <c r="E231" s="28">
        <f t="shared" si="23"/>
        <v>35414513.369999997</v>
      </c>
    </row>
    <row r="232" spans="1:6" x14ac:dyDescent="0.25">
      <c r="A232" s="16" t="s">
        <v>401</v>
      </c>
      <c r="B232" s="46"/>
      <c r="C232" s="43"/>
      <c r="D232" s="46"/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456494173.33999997</v>
      </c>
      <c r="C233" s="235">
        <f>SUM(C224:C232)</f>
        <v>39469438.350000001</v>
      </c>
      <c r="D233" s="28">
        <f>SUM(D224:D232)</f>
        <v>14046976.879999999</v>
      </c>
      <c r="E233" s="28">
        <f>SUM(E224:E232)</f>
        <v>481916634.81</v>
      </c>
    </row>
    <row r="234" spans="1:6" x14ac:dyDescent="0.25">
      <c r="A234" s="16"/>
      <c r="B234" s="16"/>
      <c r="C234" s="23"/>
      <c r="D234" s="16"/>
      <c r="E234" s="16"/>
      <c r="F234" s="11">
        <f>E220-E233</f>
        <v>174322369.70999986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7" t="s">
        <v>404</v>
      </c>
      <c r="C236" s="347"/>
      <c r="D236" s="34"/>
      <c r="E236" s="34"/>
    </row>
    <row r="237" spans="1:6" x14ac:dyDescent="0.25">
      <c r="A237" s="52" t="s">
        <v>404</v>
      </c>
      <c r="B237" s="34"/>
      <c r="C237" s="43">
        <v>12690527.060000001</v>
      </c>
      <c r="D237" s="36">
        <f>C237</f>
        <v>12690527.060000001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43">
        <v>1448203453.3800001</v>
      </c>
      <c r="D239" s="16"/>
      <c r="E239" s="16"/>
    </row>
    <row r="240" spans="1:6" x14ac:dyDescent="0.25">
      <c r="A240" s="16" t="s">
        <v>407</v>
      </c>
      <c r="B240" s="42" t="s">
        <v>299</v>
      </c>
      <c r="C240" s="43">
        <v>684179740.61000001</v>
      </c>
      <c r="D240" s="16"/>
      <c r="E240" s="16"/>
    </row>
    <row r="241" spans="1:5" x14ac:dyDescent="0.25">
      <c r="A241" s="16" t="s">
        <v>408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409</v>
      </c>
      <c r="B242" s="42" t="s">
        <v>299</v>
      </c>
      <c r="C242" s="43">
        <v>130413746.87</v>
      </c>
      <c r="D242" s="16"/>
      <c r="E242" s="16"/>
    </row>
    <row r="243" spans="1:5" x14ac:dyDescent="0.25">
      <c r="A243" s="16" t="s">
        <v>410</v>
      </c>
      <c r="B243" s="42" t="s">
        <v>299</v>
      </c>
      <c r="C243" s="43">
        <v>554541976.67999995</v>
      </c>
      <c r="D243" s="16"/>
      <c r="E243" s="16"/>
    </row>
    <row r="244" spans="1:5" x14ac:dyDescent="0.25">
      <c r="A244" s="16" t="s">
        <v>411</v>
      </c>
      <c r="B244" s="42" t="s">
        <v>299</v>
      </c>
      <c r="C244" s="43">
        <v>46563533.110000007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2863902450.6500001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43">
        <v>9762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43">
        <v>14542606.880000001</v>
      </c>
      <c r="D249" s="16"/>
      <c r="E249" s="16"/>
    </row>
    <row r="250" spans="1:5" x14ac:dyDescent="0.25">
      <c r="A250" s="22" t="s">
        <v>416</v>
      </c>
      <c r="B250" s="42" t="s">
        <v>299</v>
      </c>
      <c r="C250" s="43">
        <v>17858501.239999998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32401108.119999997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43">
        <v>21326378.480000004</v>
      </c>
      <c r="D254" s="16"/>
      <c r="E254" s="16"/>
    </row>
    <row r="255" spans="1:5" x14ac:dyDescent="0.2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21326378.480000004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2930320464.3099999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43">
        <v>59533466.75</v>
      </c>
      <c r="D266" s="16"/>
      <c r="E266" s="16"/>
    </row>
    <row r="267" spans="1:5" x14ac:dyDescent="0.2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43">
        <v>586831859.13</v>
      </c>
      <c r="D268" s="16"/>
      <c r="E268" s="16"/>
    </row>
    <row r="269" spans="1:5" x14ac:dyDescent="0.25">
      <c r="A269" s="16" t="s">
        <v>427</v>
      </c>
      <c r="B269" s="42" t="s">
        <v>299</v>
      </c>
      <c r="C269" s="43">
        <v>479100271.90000004</v>
      </c>
      <c r="D269" s="16"/>
      <c r="E269" s="16"/>
    </row>
    <row r="270" spans="1:5" x14ac:dyDescent="0.25">
      <c r="A270" s="16" t="s">
        <v>428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429</v>
      </c>
      <c r="B271" s="42" t="s">
        <v>299</v>
      </c>
      <c r="C271" s="43">
        <v>-6021228.6199999992</v>
      </c>
      <c r="D271" s="16"/>
      <c r="E271" s="16"/>
    </row>
    <row r="272" spans="1:5" x14ac:dyDescent="0.2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43">
        <v>21203675.23</v>
      </c>
      <c r="D273" s="16"/>
      <c r="E273" s="16"/>
    </row>
    <row r="274" spans="1:5" x14ac:dyDescent="0.25">
      <c r="A274" s="16" t="s">
        <v>432</v>
      </c>
      <c r="B274" s="42" t="s">
        <v>299</v>
      </c>
      <c r="C274" s="43">
        <v>2542797.56</v>
      </c>
      <c r="D274" s="16"/>
      <c r="E274" s="16"/>
    </row>
    <row r="275" spans="1:5" x14ac:dyDescent="0.2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184990298.14999998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43">
        <v>7877314.96</v>
      </c>
      <c r="D283" s="16"/>
      <c r="E283" s="16"/>
    </row>
    <row r="284" spans="1:5" x14ac:dyDescent="0.25">
      <c r="A284" s="16" t="s">
        <v>394</v>
      </c>
      <c r="B284" s="42" t="s">
        <v>299</v>
      </c>
      <c r="C284" s="43">
        <v>4412190.25</v>
      </c>
      <c r="D284" s="16"/>
      <c r="E284" s="16"/>
    </row>
    <row r="285" spans="1:5" x14ac:dyDescent="0.25">
      <c r="A285" s="16" t="s">
        <v>395</v>
      </c>
      <c r="B285" s="42" t="s">
        <v>299</v>
      </c>
      <c r="C285" s="43">
        <v>122860258.48999999</v>
      </c>
      <c r="D285" s="16"/>
      <c r="E285" s="16"/>
    </row>
    <row r="286" spans="1:5" x14ac:dyDescent="0.25">
      <c r="A286" s="16" t="s">
        <v>439</v>
      </c>
      <c r="B286" s="42" t="s">
        <v>299</v>
      </c>
      <c r="C286" s="43">
        <v>65648992.140000001</v>
      </c>
      <c r="D286" s="16"/>
      <c r="E286" s="16"/>
    </row>
    <row r="287" spans="1:5" x14ac:dyDescent="0.25">
      <c r="A287" s="16" t="s">
        <v>440</v>
      </c>
      <c r="B287" s="42" t="s">
        <v>299</v>
      </c>
      <c r="C287" s="43">
        <v>83171267.109999999</v>
      </c>
      <c r="D287" s="16"/>
      <c r="E287" s="16"/>
    </row>
    <row r="288" spans="1:5" x14ac:dyDescent="0.25">
      <c r="A288" s="16" t="s">
        <v>441</v>
      </c>
      <c r="B288" s="42" t="s">
        <v>299</v>
      </c>
      <c r="C288" s="43">
        <v>300932325</v>
      </c>
      <c r="D288" s="16"/>
      <c r="E288" s="16"/>
    </row>
    <row r="289" spans="1:5" x14ac:dyDescent="0.25">
      <c r="A289" s="16" t="s">
        <v>400</v>
      </c>
      <c r="B289" s="42" t="s">
        <v>299</v>
      </c>
      <c r="C289" s="43">
        <v>66217816.289999999</v>
      </c>
      <c r="D289" s="16"/>
      <c r="E289" s="16"/>
    </row>
    <row r="290" spans="1:5" x14ac:dyDescent="0.25">
      <c r="A290" s="16" t="s">
        <v>401</v>
      </c>
      <c r="B290" s="42" t="s">
        <v>299</v>
      </c>
      <c r="C290" s="43">
        <v>5118840.6100000003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656239004.85000002</v>
      </c>
      <c r="E291" s="16"/>
    </row>
    <row r="292" spans="1:5" x14ac:dyDescent="0.25">
      <c r="A292" s="16" t="s">
        <v>443</v>
      </c>
      <c r="B292" s="42" t="s">
        <v>299</v>
      </c>
      <c r="C292" s="43">
        <v>481916634.81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174322370.04000002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43">
        <v>17827418.59</v>
      </c>
      <c r="D297" s="16"/>
      <c r="E297" s="16"/>
    </row>
    <row r="298" spans="1:5" x14ac:dyDescent="0.25">
      <c r="A298" s="16" t="s">
        <v>436</v>
      </c>
      <c r="B298" s="42" t="s">
        <v>299</v>
      </c>
      <c r="C298" s="43">
        <v>51358629.799999997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69186048.390000001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43">
        <v>4245001.8099999996</v>
      </c>
      <c r="D302" s="16"/>
      <c r="E302" s="16"/>
    </row>
    <row r="303" spans="1:5" x14ac:dyDescent="0.2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43">
        <v>132771.63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4377773.4399999995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432876490.01999998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432876490.01999998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43">
        <v>14583513.449999999</v>
      </c>
      <c r="D315" s="16"/>
      <c r="E315" s="16"/>
    </row>
    <row r="316" spans="1:6" x14ac:dyDescent="0.25">
      <c r="A316" s="16" t="s">
        <v>461</v>
      </c>
      <c r="B316" s="42" t="s">
        <v>299</v>
      </c>
      <c r="C316" s="43">
        <v>37876966.43</v>
      </c>
      <c r="D316" s="16"/>
      <c r="E316" s="16"/>
    </row>
    <row r="317" spans="1:6" x14ac:dyDescent="0.25">
      <c r="A317" s="16" t="s">
        <v>462</v>
      </c>
      <c r="B317" s="42" t="s">
        <v>299</v>
      </c>
      <c r="C317" s="43">
        <v>93562450.530000001</v>
      </c>
      <c r="D317" s="16"/>
      <c r="E317" s="16"/>
    </row>
    <row r="318" spans="1:6" x14ac:dyDescent="0.25">
      <c r="A318" s="16" t="s">
        <v>463</v>
      </c>
      <c r="B318" s="42" t="s">
        <v>299</v>
      </c>
      <c r="C318" s="43"/>
      <c r="D318" s="16"/>
      <c r="E318" s="16"/>
    </row>
    <row r="319" spans="1:6" x14ac:dyDescent="0.25">
      <c r="A319" s="16" t="s">
        <v>464</v>
      </c>
      <c r="B319" s="42" t="s">
        <v>299</v>
      </c>
      <c r="C319" s="43">
        <v>21852176.579999998</v>
      </c>
      <c r="D319" s="16"/>
      <c r="E319" s="16"/>
    </row>
    <row r="320" spans="1:6" x14ac:dyDescent="0.25">
      <c r="A320" s="16" t="s">
        <v>465</v>
      </c>
      <c r="B320" s="42" t="s">
        <v>299</v>
      </c>
      <c r="C320" s="43"/>
      <c r="D320" s="16"/>
      <c r="E320" s="16"/>
    </row>
    <row r="321" spans="1:5" x14ac:dyDescent="0.25">
      <c r="A321" s="16" t="s">
        <v>466</v>
      </c>
      <c r="B321" s="42" t="s">
        <v>299</v>
      </c>
      <c r="C321" s="43"/>
      <c r="D321" s="16"/>
      <c r="E321" s="16"/>
    </row>
    <row r="322" spans="1:5" x14ac:dyDescent="0.25">
      <c r="A322" s="16" t="s">
        <v>467</v>
      </c>
      <c r="B322" s="42" t="s">
        <v>299</v>
      </c>
      <c r="C322" s="43"/>
      <c r="D322" s="16"/>
      <c r="E322" s="16"/>
    </row>
    <row r="323" spans="1:5" x14ac:dyDescent="0.25">
      <c r="A323" s="16" t="s">
        <v>468</v>
      </c>
      <c r="B323" s="42" t="s">
        <v>299</v>
      </c>
      <c r="C323" s="43">
        <v>869466.49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168744573.48000002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43">
        <v>51902292.310000002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51902292.310000002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43">
        <v>3101920.26</v>
      </c>
      <c r="D334" s="16"/>
      <c r="E334" s="16"/>
    </row>
    <row r="335" spans="1:5" x14ac:dyDescent="0.25">
      <c r="A335" s="16" t="s">
        <v>480</v>
      </c>
      <c r="B335" s="42" t="s">
        <v>299</v>
      </c>
      <c r="C335" s="43"/>
      <c r="D335" s="16"/>
      <c r="E335" s="16"/>
    </row>
    <row r="336" spans="1:5" x14ac:dyDescent="0.2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238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43"/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3101920.26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869466.49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2232453.7699999996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291">
        <v>209997170.34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432876489.90000004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432876490.01999998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213">
        <v>2218952383.1599998</v>
      </c>
      <c r="D358" s="16"/>
      <c r="E358" s="16"/>
    </row>
    <row r="359" spans="1:5" x14ac:dyDescent="0.25">
      <c r="A359" s="16" t="s">
        <v>497</v>
      </c>
      <c r="B359" s="42" t="s">
        <v>299</v>
      </c>
      <c r="C359" s="213">
        <v>1502437875.0599997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3721390258.2199993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43">
        <v>12690527.060000001</v>
      </c>
      <c r="D362" s="16"/>
      <c r="E362" s="41"/>
    </row>
    <row r="363" spans="1:5" x14ac:dyDescent="0.25">
      <c r="A363" s="16" t="s">
        <v>500</v>
      </c>
      <c r="B363" s="42" t="s">
        <v>299</v>
      </c>
      <c r="C363" s="43">
        <v>2863902450.6500001</v>
      </c>
      <c r="D363" s="16"/>
      <c r="E363" s="16"/>
    </row>
    <row r="364" spans="1:5" x14ac:dyDescent="0.25">
      <c r="A364" s="16" t="s">
        <v>501</v>
      </c>
      <c r="B364" s="42" t="s">
        <v>299</v>
      </c>
      <c r="C364" s="43">
        <v>32401108.120000001</v>
      </c>
      <c r="D364" s="16"/>
      <c r="E364" s="16"/>
    </row>
    <row r="365" spans="1:5" x14ac:dyDescent="0.25">
      <c r="A365" s="16" t="s">
        <v>502</v>
      </c>
      <c r="B365" s="42" t="s">
        <v>299</v>
      </c>
      <c r="C365" s="43">
        <v>21326378.480000004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2930320464.3099999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791069793.90999937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239">
        <v>0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239">
        <v>0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239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239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239">
        <v>0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239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239">
        <v>0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239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239">
        <v>0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239">
        <v>0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214">
        <v>21506058.399999999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21506058.399999999</v>
      </c>
      <c r="E381" s="28"/>
      <c r="F381" s="56"/>
    </row>
    <row r="382" spans="1:6" x14ac:dyDescent="0.2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21506058.399999999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812575852.30999935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43">
        <v>359558993.66000003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70893325.200000003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30254462.789999999</v>
      </c>
      <c r="D391" s="16"/>
      <c r="E391" s="16"/>
    </row>
    <row r="392" spans="1:5" x14ac:dyDescent="0.25">
      <c r="A392" s="16" t="s">
        <v>523</v>
      </c>
      <c r="B392" s="42" t="s">
        <v>299</v>
      </c>
      <c r="C392" s="43">
        <v>136278892.56</v>
      </c>
      <c r="D392" s="16"/>
      <c r="E392" s="16"/>
    </row>
    <row r="393" spans="1:5" x14ac:dyDescent="0.25">
      <c r="A393" s="16" t="s">
        <v>524</v>
      </c>
      <c r="B393" s="42" t="s">
        <v>299</v>
      </c>
      <c r="C393" s="43">
        <v>4442044</v>
      </c>
      <c r="D393" s="16"/>
      <c r="E393" s="16"/>
    </row>
    <row r="394" spans="1:5" x14ac:dyDescent="0.25">
      <c r="A394" s="16" t="s">
        <v>525</v>
      </c>
      <c r="B394" s="42" t="s">
        <v>299</v>
      </c>
      <c r="C394" s="43">
        <v>200811748.59999999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39469438.350000001</v>
      </c>
      <c r="D395" s="16"/>
      <c r="E395" s="16"/>
    </row>
    <row r="396" spans="1:5" x14ac:dyDescent="0.25">
      <c r="A396" s="16" t="s">
        <v>526</v>
      </c>
      <c r="B396" s="42" t="s">
        <v>299</v>
      </c>
      <c r="C396" s="43">
        <v>18189025.460000001</v>
      </c>
      <c r="D396" s="16"/>
      <c r="E396" s="16"/>
    </row>
    <row r="397" spans="1:5" x14ac:dyDescent="0.25">
      <c r="A397" s="16" t="s">
        <v>527</v>
      </c>
      <c r="B397" s="42" t="s">
        <v>299</v>
      </c>
      <c r="C397" s="43">
        <v>4126227.41</v>
      </c>
      <c r="D397" s="16"/>
      <c r="E397" s="16"/>
    </row>
    <row r="398" spans="1:5" x14ac:dyDescent="0.25">
      <c r="A398" s="16" t="s">
        <v>528</v>
      </c>
      <c r="B398" s="42" t="s">
        <v>299</v>
      </c>
      <c r="C398" s="43">
        <v>30363948.59</v>
      </c>
      <c r="D398" s="16"/>
      <c r="E398" s="16"/>
    </row>
    <row r="399" spans="1:5" x14ac:dyDescent="0.25">
      <c r="A399" s="16" t="s">
        <v>529</v>
      </c>
      <c r="B399" s="42" t="s">
        <v>299</v>
      </c>
      <c r="C399" s="43">
        <v>29914.22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239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39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4">
        <v>7737166.2199997902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7737166.2199997902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902155187.05999994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-89579334.750000596</v>
      </c>
      <c r="E417" s="28"/>
    </row>
    <row r="418" spans="1:13" x14ac:dyDescent="0.25">
      <c r="A418" s="28" t="s">
        <v>535</v>
      </c>
      <c r="B418" s="16"/>
      <c r="C418" s="214">
        <v>-177725.79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239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-177725.79</v>
      </c>
      <c r="E420" s="28"/>
      <c r="F420" s="11">
        <f>D420-C399</f>
        <v>-207640.01</v>
      </c>
    </row>
    <row r="421" spans="1:13" x14ac:dyDescent="0.25">
      <c r="A421" s="28" t="s">
        <v>538</v>
      </c>
      <c r="B421" s="16"/>
      <c r="C421" s="23"/>
      <c r="D421" s="28">
        <f>D417+D420</f>
        <v>-89757060.540000603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-89757060.540000603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542</v>
      </c>
      <c r="D612" s="227">
        <f>CE90-(BE90+CD90)</f>
        <v>680219.97796666669</v>
      </c>
      <c r="E612" s="229">
        <f>SUM(C624:D647)+SUM(C668:D713)</f>
        <v>747723765.64742625</v>
      </c>
      <c r="F612" s="229">
        <f>CE64-(AX64+BD64+BE64+BG64+BJ64+BN64+BP64+BQ64+CB64+CC64+CD64)</f>
        <v>135822193.75000003</v>
      </c>
      <c r="G612" s="227">
        <f>CE91-(AX91+AY91+BD91+BE91+BG91+BJ91+BN91+BP91+BQ91+CB91+CC91+CD91)</f>
        <v>333134</v>
      </c>
      <c r="H612" s="232">
        <f>CE60-(AX60+AY60+AZ60+BD60+BE60+BG60+BJ60+BN60+BO60+BP60+BQ60+BR60+CB60+CC60+CD60)</f>
        <v>3012.2062644230764</v>
      </c>
      <c r="I612" s="227">
        <f>CE92-(AX92+AY92+AZ92+BD92+BE92+BF92+BG92+BJ92+BN92+BO92+BP92+BQ92+BR92+CB92+CC92+CD92)</f>
        <v>190567.78000000003</v>
      </c>
      <c r="J612" s="227">
        <f>CE93-(AX93+AY93+AZ93+BA93+BD93+BE93+BF93+BG93+BJ93+BN93+BO93+BP93+BQ93+BR93+CB93+CC93+CD93)</f>
        <v>2460871.1800000002</v>
      </c>
      <c r="K612" s="227">
        <f>CE89-(AW89+AX89+AY89+AZ89+BA89+BB89+BC89+BD89+BE89+BF89+BG89+BH89+BI89+BJ89+BK89+BL89+BM89+BN89+BO89+BP89+BQ89+BR89+BS89+BT89+BU89+BV89+BW89+BX89+CB89+CC89+CD89)</f>
        <v>3721390258.2199998</v>
      </c>
      <c r="L612" s="233">
        <f>CE94-(AW94+AX94+AY94+AZ94+BA94+BB94+BC94+BD94+BE94+BF94+BG94+BH94+BI94+BJ94+BK94+BL94+BM94+BN94+BO94+BP94+BQ94+BR94+BS94+BT94+BU94+BV94+BW94+BX94+BY94+BZ94+CA94+CB94+CC94+CD94)</f>
        <v>1213.2421346153844</v>
      </c>
    </row>
    <row r="613" spans="1:14" s="211" customFormat="1" ht="12.6" customHeight="1" x14ac:dyDescent="0.2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30125939.800000004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" customHeight="1" x14ac:dyDescent="0.2">
      <c r="A615" s="222"/>
      <c r="B615" s="221" t="s">
        <v>554</v>
      </c>
      <c r="C615" s="227">
        <f>CD69-CD84</f>
        <v>36927917.57</v>
      </c>
      <c r="D615" s="227">
        <f>SUM(C614:C615)</f>
        <v>67053857.370000005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" customHeight="1" x14ac:dyDescent="0.2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" customHeight="1" x14ac:dyDescent="0.2">
      <c r="A618" s="222">
        <v>8470</v>
      </c>
      <c r="B618" s="226" t="s">
        <v>559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" customHeight="1" x14ac:dyDescent="0.2">
      <c r="A619" s="222">
        <v>8610</v>
      </c>
      <c r="B619" s="226" t="s">
        <v>561</v>
      </c>
      <c r="C619" s="227">
        <f>BN85</f>
        <v>6481926.8400000008</v>
      </c>
      <c r="D619" s="227">
        <f>(D615/D612)*BN90</f>
        <v>15605188.372573826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" customHeight="1" x14ac:dyDescent="0.2">
      <c r="A620" s="222">
        <v>8790</v>
      </c>
      <c r="B620" s="226" t="s">
        <v>563</v>
      </c>
      <c r="C620" s="227">
        <f>CC85</f>
        <v>110687076.92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" customHeight="1" x14ac:dyDescent="0.2">
      <c r="A621" s="222">
        <v>8630</v>
      </c>
      <c r="B621" s="226" t="s">
        <v>565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" customHeight="1" x14ac:dyDescent="0.2">
      <c r="A622" s="222">
        <v>8770</v>
      </c>
      <c r="B622" s="221" t="s">
        <v>567</v>
      </c>
      <c r="C622" s="227">
        <f>CB85</f>
        <v>151171.32999999996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" customHeight="1" x14ac:dyDescent="0.2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132925363.46257383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1600723.47</v>
      </c>
      <c r="D624" s="227">
        <f>(D615/D612)*BD90</f>
        <v>0</v>
      </c>
      <c r="E624" s="229">
        <f>(E623/E612)*SUM(C624:D624)</f>
        <v>284565.98389458295</v>
      </c>
      <c r="F624" s="229">
        <f>SUM(C624:E624)</f>
        <v>1885289.453894583</v>
      </c>
      <c r="G624" s="227"/>
      <c r="H624" s="229"/>
      <c r="I624" s="227"/>
      <c r="J624" s="227"/>
      <c r="N624" s="223" t="s">
        <v>571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8216225.0300000003</v>
      </c>
      <c r="D625" s="227">
        <f>(D615/D612)*AY90</f>
        <v>0</v>
      </c>
      <c r="E625" s="229">
        <f>(E623/E612)*SUM(C625:D625)</f>
        <v>1460625.9003382071</v>
      </c>
      <c r="F625" s="229">
        <f>(F624/F612)*AY64</f>
        <v>40238.381991982707</v>
      </c>
      <c r="G625" s="227">
        <f>SUM(C625:F625)</f>
        <v>9717089.3123301901</v>
      </c>
      <c r="H625" s="229"/>
      <c r="I625" s="227"/>
      <c r="J625" s="227"/>
      <c r="N625" s="223" t="s">
        <v>572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695661.22</v>
      </c>
      <c r="D626" s="227">
        <f>(D615/D612)*BR90</f>
        <v>1646428.452662443</v>
      </c>
      <c r="E626" s="229">
        <f>(E623/E612)*SUM(C626:D626)</f>
        <v>416361.14204693318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" customHeight="1" x14ac:dyDescent="0.2">
      <c r="A627" s="222">
        <v>8620</v>
      </c>
      <c r="B627" s="221" t="s">
        <v>574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404169</v>
      </c>
      <c r="D628" s="227">
        <f>(D615/D612)*AZ90</f>
        <v>1876743.9792682936</v>
      </c>
      <c r="E628" s="229">
        <f>(E623/E612)*SUM(C628:D628)</f>
        <v>405485.55593016103</v>
      </c>
      <c r="F628" s="229">
        <f>(F624/F612)*AZ64</f>
        <v>0</v>
      </c>
      <c r="G628" s="227">
        <f>(G625/G612)*AZ91</f>
        <v>0</v>
      </c>
      <c r="H628" s="229">
        <f>SUM(C626:G628)</f>
        <v>5444849.3499078304</v>
      </c>
      <c r="I628" s="227"/>
      <c r="J628" s="227"/>
      <c r="N628" s="223" t="s">
        <v>576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6554301.9900000012</v>
      </c>
      <c r="D629" s="227">
        <f>(D615/D612)*BF90</f>
        <v>203659.51282484777</v>
      </c>
      <c r="E629" s="229">
        <f>(E623/E612)*SUM(C629:D629)</f>
        <v>1201385.498628984</v>
      </c>
      <c r="F629" s="229">
        <f>(F624/F612)*BF64</f>
        <v>6765.1760069633656</v>
      </c>
      <c r="G629" s="227">
        <f>(G625/G612)*BF91</f>
        <v>0</v>
      </c>
      <c r="H629" s="229">
        <f>(H628/H612)*BF60</f>
        <v>165673.56663821387</v>
      </c>
      <c r="I629" s="227">
        <f>SUM(C629:H629)</f>
        <v>8131785.7440990098</v>
      </c>
      <c r="J629" s="227"/>
      <c r="N629" s="223" t="s">
        <v>577</v>
      </c>
    </row>
    <row r="630" spans="1:14" s="211" customFormat="1" ht="12.6" customHeight="1" x14ac:dyDescent="0.2">
      <c r="A630" s="222">
        <v>8350</v>
      </c>
      <c r="B630" s="226" t="s">
        <v>578</v>
      </c>
      <c r="C630" s="227">
        <f>BA85</f>
        <v>342814.57</v>
      </c>
      <c r="D630" s="227">
        <f>(D615/D612)*BA90</f>
        <v>418359.61879412096</v>
      </c>
      <c r="E630" s="229">
        <f>(E623/E612)*SUM(C630:D630)</f>
        <v>135316.4903300631</v>
      </c>
      <c r="F630" s="229">
        <f>(F624/F612)*BA64</f>
        <v>51.642660301345593</v>
      </c>
      <c r="G630" s="227">
        <f>(G625/G612)*BA91</f>
        <v>0</v>
      </c>
      <c r="H630" s="229">
        <f>(H628/H612)*BA60</f>
        <v>8516.2237062785862</v>
      </c>
      <c r="I630" s="227">
        <f>(I629/I612)*BA92</f>
        <v>71288.345003607668</v>
      </c>
      <c r="J630" s="227">
        <f>SUM(C630:I630)</f>
        <v>976346.89049437153</v>
      </c>
      <c r="N630" s="223" t="s">
        <v>579</v>
      </c>
    </row>
    <row r="631" spans="1:14" s="211" customFormat="1" ht="12.6" customHeight="1" x14ac:dyDescent="0.2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" customHeight="1" x14ac:dyDescent="0.2">
      <c r="A632" s="222">
        <v>8360</v>
      </c>
      <c r="B632" s="226" t="s">
        <v>582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583</v>
      </c>
    </row>
    <row r="633" spans="1:14" s="211" customFormat="1" ht="12.6" customHeight="1" x14ac:dyDescent="0.2">
      <c r="A633" s="222">
        <v>8370</v>
      </c>
      <c r="B633" s="226" t="s">
        <v>584</v>
      </c>
      <c r="C633" s="227">
        <f>BC85</f>
        <v>652731.11</v>
      </c>
      <c r="D633" s="227">
        <f>(D615/D612)*BC90</f>
        <v>0</v>
      </c>
      <c r="E633" s="229">
        <f>(E623/E612)*SUM(C633:D633)</f>
        <v>116038.20023689241</v>
      </c>
      <c r="F633" s="229">
        <f>(F624/F612)*BC64</f>
        <v>-7.261620141553272</v>
      </c>
      <c r="G633" s="227">
        <f>(G625/G612)*BC91</f>
        <v>0</v>
      </c>
      <c r="H633" s="229">
        <f>(H628/H612)*BC60</f>
        <v>19348.428662568134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" customHeight="1" x14ac:dyDescent="0.2">
      <c r="A634" s="222">
        <v>8490</v>
      </c>
      <c r="B634" s="226" t="s">
        <v>586</v>
      </c>
      <c r="C634" s="227">
        <f>BI85</f>
        <v>-114419.47</v>
      </c>
      <c r="D634" s="227">
        <f>(D615/D612)*BI90</f>
        <v>131402.77376356345</v>
      </c>
      <c r="E634" s="229">
        <f>(E623/E612)*SUM(C634:D634)</f>
        <v>3019.1789124320189</v>
      </c>
      <c r="F634" s="229">
        <f>(F624/F612)*BI64</f>
        <v>1351.4421283856082</v>
      </c>
      <c r="G634" s="227">
        <f>(G625/G612)*BI91</f>
        <v>0</v>
      </c>
      <c r="H634" s="229">
        <f>(H628/H612)*BI60</f>
        <v>0</v>
      </c>
      <c r="I634" s="227">
        <f>(I629/I612)*BI92</f>
        <v>22390.990548965368</v>
      </c>
      <c r="J634" s="227">
        <f>(J630/J612)*BI93</f>
        <v>0</v>
      </c>
      <c r="N634" s="223" t="s">
        <v>587</v>
      </c>
    </row>
    <row r="635" spans="1:14" s="211" customFormat="1" ht="12.6" customHeight="1" x14ac:dyDescent="0.2">
      <c r="A635" s="222">
        <v>8530</v>
      </c>
      <c r="B635" s="226" t="s">
        <v>588</v>
      </c>
      <c r="C635" s="227">
        <f>BK85</f>
        <v>30274351.010000002</v>
      </c>
      <c r="D635" s="227">
        <f>(D615/D612)*BK90</f>
        <v>0</v>
      </c>
      <c r="E635" s="229">
        <f>(E623/E612)*SUM(C635:D635)</f>
        <v>5381972.9912066646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0</v>
      </c>
      <c r="J635" s="227">
        <f>(J630/J612)*BK93</f>
        <v>0</v>
      </c>
      <c r="N635" s="223" t="s">
        <v>589</v>
      </c>
    </row>
    <row r="636" spans="1:14" s="211" customFormat="1" ht="12.6" customHeight="1" x14ac:dyDescent="0.2">
      <c r="A636" s="222">
        <v>8480</v>
      </c>
      <c r="B636" s="226" t="s">
        <v>590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0</v>
      </c>
      <c r="J636" s="227">
        <f>(J630/J612)*BH93</f>
        <v>0</v>
      </c>
      <c r="N636" s="223" t="s">
        <v>591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6074817.29</v>
      </c>
      <c r="D637" s="227">
        <f>(D615/D612)*BL90</f>
        <v>0</v>
      </c>
      <c r="E637" s="229">
        <f>(E623/E612)*SUM(C637:D637)</f>
        <v>1079940.6590250556</v>
      </c>
      <c r="F637" s="229">
        <f>(F624/F612)*BL64</f>
        <v>1233.6746539867052</v>
      </c>
      <c r="G637" s="227">
        <f>(G625/G612)*BL91</f>
        <v>0</v>
      </c>
      <c r="H637" s="229">
        <f>(H628/H612)*BL60</f>
        <v>0</v>
      </c>
      <c r="I637" s="227">
        <f>(I629/I612)*BL92</f>
        <v>0</v>
      </c>
      <c r="J637" s="227">
        <f>(J630/J612)*BL93</f>
        <v>0</v>
      </c>
      <c r="N637" s="223" t="s">
        <v>592</v>
      </c>
    </row>
    <row r="638" spans="1:14" s="211" customFormat="1" ht="12.6" customHeight="1" x14ac:dyDescent="0.2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" customHeight="1" x14ac:dyDescent="0.2">
      <c r="A639" s="222">
        <v>8660</v>
      </c>
      <c r="B639" s="226" t="s">
        <v>595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596</v>
      </c>
    </row>
    <row r="640" spans="1:14" s="211" customFormat="1" ht="12.6" customHeight="1" x14ac:dyDescent="0.2">
      <c r="A640" s="222">
        <v>8670</v>
      </c>
      <c r="B640" s="226" t="s">
        <v>597</v>
      </c>
      <c r="C640" s="227">
        <f>BT85</f>
        <v>238050.91</v>
      </c>
      <c r="D640" s="227">
        <f>(D615/D612)*BT90</f>
        <v>151315.27211333075</v>
      </c>
      <c r="E640" s="229">
        <f>(E623/E612)*SUM(C640:D640)</f>
        <v>69218.933054287831</v>
      </c>
      <c r="F640" s="229">
        <f>(F624/F612)*BT64</f>
        <v>0</v>
      </c>
      <c r="G640" s="227">
        <f>(G625/G612)*BT91</f>
        <v>0</v>
      </c>
      <c r="H640" s="229">
        <f>(H628/H612)*BT60</f>
        <v>5022.8462547845629</v>
      </c>
      <c r="I640" s="227">
        <f>(I629/I612)*BT92</f>
        <v>25784.073887968374</v>
      </c>
      <c r="J640" s="227">
        <f>(J630/J612)*BT93</f>
        <v>0</v>
      </c>
      <c r="N640" s="223" t="s">
        <v>598</v>
      </c>
    </row>
    <row r="641" spans="1:14" s="211" customFormat="1" ht="12.6" customHeight="1" x14ac:dyDescent="0.2">
      <c r="A641" s="222">
        <v>8680</v>
      </c>
      <c r="B641" s="226" t="s">
        <v>599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600</v>
      </c>
    </row>
    <row r="642" spans="1:14" s="211" customFormat="1" ht="12.6" customHeight="1" x14ac:dyDescent="0.2">
      <c r="A642" s="222">
        <v>8690</v>
      </c>
      <c r="B642" s="226" t="s">
        <v>601</v>
      </c>
      <c r="C642" s="227">
        <f>BV85</f>
        <v>200721</v>
      </c>
      <c r="D642" s="227">
        <f>(D615/D612)*BV90</f>
        <v>932042.93018341507</v>
      </c>
      <c r="E642" s="229">
        <f>(E623/E612)*SUM(C642:D642)</f>
        <v>201375.24585238833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158819.81668452179</v>
      </c>
      <c r="J642" s="227">
        <f>(J630/J612)*BV93</f>
        <v>0</v>
      </c>
      <c r="N642" s="223" t="s">
        <v>602</v>
      </c>
    </row>
    <row r="643" spans="1:14" s="211" customFormat="1" ht="12.6" customHeight="1" x14ac:dyDescent="0.2">
      <c r="A643" s="222">
        <v>8700</v>
      </c>
      <c r="B643" s="226" t="s">
        <v>603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604</v>
      </c>
    </row>
    <row r="644" spans="1:14" s="211" customFormat="1" ht="12.6" customHeight="1" x14ac:dyDescent="0.2">
      <c r="A644" s="222">
        <v>8710</v>
      </c>
      <c r="B644" s="226" t="s">
        <v>605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>
        <f>(G625/G612)*BX91</f>
        <v>0</v>
      </c>
      <c r="H644" s="229">
        <f>(H628/H612)*BX60</f>
        <v>0</v>
      </c>
      <c r="I644" s="227">
        <f>(I629/I612)*BX92</f>
        <v>0</v>
      </c>
      <c r="J644" s="227">
        <f>(J630/J612)*BX93</f>
        <v>0</v>
      </c>
      <c r="K644" s="229">
        <f>SUM(C631:J644)</f>
        <v>45626522.045549065</v>
      </c>
      <c r="L644" s="229"/>
      <c r="N644" s="223" t="s">
        <v>606</v>
      </c>
    </row>
    <row r="645" spans="1:14" s="211" customFormat="1" ht="12.6" customHeight="1" x14ac:dyDescent="0.2">
      <c r="A645" s="222">
        <v>8720</v>
      </c>
      <c r="B645" s="226" t="s">
        <v>607</v>
      </c>
      <c r="C645" s="227">
        <f>BY85</f>
        <v>5836540.1200000001</v>
      </c>
      <c r="D645" s="227">
        <f>(D615/D612)*BY90</f>
        <v>96408.036564714959</v>
      </c>
      <c r="E645" s="229">
        <f>(E623/E612)*SUM(C645:D645)</f>
        <v>1054720.1070078583</v>
      </c>
      <c r="F645" s="229">
        <f>(F624/F612)*BY64</f>
        <v>80.338795283361407</v>
      </c>
      <c r="G645" s="227">
        <f>(G625/G612)*BY91</f>
        <v>0</v>
      </c>
      <c r="H645" s="229">
        <f>(H628/H612)*BY60</f>
        <v>88255.101839348339</v>
      </c>
      <c r="I645" s="227">
        <f>(I629/I612)*BY92</f>
        <v>16427.898542301671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" customHeight="1" x14ac:dyDescent="0.2">
      <c r="A646" s="222">
        <v>8730</v>
      </c>
      <c r="B646" s="226" t="s">
        <v>609</v>
      </c>
      <c r="C646" s="227">
        <f>BZ85</f>
        <v>1251193.7799999998</v>
      </c>
      <c r="D646" s="227">
        <f>(D615/D612)*BZ90</f>
        <v>0</v>
      </c>
      <c r="E646" s="229">
        <f>(E623/E612)*SUM(C646:D646)</f>
        <v>222428.91774959874</v>
      </c>
      <c r="F646" s="229">
        <f>(F624/F612)*BZ64</f>
        <v>0.21972942146762553</v>
      </c>
      <c r="G646" s="227">
        <f>(G625/G612)*BZ91</f>
        <v>0</v>
      </c>
      <c r="H646" s="229">
        <f>(H628/H612)*BZ60</f>
        <v>17711.677350717047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" customHeight="1" x14ac:dyDescent="0.2">
      <c r="A647" s="222">
        <v>8740</v>
      </c>
      <c r="B647" s="226" t="s">
        <v>611</v>
      </c>
      <c r="C647" s="227">
        <f>CA85</f>
        <v>982365.71999999986</v>
      </c>
      <c r="D647" s="227">
        <f>(D615/D612)*CA90</f>
        <v>0</v>
      </c>
      <c r="E647" s="229">
        <f>(E623/E612)*SUM(C647:D647)</f>
        <v>174638.45123487216</v>
      </c>
      <c r="F647" s="229">
        <f>(F624/F612)*CA64</f>
        <v>0</v>
      </c>
      <c r="G647" s="227">
        <f>(G625/G612)*CA91</f>
        <v>0</v>
      </c>
      <c r="H647" s="229">
        <f>(H628/H612)*CA60</f>
        <v>12433.291025926581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9753203.6598400436</v>
      </c>
      <c r="N647" s="223" t="s">
        <v>612</v>
      </c>
    </row>
    <row r="648" spans="1:14" s="211" customFormat="1" ht="12.6" customHeight="1" x14ac:dyDescent="0.2">
      <c r="A648" s="222"/>
      <c r="B648" s="222"/>
      <c r="C648" s="211">
        <f>SUM(C614:C647)</f>
        <v>247584279.21000001</v>
      </c>
      <c r="L648" s="225"/>
    </row>
    <row r="666" spans="1:14" s="211" customFormat="1" ht="12.6" customHeight="1" x14ac:dyDescent="0.2">
      <c r="C666" s="220" t="s">
        <v>613</v>
      </c>
      <c r="M666" s="220" t="s">
        <v>614</v>
      </c>
    </row>
    <row r="667" spans="1:14" s="211" customFormat="1" ht="12.6" customHeight="1" x14ac:dyDescent="0.2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" customHeight="1" x14ac:dyDescent="0.2">
      <c r="A668" s="222">
        <v>6010</v>
      </c>
      <c r="B668" s="221" t="s">
        <v>342</v>
      </c>
      <c r="C668" s="227">
        <f>C85</f>
        <v>43996694.209999993</v>
      </c>
      <c r="D668" s="227">
        <f>(D615/D612)*C90</f>
        <v>2053057.441240612</v>
      </c>
      <c r="E668" s="229">
        <f>(E623/E612)*SUM(C668:D668)</f>
        <v>8186418.9114041524</v>
      </c>
      <c r="F668" s="229">
        <f>(F624/F612)*C64</f>
        <v>39953.214844627444</v>
      </c>
      <c r="G668" s="227">
        <f>(G625/G612)*C91</f>
        <v>2178961.0361286746</v>
      </c>
      <c r="H668" s="229">
        <f>(H628/H612)*C60</f>
        <v>344226.26590111334</v>
      </c>
      <c r="I668" s="227">
        <f>(I629/I612)*C92</f>
        <v>349840.33020502754</v>
      </c>
      <c r="J668" s="227">
        <f>(J630/J612)*C93</f>
        <v>143796.12905079543</v>
      </c>
      <c r="K668" s="227">
        <f>(K644/K612)*C89</f>
        <v>1752816.2852062865</v>
      </c>
      <c r="L668" s="227">
        <f>(L647/L612)*C94</f>
        <v>1268610.0941588664</v>
      </c>
      <c r="M668" s="211">
        <f t="shared" ref="M668:M713" si="24">ROUND(SUM(D668:L668),0)</f>
        <v>16317680</v>
      </c>
      <c r="N668" s="221" t="s">
        <v>616</v>
      </c>
    </row>
    <row r="669" spans="1:14" s="211" customFormat="1" ht="12.6" customHeight="1" x14ac:dyDescent="0.2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617</v>
      </c>
    </row>
    <row r="670" spans="1:14" s="211" customFormat="1" ht="12.6" customHeight="1" x14ac:dyDescent="0.2">
      <c r="A670" s="222">
        <v>6070</v>
      </c>
      <c r="B670" s="221" t="s">
        <v>618</v>
      </c>
      <c r="C670" s="227">
        <f>E85</f>
        <v>88301082.49000001</v>
      </c>
      <c r="D670" s="227">
        <f>(D615/D612)*E90</f>
        <v>11264974.716950037</v>
      </c>
      <c r="E670" s="229">
        <f>(E623/E612)*SUM(C670:D670)</f>
        <v>17700192.170981329</v>
      </c>
      <c r="F670" s="229">
        <f>(F624/F612)*E64</f>
        <v>58579.342270257934</v>
      </c>
      <c r="G670" s="227">
        <f>(G625/G612)*E91</f>
        <v>5854597.7934535481</v>
      </c>
      <c r="H670" s="229">
        <f>(H628/H612)*E60</f>
        <v>1008008.0007981345</v>
      </c>
      <c r="I670" s="227">
        <f>(I629/I612)*E92</f>
        <v>1919548.0825649349</v>
      </c>
      <c r="J670" s="227">
        <f>(J630/J612)*E93</f>
        <v>289798.88980836823</v>
      </c>
      <c r="K670" s="227">
        <f>(K644/K612)*E89</f>
        <v>4512634.4041374819</v>
      </c>
      <c r="L670" s="227">
        <f>(L647/L612)*E94</f>
        <v>3475361.281486942</v>
      </c>
      <c r="M670" s="211">
        <f t="shared" si="24"/>
        <v>46083695</v>
      </c>
      <c r="N670" s="221" t="s">
        <v>619</v>
      </c>
    </row>
    <row r="671" spans="1:14" s="211" customFormat="1" ht="12.6" customHeight="1" x14ac:dyDescent="0.2">
      <c r="A671" s="222">
        <v>6100</v>
      </c>
      <c r="B671" s="221" t="s">
        <v>620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621</v>
      </c>
    </row>
    <row r="672" spans="1:14" s="211" customFormat="1" ht="12.6" customHeight="1" x14ac:dyDescent="0.2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623</v>
      </c>
    </row>
    <row r="673" spans="1:14" s="211" customFormat="1" ht="12.6" customHeight="1" x14ac:dyDescent="0.2">
      <c r="A673" s="222">
        <v>6140</v>
      </c>
      <c r="B673" s="221" t="s">
        <v>624</v>
      </c>
      <c r="C673" s="227">
        <f>H85</f>
        <v>148981.10999999999</v>
      </c>
      <c r="D673" s="227">
        <f>(D615/D612)*H90</f>
        <v>0</v>
      </c>
      <c r="E673" s="229">
        <f>(E623/E612)*SUM(C673:D673)</f>
        <v>26484.871961586898</v>
      </c>
      <c r="F673" s="229">
        <f>(F624/F612)*H64</f>
        <v>0</v>
      </c>
      <c r="G673" s="227">
        <f>(G625/G612)*H91</f>
        <v>0</v>
      </c>
      <c r="H673" s="229">
        <f>(H628/H612)*H60</f>
        <v>6.9522889306145217</v>
      </c>
      <c r="I673" s="227">
        <f>(I629/I612)*H92</f>
        <v>0</v>
      </c>
      <c r="J673" s="227">
        <f>(J630/J612)*H93</f>
        <v>10184.176307347007</v>
      </c>
      <c r="K673" s="227">
        <f>(K644/K612)*H89</f>
        <v>4.6467719468729811</v>
      </c>
      <c r="L673" s="227">
        <f>(L647/L612)*H94</f>
        <v>0</v>
      </c>
      <c r="M673" s="211">
        <f t="shared" si="24"/>
        <v>36681</v>
      </c>
      <c r="N673" s="221" t="s">
        <v>625</v>
      </c>
    </row>
    <row r="674" spans="1:14" s="211" customFormat="1" ht="12.6" customHeight="1" x14ac:dyDescent="0.2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14503042.99</v>
      </c>
      <c r="D675" s="227">
        <f>(D615/D612)*J90</f>
        <v>248610.4991985799</v>
      </c>
      <c r="E675" s="229">
        <f>(E623/E612)*SUM(C675:D675)</f>
        <v>2622450.9528967869</v>
      </c>
      <c r="F675" s="229">
        <f>(F624/F612)*J64</f>
        <v>20836.158451244144</v>
      </c>
      <c r="G675" s="227">
        <f>(G625/G612)*J91</f>
        <v>0</v>
      </c>
      <c r="H675" s="229">
        <f>(H628/H612)*J60</f>
        <v>112765.08361122795</v>
      </c>
      <c r="I675" s="227">
        <f>(I629/I612)*J92</f>
        <v>42363.149410720674</v>
      </c>
      <c r="J675" s="227">
        <f>(J630/J612)*J93</f>
        <v>0</v>
      </c>
      <c r="K675" s="227">
        <f>(K644/K612)*J89</f>
        <v>931560.05385588214</v>
      </c>
      <c r="L675" s="227">
        <f>(L647/L612)*J94</f>
        <v>421666.58377893898</v>
      </c>
      <c r="M675" s="211">
        <f t="shared" si="24"/>
        <v>4400252</v>
      </c>
      <c r="N675" s="221" t="s">
        <v>628</v>
      </c>
    </row>
    <row r="676" spans="1:14" s="211" customFormat="1" ht="12.6" customHeight="1" x14ac:dyDescent="0.2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" customHeight="1" x14ac:dyDescent="0.2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630</v>
      </c>
    </row>
    <row r="678" spans="1:14" s="211" customFormat="1" ht="12.6" customHeight="1" x14ac:dyDescent="0.2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632</v>
      </c>
    </row>
    <row r="679" spans="1:14" s="211" customFormat="1" ht="12.6" customHeight="1" x14ac:dyDescent="0.2">
      <c r="A679" s="222">
        <v>6400</v>
      </c>
      <c r="B679" s="221" t="s">
        <v>633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634</v>
      </c>
    </row>
    <row r="680" spans="1:14" s="211" customFormat="1" ht="12.6" customHeight="1" x14ac:dyDescent="0.2">
      <c r="A680" s="222">
        <v>7010</v>
      </c>
      <c r="B680" s="221" t="s">
        <v>635</v>
      </c>
      <c r="C680" s="227">
        <f>O85</f>
        <v>27452223.149999999</v>
      </c>
      <c r="D680" s="227">
        <f>(D615/D612)*O90</f>
        <v>1736815.0943053844</v>
      </c>
      <c r="E680" s="229">
        <f>(E623/E612)*SUM(C680:D680)</f>
        <v>5189033.2981294831</v>
      </c>
      <c r="F680" s="229">
        <f>(F624/F612)*O64</f>
        <v>24991.400743722275</v>
      </c>
      <c r="G680" s="227">
        <f>(G625/G612)*O91</f>
        <v>0</v>
      </c>
      <c r="H680" s="229">
        <f>(H628/H612)*O60</f>
        <v>264664.46256710647</v>
      </c>
      <c r="I680" s="227">
        <f>(I629/I612)*O92</f>
        <v>295952.73560865846</v>
      </c>
      <c r="J680" s="227">
        <f>(J630/J612)*O93</f>
        <v>91486.227131819309</v>
      </c>
      <c r="K680" s="227">
        <f>(K644/K612)*O89</f>
        <v>2240076.124945913</v>
      </c>
      <c r="L680" s="227">
        <f>(L647/L612)*O94</f>
        <v>876461.02151895256</v>
      </c>
      <c r="M680" s="211">
        <f t="shared" si="24"/>
        <v>10719480</v>
      </c>
      <c r="N680" s="221" t="s">
        <v>636</v>
      </c>
    </row>
    <row r="681" spans="1:14" s="211" customFormat="1" ht="12.6" customHeight="1" x14ac:dyDescent="0.2">
      <c r="A681" s="222">
        <v>7020</v>
      </c>
      <c r="B681" s="221" t="s">
        <v>637</v>
      </c>
      <c r="C681" s="227">
        <f>P85</f>
        <v>96329866.870000005</v>
      </c>
      <c r="D681" s="227">
        <f>(D615/D612)*P90</f>
        <v>8828925.7534582112</v>
      </c>
      <c r="E681" s="229">
        <f>(E623/E612)*SUM(C681:D681)</f>
        <v>18694431.517306857</v>
      </c>
      <c r="F681" s="229">
        <f>(F624/F612)*P64</f>
        <v>646663.4409991065</v>
      </c>
      <c r="G681" s="227">
        <f>(G625/G612)*P91</f>
        <v>167865.93080400155</v>
      </c>
      <c r="H681" s="229">
        <f>(H628/H612)*P60</f>
        <v>431296.92365607526</v>
      </c>
      <c r="I681" s="227">
        <f>(I629/I612)*P92</f>
        <v>1504446.1196755699</v>
      </c>
      <c r="J681" s="227">
        <f>(J630/J612)*P93</f>
        <v>252808.98593493094</v>
      </c>
      <c r="K681" s="227">
        <f>(K644/K612)*P89</f>
        <v>12700743.523492228</v>
      </c>
      <c r="L681" s="227">
        <f>(L647/L612)*P94</f>
        <v>1036183.5789227082</v>
      </c>
      <c r="M681" s="211">
        <f t="shared" si="24"/>
        <v>44263366</v>
      </c>
      <c r="N681" s="221" t="s">
        <v>638</v>
      </c>
    </row>
    <row r="682" spans="1:14" s="211" customFormat="1" ht="12.6" customHeight="1" x14ac:dyDescent="0.2">
      <c r="A682" s="222">
        <v>7030</v>
      </c>
      <c r="B682" s="221" t="s">
        <v>639</v>
      </c>
      <c r="C682" s="227">
        <f>Q85</f>
        <v>2721730.95</v>
      </c>
      <c r="D682" s="227">
        <f>(D615/D612)*Q90</f>
        <v>233528.26034949871</v>
      </c>
      <c r="E682" s="229">
        <f>(E623/E612)*SUM(C682:D682)</f>
        <v>525366.34879017132</v>
      </c>
      <c r="F682" s="229">
        <f>(F624/F612)*Q64</f>
        <v>2040.5177582790511</v>
      </c>
      <c r="G682" s="227">
        <f>(G625/G612)*Q91</f>
        <v>0</v>
      </c>
      <c r="H682" s="229">
        <f>(H628/H612)*Q60</f>
        <v>29086.664884541991</v>
      </c>
      <c r="I682" s="227">
        <f>(I629/I612)*Q92</f>
        <v>39793.140743059987</v>
      </c>
      <c r="J682" s="227">
        <f>(J630/J612)*Q93</f>
        <v>20233.291498466835</v>
      </c>
      <c r="K682" s="227">
        <f>(K644/K612)*Q89</f>
        <v>309842.68473339919</v>
      </c>
      <c r="L682" s="227">
        <f>(L647/L612)*Q94</f>
        <v>111935.00485234603</v>
      </c>
      <c r="M682" s="211">
        <f t="shared" si="24"/>
        <v>1271826</v>
      </c>
      <c r="N682" s="221" t="s">
        <v>640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0</v>
      </c>
      <c r="D683" s="227">
        <f>(D615/D612)*R90</f>
        <v>0</v>
      </c>
      <c r="E683" s="229">
        <f>(E623/E612)*SUM(C683:D683)</f>
        <v>0</v>
      </c>
      <c r="F683" s="229">
        <f>(F624/F612)*R64</f>
        <v>0</v>
      </c>
      <c r="G683" s="227">
        <f>(G625/G612)*R91</f>
        <v>0</v>
      </c>
      <c r="H683" s="229">
        <f>(H628/H612)*R60</f>
        <v>0</v>
      </c>
      <c r="I683" s="227">
        <f>(I629/I612)*R92</f>
        <v>0</v>
      </c>
      <c r="J683" s="227">
        <f>(J630/J612)*R93</f>
        <v>0</v>
      </c>
      <c r="K683" s="227">
        <f>(K644/K612)*R89</f>
        <v>0</v>
      </c>
      <c r="L683" s="227">
        <f>(L647/L612)*R94</f>
        <v>0</v>
      </c>
      <c r="M683" s="211">
        <f t="shared" si="24"/>
        <v>0</v>
      </c>
      <c r="N683" s="221" t="s">
        <v>641</v>
      </c>
    </row>
    <row r="684" spans="1:14" s="211" customFormat="1" ht="12.6" customHeight="1" x14ac:dyDescent="0.2">
      <c r="A684" s="222">
        <v>7050</v>
      </c>
      <c r="B684" s="221" t="s">
        <v>642</v>
      </c>
      <c r="C684" s="227">
        <f>S85</f>
        <v>5718722.4000000004</v>
      </c>
      <c r="D684" s="227">
        <f>(D615/D612)*S90</f>
        <v>1719276.6520707502</v>
      </c>
      <c r="E684" s="229">
        <f>(E623/E612)*SUM(C684:D684)</f>
        <v>1322278.0562213461</v>
      </c>
      <c r="F684" s="229">
        <f>(F624/F612)*S64</f>
        <v>27677.170813033423</v>
      </c>
      <c r="G684" s="227">
        <f>(G625/G612)*S91</f>
        <v>0</v>
      </c>
      <c r="H684" s="229">
        <f>(H628/H612)*S60</f>
        <v>71941.781813051595</v>
      </c>
      <c r="I684" s="227">
        <f>(I629/I612)*S92</f>
        <v>292964.1906710465</v>
      </c>
      <c r="J684" s="227">
        <f>(J630/J612)*S93</f>
        <v>5105.383195106946</v>
      </c>
      <c r="K684" s="227">
        <f>(K644/K612)*S89</f>
        <v>0</v>
      </c>
      <c r="L684" s="227">
        <f>(L647/L612)*S94</f>
        <v>0</v>
      </c>
      <c r="M684" s="211">
        <f t="shared" si="24"/>
        <v>3439243</v>
      </c>
      <c r="N684" s="221" t="s">
        <v>643</v>
      </c>
    </row>
    <row r="685" spans="1:14" s="211" customFormat="1" ht="12.6" customHeight="1" x14ac:dyDescent="0.2">
      <c r="A685" s="222">
        <v>7060</v>
      </c>
      <c r="B685" s="221" t="s">
        <v>644</v>
      </c>
      <c r="C685" s="227">
        <f>T85</f>
        <v>3357473.3299999996</v>
      </c>
      <c r="D685" s="227">
        <f>(D615/D612)*T90</f>
        <v>0</v>
      </c>
      <c r="E685" s="229">
        <f>(E623/E612)*SUM(C685:D685)</f>
        <v>596869.30282297393</v>
      </c>
      <c r="F685" s="229">
        <f>(F624/F612)*T64</f>
        <v>15684.599250015986</v>
      </c>
      <c r="G685" s="227">
        <f>(G625/G612)*T91</f>
        <v>787555.1923037431</v>
      </c>
      <c r="H685" s="229">
        <f>(H628/H612)*T60</f>
        <v>22229.500647220608</v>
      </c>
      <c r="I685" s="227">
        <f>(I629/I612)*T92</f>
        <v>0</v>
      </c>
      <c r="J685" s="227">
        <f>(J630/J612)*T93</f>
        <v>0</v>
      </c>
      <c r="K685" s="227">
        <f>(K644/K612)*T89</f>
        <v>236598.57321972551</v>
      </c>
      <c r="L685" s="227">
        <f>(L647/L612)*T94</f>
        <v>98837.608356940415</v>
      </c>
      <c r="M685" s="211">
        <f t="shared" si="24"/>
        <v>1757775</v>
      </c>
      <c r="N685" s="221" t="s">
        <v>645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30026465.800000001</v>
      </c>
      <c r="D686" s="227">
        <f>(D615/D612)*U90</f>
        <v>1641992.5000597721</v>
      </c>
      <c r="E686" s="229">
        <f>(E623/E612)*SUM(C686:D686)</f>
        <v>5629808.1233113175</v>
      </c>
      <c r="F686" s="229">
        <f>(F624/F612)*U64</f>
        <v>231832.71569940209</v>
      </c>
      <c r="G686" s="227">
        <f>(G625/G612)*U91</f>
        <v>0</v>
      </c>
      <c r="H686" s="229">
        <f>(H628/H612)*U60</f>
        <v>169589.27826152035</v>
      </c>
      <c r="I686" s="227">
        <f>(I629/I612)*U92</f>
        <v>279794.99592956953</v>
      </c>
      <c r="J686" s="227">
        <f>(J630/J612)*U93</f>
        <v>2323.0853194764136</v>
      </c>
      <c r="K686" s="227">
        <f>(K644/K612)*U89</f>
        <v>1997366.8926227633</v>
      </c>
      <c r="L686" s="227">
        <f>(L647/L612)*U94</f>
        <v>0</v>
      </c>
      <c r="M686" s="211">
        <f t="shared" si="24"/>
        <v>9952708</v>
      </c>
      <c r="N686" s="221" t="s">
        <v>646</v>
      </c>
    </row>
    <row r="687" spans="1:14" s="211" customFormat="1" ht="12.6" customHeight="1" x14ac:dyDescent="0.2">
      <c r="A687" s="222">
        <v>7110</v>
      </c>
      <c r="B687" s="221" t="s">
        <v>647</v>
      </c>
      <c r="C687" s="227">
        <f>V85</f>
        <v>26222982.009999998</v>
      </c>
      <c r="D687" s="227">
        <f>(D615/D612)*V90</f>
        <v>326288.95810757315</v>
      </c>
      <c r="E687" s="229">
        <f>(E623/E612)*SUM(C687:D687)</f>
        <v>4719753.0093835741</v>
      </c>
      <c r="F687" s="229">
        <f>(F624/F612)*V64</f>
        <v>272326.36886729614</v>
      </c>
      <c r="G687" s="227">
        <f>(G625/G612)*V91</f>
        <v>0</v>
      </c>
      <c r="H687" s="229">
        <f>(H628/H612)*V60</f>
        <v>50629.096887833468</v>
      </c>
      <c r="I687" s="227">
        <f>(I629/I612)*V92</f>
        <v>55599.533921286849</v>
      </c>
      <c r="J687" s="227">
        <f>(J630/J612)*V93</f>
        <v>0</v>
      </c>
      <c r="K687" s="227">
        <f>(K644/K612)*V89</f>
        <v>2844720.2284579962</v>
      </c>
      <c r="L687" s="227">
        <f>(L647/L612)*V94</f>
        <v>42536.450487442475</v>
      </c>
      <c r="M687" s="211">
        <f t="shared" si="24"/>
        <v>8311854</v>
      </c>
      <c r="N687" s="221" t="s">
        <v>648</v>
      </c>
    </row>
    <row r="688" spans="1:14" s="211" customFormat="1" ht="12.6" customHeight="1" x14ac:dyDescent="0.2">
      <c r="A688" s="222">
        <v>7120</v>
      </c>
      <c r="B688" s="221" t="s">
        <v>649</v>
      </c>
      <c r="C688" s="227">
        <f>W85</f>
        <v>1607087.6100000006</v>
      </c>
      <c r="D688" s="227">
        <f>(D615/D612)*W90</f>
        <v>0</v>
      </c>
      <c r="E688" s="229">
        <f>(E623/E612)*SUM(C688:D688)</f>
        <v>285697.35842284112</v>
      </c>
      <c r="F688" s="229">
        <f>(F624/F612)*W64</f>
        <v>1387.472062472641</v>
      </c>
      <c r="G688" s="227">
        <f>(G625/G612)*W91</f>
        <v>0</v>
      </c>
      <c r="H688" s="229">
        <f>(H628/H612)*W60</f>
        <v>15910.156791210393</v>
      </c>
      <c r="I688" s="227">
        <f>(I629/I612)*W92</f>
        <v>0</v>
      </c>
      <c r="J688" s="227">
        <f>(J630/J612)*W93</f>
        <v>0</v>
      </c>
      <c r="K688" s="227">
        <f>(K644/K612)*W89</f>
        <v>556526.17445058783</v>
      </c>
      <c r="L688" s="227">
        <f>(L647/L612)*W94</f>
        <v>33.817735770799025</v>
      </c>
      <c r="M688" s="211">
        <f t="shared" si="24"/>
        <v>859555</v>
      </c>
      <c r="N688" s="221" t="s">
        <v>650</v>
      </c>
    </row>
    <row r="689" spans="1:14" s="211" customFormat="1" ht="12.6" customHeight="1" x14ac:dyDescent="0.2">
      <c r="A689" s="222">
        <v>7130</v>
      </c>
      <c r="B689" s="221" t="s">
        <v>651</v>
      </c>
      <c r="C689" s="227">
        <f>X85</f>
        <v>2658722.0900000003</v>
      </c>
      <c r="D689" s="227">
        <f>(D615/D612)*X90</f>
        <v>0</v>
      </c>
      <c r="E689" s="229">
        <f>(E623/E612)*SUM(C689:D689)</f>
        <v>472649.94961503998</v>
      </c>
      <c r="F689" s="229">
        <f>(F624/F612)*X64</f>
        <v>4669.2339659202635</v>
      </c>
      <c r="G689" s="227">
        <f>(G625/G612)*X91</f>
        <v>0</v>
      </c>
      <c r="H689" s="229">
        <f>(H628/H612)*X60</f>
        <v>21073.056906502185</v>
      </c>
      <c r="I689" s="227">
        <f>(I629/I612)*X92</f>
        <v>0</v>
      </c>
      <c r="J689" s="227">
        <f>(J630/J612)*X93</f>
        <v>0</v>
      </c>
      <c r="K689" s="227">
        <f>(K644/K612)*X89</f>
        <v>2502297.6231136653</v>
      </c>
      <c r="L689" s="227">
        <f>(L647/L612)*X94</f>
        <v>0</v>
      </c>
      <c r="M689" s="211">
        <f t="shared" si="24"/>
        <v>3000690</v>
      </c>
      <c r="N689" s="221" t="s">
        <v>652</v>
      </c>
    </row>
    <row r="690" spans="1:14" s="211" customFormat="1" ht="12.6" customHeight="1" x14ac:dyDescent="0.2">
      <c r="A690" s="222">
        <v>7140</v>
      </c>
      <c r="B690" s="221" t="s">
        <v>653</v>
      </c>
      <c r="C690" s="227">
        <f>Y85</f>
        <v>14669955.970000004</v>
      </c>
      <c r="D690" s="227">
        <f>(D615/D612)*Y90</f>
        <v>4544781.3065231275</v>
      </c>
      <c r="E690" s="229">
        <f>(E623/E612)*SUM(C690:D690)</f>
        <v>3415868.3375647161</v>
      </c>
      <c r="F690" s="229">
        <f>(F624/F612)*Y64</f>
        <v>53597.343807913428</v>
      </c>
      <c r="G690" s="227">
        <f>(G625/G612)*Y91</f>
        <v>0</v>
      </c>
      <c r="H690" s="229">
        <f>(H628/H612)*Y60</f>
        <v>98288.540939677245</v>
      </c>
      <c r="I690" s="227">
        <f>(I629/I612)*Y92</f>
        <v>774429.2785217549</v>
      </c>
      <c r="J690" s="227">
        <f>(J630/J612)*Y93</f>
        <v>39329.442352216771</v>
      </c>
      <c r="K690" s="227">
        <f>(K644/K612)*Y89</f>
        <v>1317103.9511690736</v>
      </c>
      <c r="L690" s="227">
        <f>(L647/L612)*Y94</f>
        <v>38493.820380139834</v>
      </c>
      <c r="M690" s="211">
        <f t="shared" si="24"/>
        <v>10281892</v>
      </c>
      <c r="N690" s="221" t="s">
        <v>654</v>
      </c>
    </row>
    <row r="691" spans="1:14" s="211" customFormat="1" ht="12.6" customHeight="1" x14ac:dyDescent="0.2">
      <c r="A691" s="222">
        <v>7150</v>
      </c>
      <c r="B691" s="221" t="s">
        <v>655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24"/>
        <v>0</v>
      </c>
      <c r="N691" s="221" t="s">
        <v>656</v>
      </c>
    </row>
    <row r="692" spans="1:14" s="211" customFormat="1" ht="12.6" customHeight="1" x14ac:dyDescent="0.2">
      <c r="A692" s="222">
        <v>7160</v>
      </c>
      <c r="B692" s="221" t="s">
        <v>657</v>
      </c>
      <c r="C692" s="227">
        <f>AA85</f>
        <v>1465157.2</v>
      </c>
      <c r="D692" s="227">
        <f>(D615/D612)*AA90</f>
        <v>0</v>
      </c>
      <c r="E692" s="229">
        <f>(E623/E612)*SUM(C692:D692)</f>
        <v>260465.91306506691</v>
      </c>
      <c r="F692" s="229">
        <f>(F624/F612)*AA64</f>
        <v>6446.8820467149772</v>
      </c>
      <c r="G692" s="227">
        <f>(G625/G612)*AA91</f>
        <v>0</v>
      </c>
      <c r="H692" s="229">
        <f>(H628/H612)*AA60</f>
        <v>7401.9195268408512</v>
      </c>
      <c r="I692" s="227">
        <f>(I629/I612)*AA92</f>
        <v>0</v>
      </c>
      <c r="J692" s="227">
        <f>(J630/J612)*AA93</f>
        <v>3097.9390607455571</v>
      </c>
      <c r="K692" s="227">
        <f>(K644/K612)*AA89</f>
        <v>224484.07007762493</v>
      </c>
      <c r="L692" s="227">
        <f>(L647/L612)*AA94</f>
        <v>0</v>
      </c>
      <c r="M692" s="211">
        <f t="shared" si="24"/>
        <v>501897</v>
      </c>
      <c r="N692" s="221" t="s">
        <v>658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28254514.929999992</v>
      </c>
      <c r="D693" s="227">
        <f>(D615/D612)*AB90</f>
        <v>1333885.0330196796</v>
      </c>
      <c r="E693" s="229">
        <f>(E623/E612)*SUM(C693:D693)</f>
        <v>5260029.1712741209</v>
      </c>
      <c r="F693" s="229">
        <f>(F624/F612)*AB64</f>
        <v>246588.94690045563</v>
      </c>
      <c r="G693" s="227">
        <f>(G625/G612)*AB91</f>
        <v>0</v>
      </c>
      <c r="H693" s="229">
        <f>(H628/H612)*AB60</f>
        <v>152448.70537536984</v>
      </c>
      <c r="I693" s="227">
        <f>(I629/I612)*AB92</f>
        <v>227293.58226098423</v>
      </c>
      <c r="J693" s="227">
        <f>(J630/J612)*AB93</f>
        <v>0</v>
      </c>
      <c r="K693" s="227">
        <f>(K644/K612)*AB89</f>
        <v>5352961.6360216215</v>
      </c>
      <c r="L693" s="227">
        <f>(L647/L612)*AB94</f>
        <v>13726.135838856315</v>
      </c>
      <c r="M693" s="211">
        <f t="shared" si="24"/>
        <v>12586933</v>
      </c>
      <c r="N693" s="221" t="s">
        <v>659</v>
      </c>
    </row>
    <row r="694" spans="1:14" s="211" customFormat="1" ht="12.6" customHeight="1" x14ac:dyDescent="0.2">
      <c r="A694" s="222">
        <v>7180</v>
      </c>
      <c r="B694" s="221" t="s">
        <v>660</v>
      </c>
      <c r="C694" s="227">
        <f>AC85</f>
        <v>7476423.1800000006</v>
      </c>
      <c r="D694" s="227">
        <f>(D615/D612)*AC90</f>
        <v>96703.766738226361</v>
      </c>
      <c r="E694" s="229">
        <f>(E623/E612)*SUM(C694:D694)</f>
        <v>1346300.1955966463</v>
      </c>
      <c r="F694" s="229">
        <f>(F624/F612)*AC64</f>
        <v>17750.827710303631</v>
      </c>
      <c r="G694" s="227">
        <f>(G625/G612)*AC91</f>
        <v>0</v>
      </c>
      <c r="H694" s="229">
        <f>(H628/H612)*AC60</f>
        <v>70577.760105587353</v>
      </c>
      <c r="I694" s="227">
        <f>(I629/I612)*AC92</f>
        <v>16478.290869118551</v>
      </c>
      <c r="J694" s="227">
        <f>(J630/J612)*AC93</f>
        <v>0</v>
      </c>
      <c r="K694" s="227">
        <f>(K644/K612)*AC89</f>
        <v>1058676.9041066035</v>
      </c>
      <c r="L694" s="227">
        <f>(L647/L612)*AC94</f>
        <v>1313.4035596560725</v>
      </c>
      <c r="M694" s="211">
        <f t="shared" si="24"/>
        <v>2607801</v>
      </c>
      <c r="N694" s="221" t="s">
        <v>661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2982341.5999999996</v>
      </c>
      <c r="D695" s="227">
        <f>(D615/D612)*AD90</f>
        <v>1114607.02396445</v>
      </c>
      <c r="E695" s="229">
        <f>(E623/E612)*SUM(C695:D695)</f>
        <v>728328.30778947799</v>
      </c>
      <c r="F695" s="229">
        <f>(F624/F612)*AD64</f>
        <v>916.98473239560099</v>
      </c>
      <c r="G695" s="227">
        <f>(G625/G612)*AD91</f>
        <v>0</v>
      </c>
      <c r="H695" s="229">
        <f>(H628/H612)*AD60</f>
        <v>574.28513675224929</v>
      </c>
      <c r="I695" s="227">
        <f>(I629/I612)*AD92</f>
        <v>189928.67977280676</v>
      </c>
      <c r="J695" s="227">
        <f>(J630/J612)*AD93</f>
        <v>2359.4949271262817</v>
      </c>
      <c r="K695" s="227">
        <f>(K644/K612)*AD89</f>
        <v>139088.9265222851</v>
      </c>
      <c r="L695" s="227">
        <f>(L647/L612)*AD94</f>
        <v>2554.0313519333854</v>
      </c>
      <c r="M695" s="211">
        <f t="shared" si="24"/>
        <v>2178358</v>
      </c>
      <c r="N695" s="221" t="s">
        <v>662</v>
      </c>
    </row>
    <row r="696" spans="1:14" s="211" customFormat="1" ht="12.6" customHeight="1" x14ac:dyDescent="0.2">
      <c r="A696" s="222">
        <v>7200</v>
      </c>
      <c r="B696" s="221" t="s">
        <v>663</v>
      </c>
      <c r="C696" s="227">
        <f>AE85</f>
        <v>7041450.2800000012</v>
      </c>
      <c r="D696" s="227">
        <f>(D615/D612)*AE90</f>
        <v>1121408.817955212</v>
      </c>
      <c r="E696" s="229">
        <f>(E623/E612)*SUM(C696:D696)</f>
        <v>1451138.8594823771</v>
      </c>
      <c r="F696" s="229">
        <f>(F624/F612)*AE64</f>
        <v>726.23877370685659</v>
      </c>
      <c r="G696" s="227">
        <f>(G625/G612)*AE91</f>
        <v>0</v>
      </c>
      <c r="H696" s="229">
        <f>(H628/H612)*AE60</f>
        <v>76868.138987840401</v>
      </c>
      <c r="I696" s="227">
        <f>(I629/I612)*AE92</f>
        <v>191087.70328959491</v>
      </c>
      <c r="J696" s="227">
        <f>(J630/J612)*AE93</f>
        <v>0</v>
      </c>
      <c r="K696" s="227">
        <f>(K644/K612)*AE89</f>
        <v>370381.12268588709</v>
      </c>
      <c r="L696" s="227">
        <f>(L647/L612)*AE94</f>
        <v>46.378609057095815</v>
      </c>
      <c r="M696" s="211">
        <f t="shared" si="24"/>
        <v>3211657</v>
      </c>
      <c r="N696" s="221" t="s">
        <v>664</v>
      </c>
    </row>
    <row r="697" spans="1:14" s="211" customFormat="1" ht="12.6" customHeight="1" x14ac:dyDescent="0.2">
      <c r="A697" s="222">
        <v>7220</v>
      </c>
      <c r="B697" s="221" t="s">
        <v>665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666</v>
      </c>
    </row>
    <row r="698" spans="1:14" s="211" customFormat="1" ht="12.6" customHeight="1" x14ac:dyDescent="0.2">
      <c r="A698" s="222">
        <v>7230</v>
      </c>
      <c r="B698" s="221" t="s">
        <v>667</v>
      </c>
      <c r="C698" s="227">
        <f>AG85</f>
        <v>20375972.870000001</v>
      </c>
      <c r="D698" s="227">
        <f>(D615/D612)*AG90</f>
        <v>1989475.4539356621</v>
      </c>
      <c r="E698" s="229">
        <f>(E623/E612)*SUM(C698:D698)</f>
        <v>3975980.8154397849</v>
      </c>
      <c r="F698" s="229">
        <f>(F624/F612)*AG64</f>
        <v>26260.380210824573</v>
      </c>
      <c r="G698" s="227">
        <f>(G625/G612)*AG91</f>
        <v>488196.71309584251</v>
      </c>
      <c r="H698" s="229">
        <f>(H628/H612)*AG60</f>
        <v>124935.07407462983</v>
      </c>
      <c r="I698" s="227">
        <f>(I629/I612)*AG92</f>
        <v>339005.97993939917</v>
      </c>
      <c r="J698" s="227">
        <f>(J630/J612)*AG93</f>
        <v>99264.584159972932</v>
      </c>
      <c r="K698" s="227">
        <f>(K644/K612)*AG89</f>
        <v>2441145.9901465187</v>
      </c>
      <c r="L698" s="227">
        <f>(L647/L612)*AG94</f>
        <v>397621.78715749201</v>
      </c>
      <c r="M698" s="211">
        <f t="shared" si="24"/>
        <v>9881887</v>
      </c>
      <c r="N698" s="221" t="s">
        <v>668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669</v>
      </c>
    </row>
    <row r="700" spans="1:14" s="211" customFormat="1" ht="12.6" customHeight="1" x14ac:dyDescent="0.2">
      <c r="A700" s="222">
        <v>7250</v>
      </c>
      <c r="B700" s="221" t="s">
        <v>670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671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158337363.50999996</v>
      </c>
      <c r="D701" s="227">
        <f>(D615/D612)*AJ90</f>
        <v>2042115.4248206904</v>
      </c>
      <c r="E701" s="229">
        <f>(E623/E612)*SUM(C701:D701)</f>
        <v>28511198.26436216</v>
      </c>
      <c r="F701" s="229">
        <f>(F624/F612)*AJ64</f>
        <v>91019.732387983386</v>
      </c>
      <c r="G701" s="227">
        <f>(G625/G612)*AJ91</f>
        <v>0</v>
      </c>
      <c r="H701" s="229">
        <f>(H628/H612)*AJ60</f>
        <v>1494077.3335242157</v>
      </c>
      <c r="I701" s="227">
        <f>(I629/I612)*AJ92</f>
        <v>347975.81411280314</v>
      </c>
      <c r="J701" s="227">
        <f>(J630/J612)*AJ93</f>
        <v>3176.3246571646973</v>
      </c>
      <c r="K701" s="227">
        <f>(K644/K612)*AJ89</f>
        <v>3272511.1816675435</v>
      </c>
      <c r="L701" s="227">
        <f>(L647/L612)*AJ94</f>
        <v>1217320.9952724872</v>
      </c>
      <c r="M701" s="211">
        <f t="shared" si="24"/>
        <v>36979395</v>
      </c>
      <c r="N701" s="221" t="s">
        <v>672</v>
      </c>
    </row>
    <row r="702" spans="1:14" s="211" customFormat="1" ht="12.6" customHeight="1" x14ac:dyDescent="0.2">
      <c r="A702" s="222">
        <v>7310</v>
      </c>
      <c r="B702" s="221" t="s">
        <v>673</v>
      </c>
      <c r="C702" s="227">
        <f>AK85</f>
        <v>2313403.6500000004</v>
      </c>
      <c r="D702" s="227">
        <f>(D615/D612)*AK90</f>
        <v>573223.65298958845</v>
      </c>
      <c r="E702" s="229">
        <f>(E623/E612)*SUM(C702:D702)</f>
        <v>513165.42426419148</v>
      </c>
      <c r="F702" s="229">
        <f>(F624/F612)*AK64</f>
        <v>59.023514538313073</v>
      </c>
      <c r="G702" s="227">
        <f>(G625/G612)*AK91</f>
        <v>0</v>
      </c>
      <c r="H702" s="229">
        <f>(H628/H612)*AK60</f>
        <v>30588.872024863362</v>
      </c>
      <c r="I702" s="227">
        <f>(I629/I612)*AK92</f>
        <v>97677.126813378563</v>
      </c>
      <c r="J702" s="227">
        <f>(J630/J612)*AK93</f>
        <v>6518.998015380248</v>
      </c>
      <c r="K702" s="227">
        <f>(K644/K612)*AK89</f>
        <v>177229.09793862724</v>
      </c>
      <c r="L702" s="227">
        <f>(L647/L612)*AK94</f>
        <v>0</v>
      </c>
      <c r="M702" s="211">
        <f t="shared" si="24"/>
        <v>1398462</v>
      </c>
      <c r="N702" s="221" t="s">
        <v>674</v>
      </c>
    </row>
    <row r="703" spans="1:14" s="211" customFormat="1" ht="12.6" customHeight="1" x14ac:dyDescent="0.2">
      <c r="A703" s="222">
        <v>7320</v>
      </c>
      <c r="B703" s="221" t="s">
        <v>675</v>
      </c>
      <c r="C703" s="227">
        <f>AL85</f>
        <v>844310.62</v>
      </c>
      <c r="D703" s="227">
        <f>(D615/D612)*AL90</f>
        <v>411163.51790534367</v>
      </c>
      <c r="E703" s="229">
        <f>(E623/E612)*SUM(C703:D703)</f>
        <v>223189.85134092989</v>
      </c>
      <c r="F703" s="229">
        <f>(F624/F612)*AL64</f>
        <v>1.5923789785701832</v>
      </c>
      <c r="G703" s="227">
        <f>(G625/G612)*AL91</f>
        <v>0</v>
      </c>
      <c r="H703" s="229">
        <f>(H628/H612)*AL60</f>
        <v>10834.533973081301</v>
      </c>
      <c r="I703" s="227">
        <f>(I629/I612)*AL92</f>
        <v>70062.131717730343</v>
      </c>
      <c r="J703" s="227">
        <f>(J630/J612)*AL93</f>
        <v>0</v>
      </c>
      <c r="K703" s="227">
        <f>(K644/K612)*AL89</f>
        <v>52044.81476114352</v>
      </c>
      <c r="L703" s="227">
        <f>(L647/L612)*AL94</f>
        <v>0</v>
      </c>
      <c r="M703" s="211">
        <f t="shared" si="24"/>
        <v>767296</v>
      </c>
      <c r="N703" s="221" t="s">
        <v>676</v>
      </c>
    </row>
    <row r="704" spans="1:14" s="211" customFormat="1" ht="12.6" customHeight="1" x14ac:dyDescent="0.2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" customHeight="1" x14ac:dyDescent="0.2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" customHeight="1" x14ac:dyDescent="0.2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682</v>
      </c>
    </row>
    <row r="707" spans="1:14" s="211" customFormat="1" ht="12.6" customHeight="1" x14ac:dyDescent="0.2">
      <c r="A707" s="222">
        <v>7380</v>
      </c>
      <c r="B707" s="221" t="s">
        <v>683</v>
      </c>
      <c r="C707" s="227">
        <f>AP85</f>
        <v>-471122.37000000005</v>
      </c>
      <c r="D707" s="227">
        <f>(D615/D612)*AP90</f>
        <v>177142.37393332596</v>
      </c>
      <c r="E707" s="229">
        <f>(E623/E612)*SUM(C707:D707)</f>
        <v>-52261.810608698543</v>
      </c>
      <c r="F707" s="229">
        <f>(F624/F612)*AP64</f>
        <v>0.52926613016807078</v>
      </c>
      <c r="G707" s="227">
        <f>(G625/G612)*AP91</f>
        <v>0</v>
      </c>
      <c r="H707" s="229">
        <f>(H628/H612)*AP60</f>
        <v>0</v>
      </c>
      <c r="I707" s="227">
        <f>(I629/I612)*AP92</f>
        <v>30185.003763308905</v>
      </c>
      <c r="J707" s="227">
        <f>(J630/J612)*AP93</f>
        <v>0</v>
      </c>
      <c r="K707" s="227">
        <f>(K644/K612)*AP89</f>
        <v>111603.62196827732</v>
      </c>
      <c r="L707" s="227">
        <f>(L647/L612)*AP94</f>
        <v>0</v>
      </c>
      <c r="M707" s="211">
        <f t="shared" si="24"/>
        <v>266670</v>
      </c>
      <c r="N707" s="221" t="s">
        <v>684</v>
      </c>
    </row>
    <row r="708" spans="1:14" s="211" customFormat="1" ht="12.6" customHeight="1" x14ac:dyDescent="0.2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" customHeight="1" x14ac:dyDescent="0.2">
      <c r="A709" s="222">
        <v>7400</v>
      </c>
      <c r="B709" s="221" t="s">
        <v>687</v>
      </c>
      <c r="C709" s="227">
        <f>AR85</f>
        <v>41317793.089999996</v>
      </c>
      <c r="D709" s="227">
        <f>(D615/D612)*AR90</f>
        <v>4396916.2197674299</v>
      </c>
      <c r="E709" s="229">
        <f>(E623/E612)*SUM(C709:D709)</f>
        <v>8126857.3098317962</v>
      </c>
      <c r="F709" s="229">
        <f>(F624/F612)*AR64</f>
        <v>35391.712284653549</v>
      </c>
      <c r="G709" s="227">
        <f>(G625/G612)*AR91</f>
        <v>0</v>
      </c>
      <c r="H709" s="229">
        <f>(H628/H612)*AR60</f>
        <v>396313.48372708686</v>
      </c>
      <c r="I709" s="227">
        <f>(I629/I612)*AR92</f>
        <v>749233.1151133168</v>
      </c>
      <c r="J709" s="227">
        <f>(J630/J612)*AR93</f>
        <v>0</v>
      </c>
      <c r="K709" s="227">
        <f>(K644/K612)*AR89</f>
        <v>477961.73796337063</v>
      </c>
      <c r="L709" s="227">
        <f>(L647/L612)*AR94</f>
        <v>644501.77076904452</v>
      </c>
      <c r="M709" s="211">
        <f t="shared" si="24"/>
        <v>14827175</v>
      </c>
      <c r="N709" s="221" t="s">
        <v>688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" customHeight="1" x14ac:dyDescent="0.2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" customHeight="1" x14ac:dyDescent="0.2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" customHeight="1" x14ac:dyDescent="0.2">
      <c r="A713" s="222">
        <v>7490</v>
      </c>
      <c r="B713" s="221" t="s">
        <v>694</v>
      </c>
      <c r="C713" s="227">
        <f>AV85</f>
        <v>5412210.3599999975</v>
      </c>
      <c r="D713" s="227">
        <f>(D615/D612)*AV90</f>
        <v>137415.95395829514</v>
      </c>
      <c r="E713" s="229">
        <f>(E623/E612)*SUM(C713:D713)</f>
        <v>986575.69647480035</v>
      </c>
      <c r="F713" s="229">
        <f>(F624/F612)*AV64</f>
        <v>10174.009808423169</v>
      </c>
      <c r="G713" s="227">
        <f>(G625/G612)*AV91</f>
        <v>239912.64654438099</v>
      </c>
      <c r="H713" s="229">
        <f>(H628/H612)*AV60</f>
        <v>123552.34201958108</v>
      </c>
      <c r="I713" s="227">
        <f>(I629/I612)*AV92</f>
        <v>23415.634527575185</v>
      </c>
      <c r="J713" s="227">
        <f>(J630/J612)*AV93</f>
        <v>6863.9390754537844</v>
      </c>
      <c r="K713" s="227">
        <f>(K644/K612)*AV89</f>
        <v>46141.775512609194</v>
      </c>
      <c r="L713" s="227">
        <f>(L647/L612)*AV94</f>
        <v>105999.89560246858</v>
      </c>
      <c r="M713" s="211">
        <f t="shared" si="24"/>
        <v>1680052</v>
      </c>
      <c r="N713" s="223" t="s">
        <v>695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880649129.11000013</v>
      </c>
      <c r="D715" s="211">
        <f>SUM(D616:D647)+SUM(D668:D713)</f>
        <v>67053857.370000005</v>
      </c>
      <c r="E715" s="211">
        <f>SUM(E624:E647)+SUM(E668:E713)</f>
        <v>132925363.46257383</v>
      </c>
      <c r="F715" s="211">
        <f>SUM(F625:F648)+SUM(F668:F713)</f>
        <v>1885289.4538945828</v>
      </c>
      <c r="G715" s="211">
        <f>SUM(G626:G647)+SUM(G668:G713)</f>
        <v>9717089.3123301882</v>
      </c>
      <c r="H715" s="211">
        <f>SUM(H629:H647)+SUM(H668:H713)</f>
        <v>5444849.3499078322</v>
      </c>
      <c r="I715" s="211">
        <f>SUM(I630:I647)+SUM(I668:I713)</f>
        <v>8131785.7440990089</v>
      </c>
      <c r="J715" s="211">
        <f>SUM(J631:J647)+SUM(J668:J713)</f>
        <v>976346.89049437165</v>
      </c>
      <c r="K715" s="211">
        <f>SUM(K668:K713)</f>
        <v>45626522.04554905</v>
      </c>
      <c r="L715" s="211">
        <f>SUM(L668:L713)</f>
        <v>9753203.6598400436</v>
      </c>
      <c r="M715" s="211">
        <f>SUM(M668:M713)</f>
        <v>247584280</v>
      </c>
      <c r="N715" s="221" t="s">
        <v>696</v>
      </c>
    </row>
    <row r="716" spans="1:14" s="211" customFormat="1" ht="12.6" customHeight="1" x14ac:dyDescent="0.2">
      <c r="C716" s="224">
        <f>CE85</f>
        <v>880649129.11000013</v>
      </c>
      <c r="D716" s="211">
        <f>D615</f>
        <v>67053857.370000005</v>
      </c>
      <c r="E716" s="211">
        <f>E623</f>
        <v>132925363.46257383</v>
      </c>
      <c r="F716" s="211">
        <f>F624</f>
        <v>1885289.453894583</v>
      </c>
      <c r="G716" s="211">
        <f>G625</f>
        <v>9717089.3123301901</v>
      </c>
      <c r="H716" s="211">
        <f>H628</f>
        <v>5444849.3499078304</v>
      </c>
      <c r="I716" s="211">
        <f>I629</f>
        <v>8131785.7440990098</v>
      </c>
      <c r="J716" s="211">
        <f>J630</f>
        <v>976346.89049437153</v>
      </c>
      <c r="K716" s="211">
        <f>K644</f>
        <v>45626522.045549065</v>
      </c>
      <c r="L716" s="211">
        <f>L647</f>
        <v>9753203.6598400436</v>
      </c>
      <c r="M716" s="211">
        <f>C648</f>
        <v>247584279.21000001</v>
      </c>
      <c r="N716" s="221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x14ac:dyDescent="0.25">
      <c r="A2" s="11" t="str">
        <f>MONTH(data!C96) &amp; "-" &amp; DAY(data!C96)</f>
        <v>6-30</v>
      </c>
      <c r="B2" s="210" t="str">
        <f>RIGHT(data!C97, 3)</f>
        <v>032</v>
      </c>
      <c r="C2" s="11" t="str">
        <f>SUBSTITUTE(LEFT(data!C98,49),",","")</f>
        <v>St.Joseph Medical Center</v>
      </c>
      <c r="D2" s="11" t="str">
        <f>LEFT(data!C99, 49)</f>
        <v>1717 South J Street</v>
      </c>
      <c r="E2" s="11" t="str">
        <f>LEFT(data!C100, 100)</f>
        <v>Tacoma</v>
      </c>
      <c r="F2" s="11" t="str">
        <f>LEFT(data!C101, 2)</f>
        <v>WA</v>
      </c>
      <c r="G2" s="11" t="str">
        <f>LEFT(data!C102, 100)</f>
        <v>98401</v>
      </c>
      <c r="H2" s="11" t="str">
        <f>LEFT(data!C103, 100)</f>
        <v>Pierce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253-426-4101</v>
      </c>
      <c r="L2" s="11" t="str">
        <f>LEFT(data!C108, 49)</f>
        <v/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spans="1:84" s="178" customFormat="1" ht="12.6" customHeight="1" x14ac:dyDescent="0.25">
      <c r="A2" s="12" t="str">
        <f>RIGHT(data!C97,3)</f>
        <v>032</v>
      </c>
      <c r="B2" s="209" t="str">
        <f>RIGHT(data!C96,4)</f>
        <v>2023</v>
      </c>
      <c r="C2" s="12" t="s">
        <v>1153</v>
      </c>
      <c r="D2" s="208">
        <f>ROUND(N(data!C181),0)</f>
        <v>22609849</v>
      </c>
      <c r="E2" s="208">
        <f>ROUND(N(data!C182),0)</f>
        <v>385732</v>
      </c>
      <c r="F2" s="208">
        <f>ROUND(N(data!C183),0)</f>
        <v>2762356</v>
      </c>
      <c r="G2" s="208">
        <f>ROUND(N(data!C184),0)</f>
        <v>33568090</v>
      </c>
      <c r="H2" s="208">
        <f>ROUND(N(data!C185),0)</f>
        <v>495434</v>
      </c>
      <c r="I2" s="208">
        <f>ROUND(N(data!C186),0)</f>
        <v>14790410</v>
      </c>
      <c r="J2" s="208">
        <f>ROUND(N(data!C187)+N(data!C188),0)</f>
        <v>2284606</v>
      </c>
      <c r="K2" s="208">
        <f>ROUND(N(data!C191),0)</f>
        <v>13629154</v>
      </c>
      <c r="L2" s="208">
        <f>ROUND(N(data!C192),0)</f>
        <v>2004047</v>
      </c>
      <c r="M2" s="208">
        <f>ROUND(N(data!C195),0)</f>
        <v>7583880</v>
      </c>
      <c r="N2" s="208">
        <f>ROUND(N(data!C196),0)</f>
        <v>4103</v>
      </c>
      <c r="O2" s="208">
        <f>ROUND(N(data!C199),0)</f>
        <v>342332</v>
      </c>
      <c r="P2" s="208">
        <f>ROUND(N(data!C200),0)</f>
        <v>0</v>
      </c>
      <c r="Q2" s="208">
        <f>ROUND(N(data!C201),0)</f>
        <v>-342332</v>
      </c>
      <c r="R2" s="208">
        <f>ROUND(N(data!C204),0)</f>
        <v>0</v>
      </c>
      <c r="S2" s="208">
        <f>ROUND(N(data!C205),0)</f>
        <v>-167011</v>
      </c>
      <c r="T2" s="208">
        <f>ROUND(N(data!B211),0)</f>
        <v>7877315</v>
      </c>
      <c r="U2" s="208">
        <f>ROUND(N(data!C211),0)</f>
        <v>0</v>
      </c>
      <c r="V2" s="208">
        <f>ROUND(N(data!D211),0)</f>
        <v>0</v>
      </c>
      <c r="W2" s="208">
        <f>ROUND(N(data!B212),0)</f>
        <v>4412190</v>
      </c>
      <c r="X2" s="208">
        <f>ROUND(N(data!C212),0)</f>
        <v>0</v>
      </c>
      <c r="Y2" s="208">
        <f>ROUND(N(data!D212),0)</f>
        <v>0</v>
      </c>
      <c r="Z2" s="208">
        <f>ROUND(N(data!B213),0)</f>
        <v>122860258</v>
      </c>
      <c r="AA2" s="208">
        <f>ROUND(N(data!C213),0)</f>
        <v>0</v>
      </c>
      <c r="AB2" s="208">
        <f>ROUND(N(data!D213),0)</f>
        <v>0</v>
      </c>
      <c r="AC2" s="208">
        <f>ROUND(N(data!B214),0)</f>
        <v>65648992</v>
      </c>
      <c r="AD2" s="208">
        <f>ROUND(N(data!C214),0)</f>
        <v>12205407</v>
      </c>
      <c r="AE2" s="208">
        <f>ROUND(N(data!D214),0)</f>
        <v>21758</v>
      </c>
      <c r="AF2" s="208">
        <f>ROUND(N(data!B215),0)</f>
        <v>83171267</v>
      </c>
      <c r="AG2" s="208">
        <f>ROUND(N(data!C215),0)</f>
        <v>82145</v>
      </c>
      <c r="AH2" s="208">
        <f>ROUND(N(data!D215),0)</f>
        <v>26564</v>
      </c>
      <c r="AI2" s="208">
        <f>ROUND(N(data!B216),0)</f>
        <v>300932325</v>
      </c>
      <c r="AJ2" s="208">
        <f>ROUND(N(data!C216),0)</f>
        <v>4641944</v>
      </c>
      <c r="AK2" s="208">
        <f>ROUND(N(data!D216),0)</f>
        <v>936345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66217816</v>
      </c>
      <c r="AP2" s="208">
        <f>ROUND(N(data!C218),0)</f>
        <v>1887124</v>
      </c>
      <c r="AQ2" s="208">
        <f>ROUND(N(data!D218),0)</f>
        <v>455054</v>
      </c>
      <c r="AR2" s="208">
        <f>ROUND(N(data!B219),0)</f>
        <v>5118841</v>
      </c>
      <c r="AS2" s="208">
        <f>ROUND(N(data!C219),0)</f>
        <v>459734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3899416</v>
      </c>
      <c r="AY2" s="208">
        <f>ROUND(N(data!C225),0)</f>
        <v>124684</v>
      </c>
      <c r="AZ2" s="208">
        <f>ROUND(N(data!D225),0)</f>
        <v>0</v>
      </c>
      <c r="BA2" s="208">
        <f>ROUND(N(data!B226),0)</f>
        <v>80421501</v>
      </c>
      <c r="BB2" s="208">
        <f>ROUND(N(data!C226),0)</f>
        <v>1988884</v>
      </c>
      <c r="BC2" s="208">
        <f>ROUND(N(data!D226),0)</f>
        <v>0</v>
      </c>
      <c r="BD2" s="208">
        <f>ROUND(N(data!B227),0)</f>
        <v>32038978</v>
      </c>
      <c r="BE2" s="208">
        <f>ROUND(N(data!C227),0)</f>
        <v>4974163</v>
      </c>
      <c r="BF2" s="208">
        <f>ROUND(N(data!D227),0)</f>
        <v>9141</v>
      </c>
      <c r="BG2" s="208">
        <f>ROUND(N(data!B228),0)</f>
        <v>70897640</v>
      </c>
      <c r="BH2" s="208">
        <f>ROUND(N(data!C228),0)</f>
        <v>1814899</v>
      </c>
      <c r="BI2" s="208">
        <f>ROUND(N(data!D228),0)</f>
        <v>23786</v>
      </c>
      <c r="BJ2" s="208">
        <f>ROUND(N(data!B229),0)</f>
        <v>259244586</v>
      </c>
      <c r="BK2" s="208">
        <f>ROUND(N(data!C229),0)</f>
        <v>24648253</v>
      </c>
      <c r="BL2" s="208">
        <f>ROUND(N(data!D229),0)</f>
        <v>10481468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35414513</v>
      </c>
      <c r="BQ2" s="208">
        <f>ROUND(N(data!C231),0)</f>
        <v>4605021</v>
      </c>
      <c r="BR2" s="208">
        <f>ROUND(N(data!D231),0)</f>
        <v>313018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1503119211</v>
      </c>
      <c r="BW2" s="208">
        <f>ROUND(N(data!C240),0)</f>
        <v>707749854</v>
      </c>
      <c r="BX2" s="208">
        <f>ROUND(N(data!C241),0)</f>
        <v>0</v>
      </c>
      <c r="BY2" s="208">
        <f>ROUND(N(data!C242),0)</f>
        <v>125710309</v>
      </c>
      <c r="BZ2" s="208">
        <f>ROUND(N(data!C243),0)</f>
        <v>608905407</v>
      </c>
      <c r="CA2" s="208">
        <f>ROUND(N(data!C244),0)</f>
        <v>46523262</v>
      </c>
      <c r="CB2" s="208">
        <f>ROUND(N(data!C247),0)</f>
        <v>9376</v>
      </c>
      <c r="CC2" s="208">
        <f>ROUND(N(data!C249),0)</f>
        <v>17419959</v>
      </c>
      <c r="CD2" s="208">
        <f>ROUND(N(data!C250),0)</f>
        <v>20213784</v>
      </c>
      <c r="CE2" s="208">
        <f>ROUND(N(data!C254)+N(data!C255),0)</f>
        <v>24330296</v>
      </c>
      <c r="CF2" s="208">
        <f>ROUND(N(data!D237),0)</f>
        <v>33058389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78" customFormat="1" ht="12.6" customHeight="1" x14ac:dyDescent="0.25">
      <c r="A2" s="12" t="str">
        <f>RIGHT(data!C97,3)</f>
        <v>032</v>
      </c>
      <c r="B2" s="12" t="str">
        <f>RIGHT(data!C96,4)</f>
        <v>2023</v>
      </c>
      <c r="C2" s="12" t="s">
        <v>1153</v>
      </c>
      <c r="D2" s="207">
        <f>ROUND(N(data!C127),0)</f>
        <v>19286</v>
      </c>
      <c r="E2" s="207">
        <f>ROUND(N(data!C128),0)</f>
        <v>0</v>
      </c>
      <c r="F2" s="207">
        <f>ROUND(N(data!C129),0)</f>
        <v>0</v>
      </c>
      <c r="G2" s="207">
        <f>ROUND(N(data!C130),0)</f>
        <v>3644</v>
      </c>
      <c r="H2" s="207">
        <f>ROUND(N(data!D127),0)</f>
        <v>122059</v>
      </c>
      <c r="I2" s="207">
        <f>ROUND(N(data!D128),0)</f>
        <v>0</v>
      </c>
      <c r="J2" s="207">
        <f>ROUND(N(data!D129),0)</f>
        <v>0</v>
      </c>
      <c r="K2" s="207">
        <f>ROUND(N(data!D130),0)</f>
        <v>5109</v>
      </c>
      <c r="L2" s="207">
        <f>ROUND(N(data!C132),0)</f>
        <v>48</v>
      </c>
      <c r="M2" s="207">
        <f>ROUND(N(data!C133),0)</f>
        <v>35</v>
      </c>
      <c r="N2" s="207">
        <f>ROUND(N(data!C134),0)</f>
        <v>214</v>
      </c>
      <c r="O2" s="207">
        <f>ROUND(N(data!C135),0)</f>
        <v>0</v>
      </c>
      <c r="P2" s="207">
        <f>ROUND(N(data!C136),0)</f>
        <v>32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34</v>
      </c>
      <c r="W2" s="207">
        <f>ROUND(N(data!C144),0)</f>
        <v>385</v>
      </c>
      <c r="X2" s="207">
        <f>ROUND(N(data!C145),0)</f>
        <v>35</v>
      </c>
      <c r="Y2" s="207">
        <f>ROUND(N(data!B154),0)</f>
        <v>7952</v>
      </c>
      <c r="Z2" s="207">
        <f>ROUND(N(data!B155),0)</f>
        <v>60698</v>
      </c>
      <c r="AA2" s="207">
        <f>ROUND(N(data!B156),0)</f>
        <v>0</v>
      </c>
      <c r="AB2" s="207">
        <f>ROUND(N(data!B157),0)</f>
        <v>1139113215</v>
      </c>
      <c r="AC2" s="207">
        <f>ROUND(N(data!B158),0)</f>
        <v>652563678</v>
      </c>
      <c r="AD2" s="207">
        <f>ROUND(N(data!C154),0)</f>
        <v>4715</v>
      </c>
      <c r="AE2" s="207">
        <f>ROUND(N(data!C155),0)</f>
        <v>30493</v>
      </c>
      <c r="AF2" s="207">
        <f>ROUND(N(data!C156),0)</f>
        <v>0</v>
      </c>
      <c r="AG2" s="207">
        <f>ROUND(N(data!C157),0)</f>
        <v>530443013</v>
      </c>
      <c r="AH2" s="207">
        <f>ROUND(N(data!C158),0)</f>
        <v>297165682</v>
      </c>
      <c r="AI2" s="207">
        <f>ROUND(N(data!D154),0)</f>
        <v>6619</v>
      </c>
      <c r="AJ2" s="207">
        <f>ROUND(N(data!D155),0)</f>
        <v>30868</v>
      </c>
      <c r="AK2" s="207">
        <f>ROUND(N(data!D156),0)</f>
        <v>0</v>
      </c>
      <c r="AL2" s="207">
        <f>ROUND(N(data!D157),0)</f>
        <v>655602422</v>
      </c>
      <c r="AM2" s="207">
        <f>ROUND(N(data!D158),0)</f>
        <v>593299908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206" t="s">
        <v>1319</v>
      </c>
      <c r="CR1" s="206" t="s">
        <v>1320</v>
      </c>
      <c r="CS1" s="206" t="s">
        <v>1321</v>
      </c>
      <c r="CT1" s="206" t="s">
        <v>1322</v>
      </c>
      <c r="CU1" s="206" t="s">
        <v>1323</v>
      </c>
      <c r="CV1" s="206" t="s">
        <v>1324</v>
      </c>
      <c r="CW1" s="206" t="s">
        <v>1325</v>
      </c>
      <c r="CX1" s="206" t="s">
        <v>1326</v>
      </c>
      <c r="CY1" s="206" t="s">
        <v>1327</v>
      </c>
      <c r="CZ1" s="206" t="s">
        <v>1328</v>
      </c>
      <c r="DA1" s="206" t="s">
        <v>1329</v>
      </c>
      <c r="DB1" s="206" t="s">
        <v>1330</v>
      </c>
      <c r="DC1" s="206" t="s">
        <v>1331</v>
      </c>
      <c r="DD1" s="206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78" customFormat="1" ht="12.6" customHeight="1" x14ac:dyDescent="0.25">
      <c r="A2" s="208" t="str">
        <f>RIGHT(data!C97,3)</f>
        <v>032</v>
      </c>
      <c r="B2" s="209" t="str">
        <f>RIGHT(data!C96,4)</f>
        <v>2023</v>
      </c>
      <c r="C2" s="12" t="s">
        <v>1153</v>
      </c>
      <c r="D2" s="207">
        <f>ROUND(N(data!C181),0)</f>
        <v>22609849</v>
      </c>
      <c r="E2" s="207">
        <f>ROUND(N(data!C267),0)</f>
        <v>0</v>
      </c>
      <c r="F2" s="207">
        <f>ROUND(N(data!C268),0)</f>
        <v>649153909</v>
      </c>
      <c r="G2" s="207">
        <f>ROUND(N(data!C269),0)</f>
        <v>533350898</v>
      </c>
      <c r="H2" s="207">
        <f>ROUND(N(data!C270),0)</f>
        <v>0</v>
      </c>
      <c r="I2" s="207">
        <f>ROUND(N(data!C271),0)</f>
        <v>68281708</v>
      </c>
      <c r="J2" s="207">
        <f>ROUND(N(data!C272),0)</f>
        <v>0</v>
      </c>
      <c r="K2" s="207">
        <f>ROUND(N(data!C273),0)</f>
        <v>22994490</v>
      </c>
      <c r="L2" s="207">
        <f>ROUND(N(data!C274),0)</f>
        <v>2118439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7877315</v>
      </c>
      <c r="R2" s="207">
        <f>ROUND(N(data!C284),0)</f>
        <v>4412190</v>
      </c>
      <c r="S2" s="207">
        <f>ROUND(N(data!C285),0)</f>
        <v>122860258</v>
      </c>
      <c r="T2" s="207">
        <f>ROUND(N(data!C286),0)</f>
        <v>77832641</v>
      </c>
      <c r="U2" s="207">
        <f>ROUND(N(data!C287),0)</f>
        <v>83226848</v>
      </c>
      <c r="V2" s="207">
        <f>ROUND(N(data!C288),0)</f>
        <v>304637924</v>
      </c>
      <c r="W2" s="207">
        <f>ROUND(N(data!C289),0)</f>
        <v>67649886</v>
      </c>
      <c r="X2" s="207">
        <f>ROUND(N(data!C290),0)</f>
        <v>5578575</v>
      </c>
      <c r="Y2" s="207">
        <f>ROUND(N(data!C291),0)</f>
        <v>0</v>
      </c>
      <c r="Z2" s="207">
        <f>ROUND(N(data!C292),0)</f>
        <v>509245126</v>
      </c>
      <c r="AA2" s="207">
        <f>ROUND(N(data!C295),0)</f>
        <v>0</v>
      </c>
      <c r="AB2" s="207">
        <f>ROUND(N(data!C296),0)</f>
        <v>0</v>
      </c>
      <c r="AC2" s="207">
        <f>ROUND(N(data!C297),0)</f>
        <v>12440488</v>
      </c>
      <c r="AD2" s="207">
        <f>ROUND(N(data!C298),0)</f>
        <v>41355700</v>
      </c>
      <c r="AE2" s="207">
        <f>ROUND(N(data!C302),0)</f>
        <v>4314616</v>
      </c>
      <c r="AF2" s="207">
        <f>ROUND(N(data!C303),0)</f>
        <v>0</v>
      </c>
      <c r="AG2" s="207">
        <f>ROUND(N(data!C304),0)</f>
        <v>0</v>
      </c>
      <c r="AH2" s="207">
        <f>ROUND(N(data!C305),0)</f>
        <v>124003</v>
      </c>
      <c r="AI2" s="207">
        <f>ROUND(N(data!C314),0)</f>
        <v>0</v>
      </c>
      <c r="AJ2" s="207">
        <f>ROUND(N(data!C315),0)</f>
        <v>29793799</v>
      </c>
      <c r="AK2" s="207">
        <f>ROUND(N(data!C316),0)</f>
        <v>31100989</v>
      </c>
      <c r="AL2" s="207">
        <f>ROUND(N(data!C317),0)</f>
        <v>99008123</v>
      </c>
      <c r="AM2" s="207">
        <f>ROUND(N(data!C318),0)</f>
        <v>0</v>
      </c>
      <c r="AN2" s="207">
        <f>ROUND(N(data!C319),0)</f>
        <v>4605009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872086</v>
      </c>
      <c r="AS2" s="207">
        <f>ROUND(N(data!C326),0)</f>
        <v>0</v>
      </c>
      <c r="AT2" s="207">
        <f>ROUND(N(data!C327),0)</f>
        <v>0</v>
      </c>
      <c r="AU2" s="207">
        <f>ROUND(N(data!C328),0)</f>
        <v>40312682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2294327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1437957</v>
      </c>
      <c r="BD2" s="207">
        <f>ROUND(N(data!C339),0)</f>
        <v>0</v>
      </c>
      <c r="BE2" s="207">
        <f>ROUND(N(data!C343),0)</f>
        <v>218780937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2925.86</v>
      </c>
      <c r="BL2" s="207">
        <f>ROUND(N(data!C358),0)</f>
        <v>2325158650</v>
      </c>
      <c r="BM2" s="207">
        <f>ROUND(N(data!C359),0)</f>
        <v>1543029269</v>
      </c>
      <c r="BN2" s="207">
        <f>ROUND(N(data!C363),0)</f>
        <v>2992008043</v>
      </c>
      <c r="BO2" s="207">
        <f>ROUND(N(data!C364),0)</f>
        <v>37633743</v>
      </c>
      <c r="BP2" s="207">
        <f>ROUND(N(data!C365),0)</f>
        <v>24330296</v>
      </c>
      <c r="BQ2" s="207">
        <f>ROUND(N(data!D381),0)</f>
        <v>45180877</v>
      </c>
      <c r="BR2" s="207">
        <f>ROUND(N(data!C370),0)</f>
        <v>19485</v>
      </c>
      <c r="BS2" s="207">
        <f>ROUND(N(data!C371),0)</f>
        <v>24184868</v>
      </c>
      <c r="BT2" s="207">
        <f>ROUND(N(data!C372),0)</f>
        <v>-4011756</v>
      </c>
      <c r="BU2" s="207">
        <f>ROUND(N(data!C373),0)</f>
        <v>0</v>
      </c>
      <c r="BV2" s="207">
        <f>ROUND(N(data!C374),0)</f>
        <v>5666423</v>
      </c>
      <c r="BW2" s="207">
        <f>ROUND(N(data!C375),0)</f>
        <v>0</v>
      </c>
      <c r="BX2" s="207">
        <f>ROUND(N(data!C376),0)</f>
        <v>11267190</v>
      </c>
      <c r="BY2" s="207">
        <f>ROUND(N(data!C377),0)</f>
        <v>0</v>
      </c>
      <c r="BZ2" s="207">
        <f>ROUND(N(data!C378),0)</f>
        <v>938865</v>
      </c>
      <c r="CA2" s="207">
        <f>ROUND(N(data!C379),0)</f>
        <v>2072506</v>
      </c>
      <c r="CB2" s="207">
        <f>ROUND(N(data!C380),0)</f>
        <v>5043295</v>
      </c>
      <c r="CC2" s="207">
        <f>ROUND(N(data!C382),0)</f>
        <v>0</v>
      </c>
      <c r="CD2" s="207">
        <f>ROUND(N(data!C389),0)</f>
        <v>333372339</v>
      </c>
      <c r="CE2" s="207">
        <f>ROUND(N(data!C390),0)</f>
        <v>76896477</v>
      </c>
      <c r="CF2" s="207">
        <f>ROUND(N(data!C391),0)</f>
        <v>33739127</v>
      </c>
      <c r="CG2" s="207">
        <f>ROUND(N(data!C392),0)</f>
        <v>126120127</v>
      </c>
      <c r="CH2" s="207">
        <f>ROUND(N(data!C393),0)</f>
        <v>4807383</v>
      </c>
      <c r="CI2" s="207">
        <f>ROUND(N(data!C394),0)</f>
        <v>158983660</v>
      </c>
      <c r="CJ2" s="207">
        <f>ROUND(N(data!C395),0)</f>
        <v>38155904</v>
      </c>
      <c r="CK2" s="207">
        <f>ROUND(N(data!C396),0)</f>
        <v>15633201</v>
      </c>
      <c r="CL2" s="207">
        <f>ROUND(N(data!C397),0)</f>
        <v>0</v>
      </c>
      <c r="CM2" s="207">
        <f>ROUND(N(data!C398),0)</f>
        <v>0</v>
      </c>
      <c r="CN2" s="207">
        <f>ROUND(N(data!C399),0)</f>
        <v>-167011</v>
      </c>
      <c r="CO2" s="207">
        <f>ROUND(N(data!C362),0)</f>
        <v>33058389</v>
      </c>
      <c r="CP2" s="207">
        <f>ROUND(N(data!D415),0)</f>
        <v>148956805</v>
      </c>
      <c r="CQ2" s="61">
        <f>ROUND(N(data!C401),0)</f>
        <v>2525045</v>
      </c>
      <c r="CR2" s="61">
        <f>ROUND(N(data!C402),0)</f>
        <v>67341461</v>
      </c>
      <c r="CS2" s="61">
        <f>ROUND(N(data!C403),0)</f>
        <v>0</v>
      </c>
      <c r="CT2" s="61">
        <f>ROUND(N(data!C404),0)</f>
        <v>7587983</v>
      </c>
      <c r="CU2" s="61">
        <f>ROUND(N(data!C405),0)</f>
        <v>2192653</v>
      </c>
      <c r="CV2" s="61">
        <f>ROUND(N(data!C406),0)</f>
        <v>1157572</v>
      </c>
      <c r="CW2" s="61">
        <f>ROUND(N(data!C407),0)</f>
        <v>3073884</v>
      </c>
      <c r="CX2" s="61">
        <f>ROUND(N(data!C408),0)</f>
        <v>7923055</v>
      </c>
      <c r="CY2" s="61">
        <f>ROUND(N(data!C409),0)</f>
        <v>20109948</v>
      </c>
      <c r="CZ2" s="61">
        <f>ROUND(N(data!C410),0)</f>
        <v>2822</v>
      </c>
      <c r="DA2" s="61">
        <f>ROUND(N(data!C411),0)</f>
        <v>535378</v>
      </c>
      <c r="DB2" s="61">
        <f>ROUND(N(data!C412),0)</f>
        <v>28775547</v>
      </c>
      <c r="DC2" s="61">
        <f>ROUND(N(data!C413),0)</f>
        <v>0</v>
      </c>
      <c r="DD2" s="61">
        <f>ROUND(N(data!C414),0)</f>
        <v>7731457</v>
      </c>
      <c r="DE2" s="61">
        <f>ROUND(N(data!C419),0)</f>
        <v>0</v>
      </c>
      <c r="DF2" s="207">
        <f>ROUND(N(data!D420),0)</f>
        <v>501683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032</v>
      </c>
      <c r="B2" s="209" t="str">
        <f>RIGHT(data!$C$96,4)</f>
        <v>2023</v>
      </c>
      <c r="C2" s="12" t="str">
        <f>data!C$55</f>
        <v>6010</v>
      </c>
      <c r="D2" s="12" t="s">
        <v>1153</v>
      </c>
      <c r="E2" s="207">
        <f>ROUND(N(data!C59), 0)</f>
        <v>18755</v>
      </c>
      <c r="F2" s="314">
        <f>ROUND(N(data!C60), 2)</f>
        <v>163.33000000000001</v>
      </c>
      <c r="G2" s="207">
        <f>ROUND(N(data!C61), 0)</f>
        <v>20776581</v>
      </c>
      <c r="H2" s="207">
        <f>ROUND(N(data!C62), 0)</f>
        <v>4779399</v>
      </c>
      <c r="I2" s="207">
        <f>ROUND(N(data!C63), 0)</f>
        <v>5374252</v>
      </c>
      <c r="J2" s="207">
        <f>ROUND(N(data!C64), 0)</f>
        <v>3023728</v>
      </c>
      <c r="K2" s="207">
        <f>ROUND(N(data!C65), 0)</f>
        <v>3319</v>
      </c>
      <c r="L2" s="207">
        <f>ROUND(N(data!C66), 0)</f>
        <v>50623</v>
      </c>
      <c r="M2" s="207">
        <f>ROUND(N(data!C67), 0)</f>
        <v>2292852</v>
      </c>
      <c r="N2" s="207">
        <f>ROUND(N(data!C68), 0)</f>
        <v>24457</v>
      </c>
      <c r="O2" s="207">
        <f>ROUND(N(data!C69), 0)</f>
        <v>10128855</v>
      </c>
      <c r="P2" s="207">
        <f>ROUND(N(data!C70), 0)</f>
        <v>0</v>
      </c>
      <c r="Q2" s="207">
        <f>ROUND(N(data!C71), 0)</f>
        <v>9747878</v>
      </c>
      <c r="R2" s="207">
        <f>ROUND(N(data!C72), 0)</f>
        <v>0</v>
      </c>
      <c r="S2" s="207">
        <f>ROUND(N(data!C73), 0)</f>
        <v>0</v>
      </c>
      <c r="T2" s="207">
        <f>ROUND(N(data!C74), 0)</f>
        <v>269201</v>
      </c>
      <c r="U2" s="207">
        <f>ROUND(N(data!C75), 0)</f>
        <v>0</v>
      </c>
      <c r="V2" s="207">
        <f>ROUND(N(data!C76), 0)</f>
        <v>0</v>
      </c>
      <c r="W2" s="207">
        <f>ROUND(N(data!C77), 0)</f>
        <v>21623</v>
      </c>
      <c r="X2" s="207">
        <f>ROUND(N(data!C78), 0)</f>
        <v>0</v>
      </c>
      <c r="Y2" s="207">
        <f>ROUND(N(data!C79), 0)</f>
        <v>0</v>
      </c>
      <c r="Z2" s="207">
        <f>ROUND(N(data!C80), 0)</f>
        <v>37984</v>
      </c>
      <c r="AA2" s="207">
        <f>ROUND(N(data!C81), 0)</f>
        <v>0</v>
      </c>
      <c r="AB2" s="207">
        <f>ROUND(N(data!C82), 0)</f>
        <v>0</v>
      </c>
      <c r="AC2" s="207">
        <f>ROUND(N(data!C83), 0)</f>
        <v>52170</v>
      </c>
      <c r="AD2" s="207">
        <f>ROUND(N(data!C84), 0)</f>
        <v>25000</v>
      </c>
      <c r="AE2" s="207">
        <f>ROUND(N(data!C89), 0)</f>
        <v>142613474</v>
      </c>
      <c r="AF2" s="207">
        <f>ROUND(N(data!C87), 0)</f>
        <v>142042663</v>
      </c>
      <c r="AG2" s="207">
        <f>ROUND(N(data!C90), 0)</f>
        <v>20827</v>
      </c>
      <c r="AH2" s="207">
        <f>ROUND(N(data!C91), 0)</f>
        <v>44901</v>
      </c>
      <c r="AI2" s="207">
        <f>ROUND(N(data!C92), 0)</f>
        <v>7290</v>
      </c>
      <c r="AJ2" s="207">
        <f>ROUND(N(data!C93), 0)</f>
        <v>264377</v>
      </c>
      <c r="AK2" s="314">
        <f>ROUND(N(data!C94), 2)</f>
        <v>133.82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032</v>
      </c>
      <c r="B3" s="209" t="str">
        <f>RIGHT(data!$C$96,4)</f>
        <v>2023</v>
      </c>
      <c r="C3" s="12" t="str">
        <f>data!D$55</f>
        <v>6030</v>
      </c>
      <c r="D3" s="12" t="s">
        <v>1153</v>
      </c>
      <c r="E3" s="207">
        <f>ROUND(N(data!D59), 0)</f>
        <v>0</v>
      </c>
      <c r="F3" s="314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4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032</v>
      </c>
      <c r="B4" s="209" t="str">
        <f>RIGHT(data!$C$96,4)</f>
        <v>2023</v>
      </c>
      <c r="C4" s="12" t="str">
        <f>data!E$55</f>
        <v>6070</v>
      </c>
      <c r="D4" s="12" t="s">
        <v>1153</v>
      </c>
      <c r="E4" s="207">
        <f>ROUND(N(data!E59), 0)</f>
        <v>103304</v>
      </c>
      <c r="F4" s="314">
        <f>ROUND(N(data!E60), 2)</f>
        <v>476.35</v>
      </c>
      <c r="G4" s="207">
        <f>ROUND(N(data!E61), 0)</f>
        <v>49615952</v>
      </c>
      <c r="H4" s="207">
        <f>ROUND(N(data!E62), 0)</f>
        <v>11422213</v>
      </c>
      <c r="I4" s="207">
        <f>ROUND(N(data!E63), 0)</f>
        <v>26776</v>
      </c>
      <c r="J4" s="207">
        <f>ROUND(N(data!E64), 0)</f>
        <v>4272992</v>
      </c>
      <c r="K4" s="207">
        <f>ROUND(N(data!E65), 0)</f>
        <v>7926</v>
      </c>
      <c r="L4" s="207">
        <f>ROUND(N(data!E66), 0)</f>
        <v>934762</v>
      </c>
      <c r="M4" s="207">
        <f>ROUND(N(data!E67), 0)</f>
        <v>3382548</v>
      </c>
      <c r="N4" s="207">
        <f>ROUND(N(data!E68), 0)</f>
        <v>58687</v>
      </c>
      <c r="O4" s="207">
        <f>ROUND(N(data!E69), 0)</f>
        <v>29470324</v>
      </c>
      <c r="P4" s="207">
        <f>ROUND(N(data!E70), 0)</f>
        <v>0</v>
      </c>
      <c r="Q4" s="207">
        <f>ROUND(N(data!E71), 0)</f>
        <v>28028910</v>
      </c>
      <c r="R4" s="207">
        <f>ROUND(N(data!E72), 0)</f>
        <v>0</v>
      </c>
      <c r="S4" s="207">
        <f>ROUND(N(data!E73), 0)</f>
        <v>0</v>
      </c>
      <c r="T4" s="207">
        <f>ROUND(N(data!E74), 0)</f>
        <v>870325</v>
      </c>
      <c r="U4" s="207">
        <f>ROUND(N(data!E75), 0)</f>
        <v>0</v>
      </c>
      <c r="V4" s="207">
        <f>ROUND(N(data!E76), 0)</f>
        <v>0</v>
      </c>
      <c r="W4" s="207">
        <f>ROUND(N(data!E77), 0)</f>
        <v>69937</v>
      </c>
      <c r="X4" s="207">
        <f>ROUND(N(data!E78), 0)</f>
        <v>0</v>
      </c>
      <c r="Y4" s="207">
        <f>ROUND(N(data!E79), 0)</f>
        <v>0</v>
      </c>
      <c r="Z4" s="207">
        <f>ROUND(N(data!E80), 0)</f>
        <v>12097</v>
      </c>
      <c r="AA4" s="207">
        <f>ROUND(N(data!E81), 0)</f>
        <v>0</v>
      </c>
      <c r="AB4" s="207">
        <f>ROUND(N(data!E82), 0)</f>
        <v>0</v>
      </c>
      <c r="AC4" s="207">
        <f>ROUND(N(data!E83), 0)</f>
        <v>489055</v>
      </c>
      <c r="AD4" s="207">
        <f>ROUND(N(data!E84), 0)</f>
        <v>34000</v>
      </c>
      <c r="AE4" s="207">
        <f>ROUND(N(data!E89), 0)</f>
        <v>382877690</v>
      </c>
      <c r="AF4" s="207">
        <f>ROUND(N(data!E87), 0)</f>
        <v>371334651</v>
      </c>
      <c r="AG4" s="207">
        <f>ROUND(N(data!E90), 0)</f>
        <v>114276</v>
      </c>
      <c r="AH4" s="207">
        <f>ROUND(N(data!E91), 0)</f>
        <v>240378</v>
      </c>
      <c r="AI4" s="207">
        <f>ROUND(N(data!E92), 0)</f>
        <v>39999</v>
      </c>
      <c r="AJ4" s="207">
        <f>ROUND(N(data!E93), 0)</f>
        <v>838767</v>
      </c>
      <c r="AK4" s="314">
        <f>ROUND(N(data!E94), 2)</f>
        <v>296.41000000000003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032</v>
      </c>
      <c r="B5" s="209" t="str">
        <f>RIGHT(data!$C$96,4)</f>
        <v>2023</v>
      </c>
      <c r="C5" s="12" t="str">
        <f>data!F$55</f>
        <v>6100</v>
      </c>
      <c r="D5" s="12" t="s">
        <v>1153</v>
      </c>
      <c r="E5" s="207">
        <f>ROUND(N(data!F59), 0)</f>
        <v>0</v>
      </c>
      <c r="F5" s="314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4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032</v>
      </c>
      <c r="B6" s="209" t="str">
        <f>RIGHT(data!$C$96,4)</f>
        <v>2023</v>
      </c>
      <c r="C6" s="12" t="str">
        <f>data!G$55</f>
        <v>6120</v>
      </c>
      <c r="D6" s="12" t="s">
        <v>1153</v>
      </c>
      <c r="E6" s="207">
        <f>ROUND(N(data!G59), 0)</f>
        <v>0</v>
      </c>
      <c r="F6" s="314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4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032</v>
      </c>
      <c r="B7" s="209" t="str">
        <f>RIGHT(data!$C$96,4)</f>
        <v>2023</v>
      </c>
      <c r="C7" s="12" t="str">
        <f>data!H$55</f>
        <v>6140</v>
      </c>
      <c r="D7" s="12" t="s">
        <v>1153</v>
      </c>
      <c r="E7" s="207">
        <f>ROUND(N(data!H59), 0)</f>
        <v>0</v>
      </c>
      <c r="F7" s="314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102</v>
      </c>
      <c r="M7" s="207">
        <f>ROUND(N(data!H67), 0)</f>
        <v>114540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6918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4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032</v>
      </c>
      <c r="B8" s="209" t="str">
        <f>RIGHT(data!$C$96,4)</f>
        <v>2023</v>
      </c>
      <c r="C8" s="12" t="str">
        <f>data!I$55</f>
        <v>6150</v>
      </c>
      <c r="D8" s="12" t="s">
        <v>1153</v>
      </c>
      <c r="E8" s="207">
        <f>ROUND(N(data!I59), 0)</f>
        <v>0</v>
      </c>
      <c r="F8" s="314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032</v>
      </c>
      <c r="B9" s="209" t="str">
        <f>RIGHT(data!$C$96,4)</f>
        <v>2023</v>
      </c>
      <c r="C9" s="12" t="str">
        <f>data!J$55</f>
        <v>6170</v>
      </c>
      <c r="D9" s="12" t="s">
        <v>1153</v>
      </c>
      <c r="E9" s="207">
        <f>ROUND(N(data!J59), 0)</f>
        <v>5109</v>
      </c>
      <c r="F9" s="314">
        <f>ROUND(N(data!J60), 2)</f>
        <v>54.65</v>
      </c>
      <c r="G9" s="207">
        <f>ROUND(N(data!J61), 0)</f>
        <v>6586931</v>
      </c>
      <c r="H9" s="207">
        <f>ROUND(N(data!J62), 0)</f>
        <v>1526038</v>
      </c>
      <c r="I9" s="207">
        <f>ROUND(N(data!J63), 0)</f>
        <v>1307333</v>
      </c>
      <c r="J9" s="207">
        <f>ROUND(N(data!J64), 0)</f>
        <v>1409850</v>
      </c>
      <c r="K9" s="207">
        <f>ROUND(N(data!J65), 0)</f>
        <v>1904</v>
      </c>
      <c r="L9" s="207">
        <f>ROUND(N(data!J66), 0)</f>
        <v>384990</v>
      </c>
      <c r="M9" s="207">
        <f>ROUND(N(data!J67), 0)</f>
        <v>1017297</v>
      </c>
      <c r="N9" s="207">
        <f>ROUND(N(data!J68), 0)</f>
        <v>7128</v>
      </c>
      <c r="O9" s="207">
        <f>ROUND(N(data!J69), 0)</f>
        <v>3201957</v>
      </c>
      <c r="P9" s="207">
        <f>ROUND(N(data!J70), 0)</f>
        <v>0</v>
      </c>
      <c r="Q9" s="207">
        <f>ROUND(N(data!J71), 0)</f>
        <v>3092346</v>
      </c>
      <c r="R9" s="207">
        <f>ROUND(N(data!J72), 0)</f>
        <v>0</v>
      </c>
      <c r="S9" s="207">
        <f>ROUND(N(data!J73), 0)</f>
        <v>0</v>
      </c>
      <c r="T9" s="207">
        <f>ROUND(N(data!J74), 0)</f>
        <v>39735</v>
      </c>
      <c r="U9" s="207">
        <f>ROUND(N(data!J75), 0)</f>
        <v>0</v>
      </c>
      <c r="V9" s="207">
        <f>ROUND(N(data!J76), 0)</f>
        <v>0</v>
      </c>
      <c r="W9" s="207">
        <f>ROUND(N(data!J77), 0)</f>
        <v>6053</v>
      </c>
      <c r="X9" s="207">
        <f>ROUND(N(data!J78), 0)</f>
        <v>0</v>
      </c>
      <c r="Y9" s="207">
        <f>ROUND(N(data!J79), 0)</f>
        <v>0</v>
      </c>
      <c r="Z9" s="207">
        <f>ROUND(N(data!J80), 0)</f>
        <v>18495</v>
      </c>
      <c r="AA9" s="207">
        <f>ROUND(N(data!J81), 0)</f>
        <v>0</v>
      </c>
      <c r="AB9" s="207">
        <f>ROUND(N(data!J82), 0)</f>
        <v>0</v>
      </c>
      <c r="AC9" s="207">
        <f>ROUND(N(data!J83), 0)</f>
        <v>45327</v>
      </c>
      <c r="AD9" s="207">
        <f>ROUND(N(data!J84), 0)</f>
        <v>7864</v>
      </c>
      <c r="AE9" s="207">
        <f>ROUND(N(data!J89), 0)</f>
        <v>81592639</v>
      </c>
      <c r="AF9" s="207">
        <f>ROUND(N(data!J87), 0)</f>
        <v>81590244</v>
      </c>
      <c r="AG9" s="207">
        <f>ROUND(N(data!J90), 0)</f>
        <v>2522</v>
      </c>
      <c r="AH9" s="207">
        <f>ROUND(N(data!J91), 0)</f>
        <v>0</v>
      </c>
      <c r="AI9" s="207">
        <f>ROUND(N(data!J92), 0)</f>
        <v>883</v>
      </c>
      <c r="AJ9" s="207">
        <f>ROUND(N(data!J93), 0)</f>
        <v>12041</v>
      </c>
      <c r="AK9" s="314">
        <f>ROUND(N(data!J94), 2)</f>
        <v>44.87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032</v>
      </c>
      <c r="B10" s="209" t="str">
        <f>RIGHT(data!$C$96,4)</f>
        <v>2023</v>
      </c>
      <c r="C10" s="12" t="str">
        <f>data!K$55</f>
        <v>6200</v>
      </c>
      <c r="D10" s="12" t="s">
        <v>1153</v>
      </c>
      <c r="E10" s="207">
        <f>ROUND(N(data!K59), 0)</f>
        <v>0</v>
      </c>
      <c r="F10" s="314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4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032</v>
      </c>
      <c r="B11" s="209" t="str">
        <f>RIGHT(data!$C$96,4)</f>
        <v>2023</v>
      </c>
      <c r="C11" s="12" t="str">
        <f>data!L$55</f>
        <v>6210</v>
      </c>
      <c r="D11" s="12" t="s">
        <v>1153</v>
      </c>
      <c r="E11" s="207">
        <f>ROUND(N(data!L59), 0)</f>
        <v>0</v>
      </c>
      <c r="F11" s="314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032</v>
      </c>
      <c r="B12" s="209" t="str">
        <f>RIGHT(data!$C$96,4)</f>
        <v>2023</v>
      </c>
      <c r="C12" s="12" t="str">
        <f>data!M$55</f>
        <v>6330</v>
      </c>
      <c r="D12" s="12" t="s">
        <v>1153</v>
      </c>
      <c r="E12" s="207">
        <f>ROUND(N(data!M59), 0)</f>
        <v>0</v>
      </c>
      <c r="F12" s="314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032</v>
      </c>
      <c r="B13" s="209" t="str">
        <f>RIGHT(data!$C$96,4)</f>
        <v>2023</v>
      </c>
      <c r="C13" s="12" t="str">
        <f>data!N$55</f>
        <v>6400</v>
      </c>
      <c r="D13" s="12" t="s">
        <v>1153</v>
      </c>
      <c r="E13" s="207">
        <f>ROUND(N(data!N59), 0)</f>
        <v>0</v>
      </c>
      <c r="F13" s="314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4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032</v>
      </c>
      <c r="B14" s="209" t="str">
        <f>RIGHT(data!$C$96,4)</f>
        <v>2023</v>
      </c>
      <c r="C14" s="12" t="str">
        <f>data!O$55</f>
        <v>7010</v>
      </c>
      <c r="D14" s="12" t="s">
        <v>1153</v>
      </c>
      <c r="E14" s="207">
        <f>ROUND(N(data!O59), 0)</f>
        <v>10255</v>
      </c>
      <c r="F14" s="314">
        <f>ROUND(N(data!O60), 2)</f>
        <v>134.34</v>
      </c>
      <c r="G14" s="207">
        <f>ROUND(N(data!O61), 0)</f>
        <v>16215114</v>
      </c>
      <c r="H14" s="207">
        <f>ROUND(N(data!O62), 0)</f>
        <v>3728110</v>
      </c>
      <c r="I14" s="207">
        <f>ROUND(N(data!O63), 0)</f>
        <v>1854932</v>
      </c>
      <c r="J14" s="207">
        <f>ROUND(N(data!O64), 0)</f>
        <v>1853940</v>
      </c>
      <c r="K14" s="207">
        <f>ROUND(N(data!O65), 0)</f>
        <v>4154</v>
      </c>
      <c r="L14" s="207">
        <f>ROUND(N(data!O66), 0)</f>
        <v>113881</v>
      </c>
      <c r="M14" s="207">
        <f>ROUND(N(data!O67), 0)</f>
        <v>1003415</v>
      </c>
      <c r="N14" s="207">
        <f>ROUND(N(data!O68), 0)</f>
        <v>193381</v>
      </c>
      <c r="O14" s="207">
        <f>ROUND(N(data!O69), 0)</f>
        <v>5869878</v>
      </c>
      <c r="P14" s="207">
        <f>ROUND(N(data!O70), 0)</f>
        <v>0</v>
      </c>
      <c r="Q14" s="207">
        <f>ROUND(N(data!O71), 0)</f>
        <v>5214919</v>
      </c>
      <c r="R14" s="207">
        <f>ROUND(N(data!O72), 0)</f>
        <v>0</v>
      </c>
      <c r="S14" s="207">
        <f>ROUND(N(data!O73), 0)</f>
        <v>0</v>
      </c>
      <c r="T14" s="207">
        <f>ROUND(N(data!O74), 0)</f>
        <v>197291</v>
      </c>
      <c r="U14" s="207">
        <f>ROUND(N(data!O75), 0)</f>
        <v>0</v>
      </c>
      <c r="V14" s="207">
        <f>ROUND(N(data!O76), 0)</f>
        <v>0</v>
      </c>
      <c r="W14" s="207">
        <f>ROUND(N(data!O77), 0)</f>
        <v>327223</v>
      </c>
      <c r="X14" s="207">
        <f>ROUND(N(data!O78), 0)</f>
        <v>0</v>
      </c>
      <c r="Y14" s="207">
        <f>ROUND(N(data!O79), 0)</f>
        <v>0</v>
      </c>
      <c r="Z14" s="207">
        <f>ROUND(N(data!O80), 0)</f>
        <v>22318</v>
      </c>
      <c r="AA14" s="207">
        <f>ROUND(N(data!O81), 0)</f>
        <v>0</v>
      </c>
      <c r="AB14" s="207">
        <f>ROUND(N(data!O82), 0)</f>
        <v>0</v>
      </c>
      <c r="AC14" s="207">
        <f>ROUND(N(data!O83), 0)</f>
        <v>108127</v>
      </c>
      <c r="AD14" s="207">
        <f>ROUND(N(data!O84), 0)</f>
        <v>28170</v>
      </c>
      <c r="AE14" s="207">
        <f>ROUND(N(data!O89), 0)</f>
        <v>187676945</v>
      </c>
      <c r="AF14" s="207">
        <f>ROUND(N(data!O87), 0)</f>
        <v>176172090</v>
      </c>
      <c r="AG14" s="207">
        <f>ROUND(N(data!O90), 0)</f>
        <v>17619</v>
      </c>
      <c r="AH14" s="207">
        <f>ROUND(N(data!O91), 0)</f>
        <v>0</v>
      </c>
      <c r="AI14" s="207">
        <f>ROUND(N(data!O92), 0)</f>
        <v>6167</v>
      </c>
      <c r="AJ14" s="207">
        <f>ROUND(N(data!O93), 0)</f>
        <v>229033</v>
      </c>
      <c r="AK14" s="314">
        <f>ROUND(N(data!O94), 2)</f>
        <v>97.39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032</v>
      </c>
      <c r="B15" s="209" t="str">
        <f>RIGHT(data!$C$96,4)</f>
        <v>2023</v>
      </c>
      <c r="C15" s="12" t="str">
        <f>data!P$55</f>
        <v>7020</v>
      </c>
      <c r="D15" s="12" t="s">
        <v>1153</v>
      </c>
      <c r="E15" s="207">
        <f>ROUND(N(data!P59), 0)</f>
        <v>1339704</v>
      </c>
      <c r="F15" s="314">
        <f>ROUND(N(data!P60), 2)</f>
        <v>208.23</v>
      </c>
      <c r="G15" s="207">
        <f>ROUND(N(data!P61), 0)</f>
        <v>23158895</v>
      </c>
      <c r="H15" s="207">
        <f>ROUND(N(data!P62), 0)</f>
        <v>5331662</v>
      </c>
      <c r="I15" s="207">
        <f>ROUND(N(data!P63), 0)</f>
        <v>6455243</v>
      </c>
      <c r="J15" s="207">
        <f>ROUND(N(data!P64), 0)</f>
        <v>47780569</v>
      </c>
      <c r="K15" s="207">
        <f>ROUND(N(data!P65), 0)</f>
        <v>17260</v>
      </c>
      <c r="L15" s="207">
        <f>ROUND(N(data!P66), 0)</f>
        <v>3128317</v>
      </c>
      <c r="M15" s="207">
        <f>ROUND(N(data!P67), 0)</f>
        <v>5150827</v>
      </c>
      <c r="N15" s="207">
        <f>ROUND(N(data!P68), 0)</f>
        <v>1104456</v>
      </c>
      <c r="O15" s="207">
        <f>ROUND(N(data!P69), 0)</f>
        <v>12253432</v>
      </c>
      <c r="P15" s="207">
        <f>ROUND(N(data!P70), 0)</f>
        <v>0</v>
      </c>
      <c r="Q15" s="207">
        <f>ROUND(N(data!P71), 0)</f>
        <v>10775200</v>
      </c>
      <c r="R15" s="207">
        <f>ROUND(N(data!P72), 0)</f>
        <v>0</v>
      </c>
      <c r="S15" s="207">
        <f>ROUND(N(data!P73), 0)</f>
        <v>0</v>
      </c>
      <c r="T15" s="207">
        <f>ROUND(N(data!P74), 0)</f>
        <v>208624</v>
      </c>
      <c r="U15" s="207">
        <f>ROUND(N(data!P75), 0)</f>
        <v>0</v>
      </c>
      <c r="V15" s="207">
        <f>ROUND(N(data!P76), 0)</f>
        <v>0</v>
      </c>
      <c r="W15" s="207">
        <f>ROUND(N(data!P77), 0)</f>
        <v>1092264</v>
      </c>
      <c r="X15" s="207">
        <f>ROUND(N(data!P78), 0)</f>
        <v>0</v>
      </c>
      <c r="Y15" s="207">
        <f>ROUND(N(data!P79), 0)</f>
        <v>0</v>
      </c>
      <c r="Z15" s="207">
        <f>ROUND(N(data!P80), 0)</f>
        <v>40811</v>
      </c>
      <c r="AA15" s="207">
        <f>ROUND(N(data!P81), 0)</f>
        <v>0</v>
      </c>
      <c r="AB15" s="207">
        <f>ROUND(N(data!P82), 0)</f>
        <v>0</v>
      </c>
      <c r="AC15" s="207">
        <f>ROUND(N(data!P83), 0)</f>
        <v>136533</v>
      </c>
      <c r="AD15" s="207">
        <f>ROUND(N(data!P84), 0)</f>
        <v>13500</v>
      </c>
      <c r="AE15" s="207">
        <f>ROUND(N(data!P89), 0)</f>
        <v>1230858832</v>
      </c>
      <c r="AF15" s="207">
        <f>ROUND(N(data!P87), 0)</f>
        <v>613178348</v>
      </c>
      <c r="AG15" s="207">
        <f>ROUND(N(data!P90), 0)</f>
        <v>89564</v>
      </c>
      <c r="AH15" s="207">
        <f>ROUND(N(data!P91), 0)</f>
        <v>2809</v>
      </c>
      <c r="AI15" s="207">
        <f>ROUND(N(data!P92), 0)</f>
        <v>31349</v>
      </c>
      <c r="AJ15" s="207">
        <f>ROUND(N(data!P93), 0)</f>
        <v>207083</v>
      </c>
      <c r="AK15" s="314">
        <f>ROUND(N(data!P94), 2)</f>
        <v>98.8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032</v>
      </c>
      <c r="B16" s="209" t="str">
        <f>RIGHT(data!$C$96,4)</f>
        <v>2023</v>
      </c>
      <c r="C16" s="12" t="str">
        <f>data!Q$55</f>
        <v>7030</v>
      </c>
      <c r="D16" s="12" t="s">
        <v>1153</v>
      </c>
      <c r="E16" s="207">
        <f>ROUND(N(data!Q59), 0)</f>
        <v>750075</v>
      </c>
      <c r="F16" s="314">
        <f>ROUND(N(data!Q60), 2)</f>
        <v>16.37</v>
      </c>
      <c r="G16" s="207">
        <f>ROUND(N(data!Q61), 0)</f>
        <v>2123715</v>
      </c>
      <c r="H16" s="207">
        <f>ROUND(N(data!Q62), 0)</f>
        <v>489577</v>
      </c>
      <c r="I16" s="207">
        <f>ROUND(N(data!Q63), 0)</f>
        <v>0</v>
      </c>
      <c r="J16" s="207">
        <f>ROUND(N(data!Q64), 0)</f>
        <v>139127</v>
      </c>
      <c r="K16" s="207">
        <f>ROUND(N(data!Q65), 0)</f>
        <v>920</v>
      </c>
      <c r="L16" s="207">
        <f>ROUND(N(data!Q66), 0)</f>
        <v>26409</v>
      </c>
      <c r="M16" s="207">
        <f>ROUND(N(data!Q67), 0)</f>
        <v>48262</v>
      </c>
      <c r="N16" s="207">
        <f>ROUND(N(data!Q68), 0)</f>
        <v>2718</v>
      </c>
      <c r="O16" s="207">
        <f>ROUND(N(data!Q69), 0)</f>
        <v>261575</v>
      </c>
      <c r="P16" s="207">
        <f>ROUND(N(data!Q70), 0)</f>
        <v>0</v>
      </c>
      <c r="Q16" s="207">
        <f>ROUND(N(data!Q71), 0)</f>
        <v>217927</v>
      </c>
      <c r="R16" s="207">
        <f>ROUND(N(data!Q72), 0)</f>
        <v>0</v>
      </c>
      <c r="S16" s="207">
        <f>ROUND(N(data!Q73), 0)</f>
        <v>0</v>
      </c>
      <c r="T16" s="207">
        <f>ROUND(N(data!Q74), 0)</f>
        <v>30706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9112</v>
      </c>
      <c r="AA16" s="207">
        <f>ROUND(N(data!Q81), 0)</f>
        <v>0</v>
      </c>
      <c r="AB16" s="207">
        <f>ROUND(N(data!Q82), 0)</f>
        <v>0</v>
      </c>
      <c r="AC16" s="207">
        <f>ROUND(N(data!Q83), 0)</f>
        <v>3830</v>
      </c>
      <c r="AD16" s="207">
        <f>ROUND(N(data!Q84), 0)</f>
        <v>0</v>
      </c>
      <c r="AE16" s="207">
        <f>ROUND(N(data!Q89), 0)</f>
        <v>24238833</v>
      </c>
      <c r="AF16" s="207">
        <f>ROUND(N(data!Q87), 0)</f>
        <v>14015767</v>
      </c>
      <c r="AG16" s="207">
        <f>ROUND(N(data!Q90), 0)</f>
        <v>2369</v>
      </c>
      <c r="AH16" s="207">
        <f>ROUND(N(data!Q91), 0)</f>
        <v>0</v>
      </c>
      <c r="AI16" s="207">
        <f>ROUND(N(data!Q92), 0)</f>
        <v>829</v>
      </c>
      <c r="AJ16" s="207">
        <f>ROUND(N(data!Q93), 0)</f>
        <v>50616</v>
      </c>
      <c r="AK16" s="314">
        <f>ROUND(N(data!Q94), 2)</f>
        <v>14.14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032</v>
      </c>
      <c r="B17" s="209" t="str">
        <f>RIGHT(data!$C$96,4)</f>
        <v>2023</v>
      </c>
      <c r="C17" s="12" t="str">
        <f>data!R$55</f>
        <v>7040</v>
      </c>
      <c r="D17" s="12" t="s">
        <v>1153</v>
      </c>
      <c r="E17" s="207">
        <f>ROUND(N(data!R59), 0)</f>
        <v>0</v>
      </c>
      <c r="F17" s="314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0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0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4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032</v>
      </c>
      <c r="B18" s="209" t="str">
        <f>RIGHT(data!$C$96,4)</f>
        <v>2023</v>
      </c>
      <c r="C18" s="12" t="str">
        <f>data!S$55</f>
        <v>7050</v>
      </c>
      <c r="D18" s="12" t="s">
        <v>1153</v>
      </c>
      <c r="E18" s="207">
        <f>ROUND(N(data!S59), 0)</f>
        <v>0</v>
      </c>
      <c r="F18" s="314">
        <f>ROUND(N(data!S60), 2)</f>
        <v>38.22</v>
      </c>
      <c r="G18" s="207">
        <f>ROUND(N(data!S61), 0)</f>
        <v>1925822</v>
      </c>
      <c r="H18" s="207">
        <f>ROUND(N(data!S62), 0)</f>
        <v>443225</v>
      </c>
      <c r="I18" s="207">
        <f>ROUND(N(data!S63), 0)</f>
        <v>0</v>
      </c>
      <c r="J18" s="207">
        <f>ROUND(N(data!S64), 0)</f>
        <v>101162</v>
      </c>
      <c r="K18" s="207">
        <f>ROUND(N(data!S65), 0)</f>
        <v>47</v>
      </c>
      <c r="L18" s="207">
        <f>ROUND(N(data!S66), 0)</f>
        <v>165607</v>
      </c>
      <c r="M18" s="207">
        <f>ROUND(N(data!S67), 0)</f>
        <v>355312</v>
      </c>
      <c r="N18" s="207">
        <f>ROUND(N(data!S68), 0)</f>
        <v>9305</v>
      </c>
      <c r="O18" s="207">
        <f>ROUND(N(data!S69), 0)</f>
        <v>9969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3865</v>
      </c>
      <c r="U18" s="207">
        <f>ROUND(N(data!S75), 0)</f>
        <v>0</v>
      </c>
      <c r="V18" s="207">
        <f>ROUND(N(data!S76), 0)</f>
        <v>0</v>
      </c>
      <c r="W18" s="207">
        <f>ROUND(N(data!S77), 0)</f>
        <v>-5229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11332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17441</v>
      </c>
      <c r="AH18" s="207">
        <f>ROUND(N(data!S91), 0)</f>
        <v>0</v>
      </c>
      <c r="AI18" s="207">
        <f>ROUND(N(data!S92), 0)</f>
        <v>6105</v>
      </c>
      <c r="AJ18" s="207">
        <f>ROUND(N(data!S93), 0)</f>
        <v>5920</v>
      </c>
      <c r="AK18" s="31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032</v>
      </c>
      <c r="B19" s="209" t="str">
        <f>RIGHT(data!$C$96,4)</f>
        <v>2023</v>
      </c>
      <c r="C19" s="12" t="str">
        <f>data!T$55</f>
        <v>7060</v>
      </c>
      <c r="D19" s="12" t="s">
        <v>1153</v>
      </c>
      <c r="E19" s="207">
        <f>ROUND(N(data!T59), 0)</f>
        <v>0</v>
      </c>
      <c r="F19" s="314">
        <f>ROUND(N(data!T60), 2)</f>
        <v>12.14</v>
      </c>
      <c r="G19" s="207">
        <f>ROUND(N(data!T61), 0)</f>
        <v>1988989</v>
      </c>
      <c r="H19" s="207">
        <f>ROUND(N(data!T62), 0)</f>
        <v>457240</v>
      </c>
      <c r="I19" s="207">
        <f>ROUND(N(data!T63), 0)</f>
        <v>0</v>
      </c>
      <c r="J19" s="207">
        <f>ROUND(N(data!T64), 0)</f>
        <v>976751</v>
      </c>
      <c r="K19" s="207">
        <f>ROUND(N(data!T65), 0)</f>
        <v>2236</v>
      </c>
      <c r="L19" s="207">
        <f>ROUND(N(data!T66), 0)</f>
        <v>10</v>
      </c>
      <c r="M19" s="207">
        <f>ROUND(N(data!T67), 0)</f>
        <v>40664</v>
      </c>
      <c r="N19" s="207">
        <f>ROUND(N(data!T68), 0)</f>
        <v>646</v>
      </c>
      <c r="O19" s="207">
        <f>ROUND(N(data!T69), 0)</f>
        <v>192366</v>
      </c>
      <c r="P19" s="207">
        <f>ROUND(N(data!T70), 0)</f>
        <v>0</v>
      </c>
      <c r="Q19" s="207">
        <f>ROUND(N(data!T71), 0)</f>
        <v>179851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40</v>
      </c>
      <c r="AA19" s="207">
        <f>ROUND(N(data!T81), 0)</f>
        <v>0</v>
      </c>
      <c r="AB19" s="207">
        <f>ROUND(N(data!T82), 0)</f>
        <v>0</v>
      </c>
      <c r="AC19" s="207">
        <f>ROUND(N(data!T83), 0)</f>
        <v>12475</v>
      </c>
      <c r="AD19" s="207">
        <f>ROUND(N(data!T84), 0)</f>
        <v>0</v>
      </c>
      <c r="AE19" s="207">
        <f>ROUND(N(data!T89), 0)</f>
        <v>21246826</v>
      </c>
      <c r="AF19" s="207">
        <f>ROUND(N(data!T87), 0)</f>
        <v>19712309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4">
        <f>ROUND(N(data!T94), 2)</f>
        <v>11.75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032</v>
      </c>
      <c r="B20" s="209" t="str">
        <f>RIGHT(data!$C$96,4)</f>
        <v>2023</v>
      </c>
      <c r="C20" s="12" t="str">
        <f>data!U$55</f>
        <v>7070</v>
      </c>
      <c r="D20" s="12" t="s">
        <v>1153</v>
      </c>
      <c r="E20" s="207">
        <f>ROUND(N(data!U59), 0)</f>
        <v>1570761</v>
      </c>
      <c r="F20" s="314">
        <f>ROUND(N(data!U60), 2)</f>
        <v>85.82</v>
      </c>
      <c r="G20" s="207">
        <f>ROUND(N(data!U61), 0)</f>
        <v>7557260</v>
      </c>
      <c r="H20" s="207">
        <f>ROUND(N(data!U62), 0)</f>
        <v>1737947</v>
      </c>
      <c r="I20" s="207">
        <f>ROUND(N(data!U63), 0)</f>
        <v>152804</v>
      </c>
      <c r="J20" s="207">
        <f>ROUND(N(data!U64), 0)</f>
        <v>7509866</v>
      </c>
      <c r="K20" s="207">
        <f>ROUND(N(data!U65), 0)</f>
        <v>53969</v>
      </c>
      <c r="L20" s="207">
        <f>ROUND(N(data!U66), 0)</f>
        <v>1003586</v>
      </c>
      <c r="M20" s="207">
        <f>ROUND(N(data!U67), 0)</f>
        <v>746701</v>
      </c>
      <c r="N20" s="207">
        <f>ROUND(N(data!U68), 0)</f>
        <v>460944</v>
      </c>
      <c r="O20" s="207">
        <f>ROUND(N(data!U69), 0)</f>
        <v>6803575</v>
      </c>
      <c r="P20" s="207">
        <f>ROUND(N(data!U70), 0)</f>
        <v>2525045</v>
      </c>
      <c r="Q20" s="207">
        <f>ROUND(N(data!U71), 0)</f>
        <v>988795</v>
      </c>
      <c r="R20" s="207">
        <f>ROUND(N(data!U72), 0)</f>
        <v>0</v>
      </c>
      <c r="S20" s="207">
        <f>ROUND(N(data!U73), 0)</f>
        <v>0</v>
      </c>
      <c r="T20" s="207">
        <f>ROUND(N(data!U74), 0)</f>
        <v>43</v>
      </c>
      <c r="U20" s="207">
        <f>ROUND(N(data!U75), 0)</f>
        <v>0</v>
      </c>
      <c r="V20" s="207">
        <f>ROUND(N(data!U76), 0)</f>
        <v>3039733</v>
      </c>
      <c r="W20" s="207">
        <f>ROUND(N(data!U77), 0)</f>
        <v>156658</v>
      </c>
      <c r="X20" s="207">
        <f>ROUND(N(data!U78), 0)</f>
        <v>0</v>
      </c>
      <c r="Y20" s="207">
        <f>ROUND(N(data!U79), 0)</f>
        <v>0</v>
      </c>
      <c r="Z20" s="207">
        <f>ROUND(N(data!U80), 0)</f>
        <v>270</v>
      </c>
      <c r="AA20" s="207">
        <f>ROUND(N(data!U81), 0)</f>
        <v>0</v>
      </c>
      <c r="AB20" s="207">
        <f>ROUND(N(data!U82), 0)</f>
        <v>0</v>
      </c>
      <c r="AC20" s="207">
        <f>ROUND(N(data!U83), 0)</f>
        <v>93032</v>
      </c>
      <c r="AD20" s="207">
        <f>ROUND(N(data!U84), 0)</f>
        <v>1182455</v>
      </c>
      <c r="AE20" s="207">
        <f>ROUND(N(data!U89), 0)</f>
        <v>181438668</v>
      </c>
      <c r="AF20" s="207">
        <f>ROUND(N(data!U87), 0)</f>
        <v>138897805</v>
      </c>
      <c r="AG20" s="207">
        <f>ROUND(N(data!U90), 0)</f>
        <v>16657</v>
      </c>
      <c r="AH20" s="207">
        <f>ROUND(N(data!U91), 0)</f>
        <v>0</v>
      </c>
      <c r="AI20" s="207">
        <f>ROUND(N(data!U92), 0)</f>
        <v>5830</v>
      </c>
      <c r="AJ20" s="207">
        <f>ROUND(N(data!U93), 0)</f>
        <v>4709</v>
      </c>
      <c r="AK20" s="314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032</v>
      </c>
      <c r="B21" s="209" t="str">
        <f>RIGHT(data!$C$96,4)</f>
        <v>2023</v>
      </c>
      <c r="C21" s="12" t="str">
        <f>data!V$55</f>
        <v>7110</v>
      </c>
      <c r="D21" s="12" t="s">
        <v>1153</v>
      </c>
      <c r="E21" s="207">
        <f>ROUND(N(data!V59), 0)</f>
        <v>18818</v>
      </c>
      <c r="F21" s="314">
        <f>ROUND(N(data!V60), 2)</f>
        <v>18.41</v>
      </c>
      <c r="G21" s="207">
        <f>ROUND(N(data!V61), 0)</f>
        <v>2180601</v>
      </c>
      <c r="H21" s="207">
        <f>ROUND(N(data!V62), 0)</f>
        <v>501289</v>
      </c>
      <c r="I21" s="207">
        <f>ROUND(N(data!V63), 0)</f>
        <v>0</v>
      </c>
      <c r="J21" s="207">
        <f>ROUND(N(data!V64), 0)</f>
        <v>18727595</v>
      </c>
      <c r="K21" s="207">
        <f>ROUND(N(data!V65), 0)</f>
        <v>3350</v>
      </c>
      <c r="L21" s="207">
        <f>ROUND(N(data!V66), 0)</f>
        <v>762526</v>
      </c>
      <c r="M21" s="207">
        <f>ROUND(N(data!V67), 0)</f>
        <v>986386</v>
      </c>
      <c r="N21" s="207">
        <f>ROUND(N(data!V68), 0)</f>
        <v>2381</v>
      </c>
      <c r="O21" s="207">
        <f>ROUND(N(data!V69), 0)</f>
        <v>195141</v>
      </c>
      <c r="P21" s="207">
        <f>ROUND(N(data!V70), 0)</f>
        <v>0</v>
      </c>
      <c r="Q21" s="207">
        <f>ROUND(N(data!V71), 0)</f>
        <v>101095</v>
      </c>
      <c r="R21" s="207">
        <f>ROUND(N(data!V72), 0)</f>
        <v>0</v>
      </c>
      <c r="S21" s="207">
        <f>ROUND(N(data!V73), 0)</f>
        <v>0</v>
      </c>
      <c r="T21" s="207">
        <f>ROUND(N(data!V74), 0)</f>
        <v>3512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574</v>
      </c>
      <c r="AA21" s="207">
        <f>ROUND(N(data!V81), 0)</f>
        <v>0</v>
      </c>
      <c r="AB21" s="207">
        <f>ROUND(N(data!V82), 0)</f>
        <v>0</v>
      </c>
      <c r="AC21" s="207">
        <f>ROUND(N(data!V83), 0)</f>
        <v>89960</v>
      </c>
      <c r="AD21" s="207">
        <f>ROUND(N(data!V84), 0)</f>
        <v>7593</v>
      </c>
      <c r="AE21" s="207">
        <f>ROUND(N(data!V89), 0)</f>
        <v>44423509</v>
      </c>
      <c r="AF21" s="207">
        <f>ROUND(N(data!V87), 0)</f>
        <v>28628567</v>
      </c>
      <c r="AG21" s="207">
        <f>ROUND(N(data!V90), 0)</f>
        <v>3310</v>
      </c>
      <c r="AH21" s="207">
        <f>ROUND(N(data!V91), 0)</f>
        <v>0</v>
      </c>
      <c r="AI21" s="207">
        <f>ROUND(N(data!V92), 0)</f>
        <v>1159</v>
      </c>
      <c r="AJ21" s="207">
        <f>ROUND(N(data!V93), 0)</f>
        <v>0</v>
      </c>
      <c r="AK21" s="314">
        <f>ROUND(N(data!V94), 2)</f>
        <v>3.27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032</v>
      </c>
      <c r="B22" s="209" t="str">
        <f>RIGHT(data!$C$96,4)</f>
        <v>2023</v>
      </c>
      <c r="C22" s="12" t="str">
        <f>data!W$55</f>
        <v>7120</v>
      </c>
      <c r="D22" s="12" t="s">
        <v>1153</v>
      </c>
      <c r="E22" s="207">
        <f>ROUND(N(data!W59), 0)</f>
        <v>7327</v>
      </c>
      <c r="F22" s="314">
        <f>ROUND(N(data!W60), 2)</f>
        <v>8.48</v>
      </c>
      <c r="G22" s="207">
        <f>ROUND(N(data!W61), 0)</f>
        <v>1045129</v>
      </c>
      <c r="H22" s="207">
        <f>ROUND(N(data!W62), 0)</f>
        <v>240260</v>
      </c>
      <c r="I22" s="207">
        <f>ROUND(N(data!W63), 0)</f>
        <v>0</v>
      </c>
      <c r="J22" s="207">
        <f>ROUND(N(data!W64), 0)</f>
        <v>199507</v>
      </c>
      <c r="K22" s="207">
        <f>ROUND(N(data!W65), 0)</f>
        <v>0</v>
      </c>
      <c r="L22" s="207">
        <f>ROUND(N(data!W66), 0)</f>
        <v>72246</v>
      </c>
      <c r="M22" s="207">
        <f>ROUND(N(data!W67), 0)</f>
        <v>41640</v>
      </c>
      <c r="N22" s="207">
        <f>ROUND(N(data!W68), 0)</f>
        <v>3494</v>
      </c>
      <c r="O22" s="207">
        <f>ROUND(N(data!W69), 0)</f>
        <v>47695</v>
      </c>
      <c r="P22" s="207">
        <f>ROUND(N(data!W70), 0)</f>
        <v>0</v>
      </c>
      <c r="Q22" s="207">
        <f>ROUND(N(data!W71), 0)</f>
        <v>24632</v>
      </c>
      <c r="R22" s="207">
        <f>ROUND(N(data!W72), 0)</f>
        <v>0</v>
      </c>
      <c r="S22" s="207">
        <f>ROUND(N(data!W73), 0)</f>
        <v>0</v>
      </c>
      <c r="T22" s="207">
        <f>ROUND(N(data!W74), 0)</f>
        <v>22704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360</v>
      </c>
      <c r="AD22" s="207">
        <f>ROUND(N(data!W84), 0)</f>
        <v>0</v>
      </c>
      <c r="AE22" s="207">
        <f>ROUND(N(data!W89), 0)</f>
        <v>51929295</v>
      </c>
      <c r="AF22" s="207">
        <f>ROUND(N(data!W87), 0)</f>
        <v>19396218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4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032</v>
      </c>
      <c r="B23" s="209" t="str">
        <f>RIGHT(data!$C$96,4)</f>
        <v>2023</v>
      </c>
      <c r="C23" s="12" t="str">
        <f>data!X$55</f>
        <v>7130</v>
      </c>
      <c r="D23" s="12" t="s">
        <v>1153</v>
      </c>
      <c r="E23" s="207">
        <f>ROUND(N(data!X59), 0)</f>
        <v>38649</v>
      </c>
      <c r="F23" s="314">
        <f>ROUND(N(data!X60), 2)</f>
        <v>13.02</v>
      </c>
      <c r="G23" s="207">
        <f>ROUND(N(data!X61), 0)</f>
        <v>1655953</v>
      </c>
      <c r="H23" s="207">
        <f>ROUND(N(data!X62), 0)</f>
        <v>380680</v>
      </c>
      <c r="I23" s="207">
        <f>ROUND(N(data!X63), 0)</f>
        <v>0</v>
      </c>
      <c r="J23" s="207">
        <f>ROUND(N(data!X64), 0)</f>
        <v>327419</v>
      </c>
      <c r="K23" s="207">
        <f>ROUND(N(data!X65), 0)</f>
        <v>407</v>
      </c>
      <c r="L23" s="207">
        <f>ROUND(N(data!X66), 0)</f>
        <v>121315</v>
      </c>
      <c r="M23" s="207">
        <f>ROUND(N(data!X67), 0)</f>
        <v>650841</v>
      </c>
      <c r="N23" s="207">
        <f>ROUND(N(data!X68), 0)</f>
        <v>237</v>
      </c>
      <c r="O23" s="207">
        <f>ROUND(N(data!X69), 0)</f>
        <v>168868</v>
      </c>
      <c r="P23" s="207">
        <f>ROUND(N(data!X70), 0)</f>
        <v>0</v>
      </c>
      <c r="Q23" s="207">
        <f>ROUND(N(data!X71), 0)</f>
        <v>162968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5900</v>
      </c>
      <c r="AD23" s="207">
        <f>ROUND(N(data!X84), 0)</f>
        <v>3821</v>
      </c>
      <c r="AE23" s="207">
        <f>ROUND(N(data!X89), 0)</f>
        <v>231838318</v>
      </c>
      <c r="AF23" s="207">
        <f>ROUND(N(data!X87), 0)</f>
        <v>111494509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032</v>
      </c>
      <c r="B24" s="209" t="str">
        <f>RIGHT(data!$C$96,4)</f>
        <v>2023</v>
      </c>
      <c r="C24" s="12" t="str">
        <f>data!Y$55</f>
        <v>7140</v>
      </c>
      <c r="D24" s="12" t="s">
        <v>1153</v>
      </c>
      <c r="E24" s="207">
        <f>ROUND(N(data!Y59), 0)</f>
        <v>177671</v>
      </c>
      <c r="F24" s="314">
        <f>ROUND(N(data!Y60), 2)</f>
        <v>53.3</v>
      </c>
      <c r="G24" s="207">
        <f>ROUND(N(data!Y61), 0)</f>
        <v>5430639</v>
      </c>
      <c r="H24" s="207">
        <f>ROUND(N(data!Y62), 0)</f>
        <v>1249649</v>
      </c>
      <c r="I24" s="207">
        <f>ROUND(N(data!Y63), 0)</f>
        <v>53138</v>
      </c>
      <c r="J24" s="207">
        <f>ROUND(N(data!Y64), 0)</f>
        <v>5096896</v>
      </c>
      <c r="K24" s="207">
        <f>ROUND(N(data!Y65), 0)</f>
        <v>4262</v>
      </c>
      <c r="L24" s="207">
        <f>ROUND(N(data!Y66), 0)</f>
        <v>1489569</v>
      </c>
      <c r="M24" s="207">
        <f>ROUND(N(data!Y67), 0)</f>
        <v>1220349</v>
      </c>
      <c r="N24" s="207">
        <f>ROUND(N(data!Y68), 0)</f>
        <v>10539</v>
      </c>
      <c r="O24" s="207">
        <f>ROUND(N(data!Y69), 0)</f>
        <v>728132</v>
      </c>
      <c r="P24" s="207">
        <f>ROUND(N(data!Y70), 0)</f>
        <v>0</v>
      </c>
      <c r="Q24" s="207">
        <f>ROUND(N(data!Y71), 0)</f>
        <v>631684</v>
      </c>
      <c r="R24" s="207">
        <f>ROUND(N(data!Y72), 0)</f>
        <v>0</v>
      </c>
      <c r="S24" s="207">
        <f>ROUND(N(data!Y73), 0)</f>
        <v>0</v>
      </c>
      <c r="T24" s="207">
        <f>ROUND(N(data!Y74), 0)</f>
        <v>59081</v>
      </c>
      <c r="U24" s="207">
        <f>ROUND(N(data!Y75), 0)</f>
        <v>0</v>
      </c>
      <c r="V24" s="207">
        <f>ROUND(N(data!Y76), 0)</f>
        <v>0</v>
      </c>
      <c r="W24" s="207">
        <f>ROUND(N(data!Y77), 0)</f>
        <v>473</v>
      </c>
      <c r="X24" s="207">
        <f>ROUND(N(data!Y78), 0)</f>
        <v>0</v>
      </c>
      <c r="Y24" s="207">
        <f>ROUND(N(data!Y79), 0)</f>
        <v>0</v>
      </c>
      <c r="Z24" s="207">
        <f>ROUND(N(data!Y80), 0)</f>
        <v>1370</v>
      </c>
      <c r="AA24" s="207">
        <f>ROUND(N(data!Y81), 0)</f>
        <v>0</v>
      </c>
      <c r="AB24" s="207">
        <f>ROUND(N(data!Y82), 0)</f>
        <v>0</v>
      </c>
      <c r="AC24" s="207">
        <f>ROUND(N(data!Y83), 0)</f>
        <v>35524</v>
      </c>
      <c r="AD24" s="207">
        <f>ROUND(N(data!Y84), 0)</f>
        <v>17937</v>
      </c>
      <c r="AE24" s="207">
        <f>ROUND(N(data!Y89), 0)</f>
        <v>127175440</v>
      </c>
      <c r="AF24" s="207">
        <f>ROUND(N(data!Y87), 0)</f>
        <v>79956726</v>
      </c>
      <c r="AG24" s="207">
        <f>ROUND(N(data!Y90), 0)</f>
        <v>46104</v>
      </c>
      <c r="AH24" s="207">
        <f>ROUND(N(data!Y91), 0)</f>
        <v>0</v>
      </c>
      <c r="AI24" s="207">
        <f>ROUND(N(data!Y92), 0)</f>
        <v>16137</v>
      </c>
      <c r="AJ24" s="207">
        <f>ROUND(N(data!Y93), 0)</f>
        <v>88860</v>
      </c>
      <c r="AK24" s="314">
        <f>ROUND(N(data!Y94), 2)</f>
        <v>5.05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032</v>
      </c>
      <c r="B25" s="209" t="str">
        <f>RIGHT(data!$C$96,4)</f>
        <v>2023</v>
      </c>
      <c r="C25" s="12" t="str">
        <f>data!Z$55</f>
        <v>7150</v>
      </c>
      <c r="D25" s="12" t="s">
        <v>1153</v>
      </c>
      <c r="E25" s="207">
        <f>ROUND(N(data!Z59), 0)</f>
        <v>0</v>
      </c>
      <c r="F25" s="314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4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032</v>
      </c>
      <c r="B26" s="209" t="str">
        <f>RIGHT(data!$C$96,4)</f>
        <v>2023</v>
      </c>
      <c r="C26" s="12" t="str">
        <f>data!AA$55</f>
        <v>7160</v>
      </c>
      <c r="D26" s="12" t="s">
        <v>1153</v>
      </c>
      <c r="E26" s="207">
        <f>ROUND(N(data!AA59), 0)</f>
        <v>7205</v>
      </c>
      <c r="F26" s="314">
        <f>ROUND(N(data!AA60), 2)</f>
        <v>4.37</v>
      </c>
      <c r="G26" s="207">
        <f>ROUND(N(data!AA61), 0)</f>
        <v>610016</v>
      </c>
      <c r="H26" s="207">
        <f>ROUND(N(data!AA62), 0)</f>
        <v>140234</v>
      </c>
      <c r="I26" s="207">
        <f>ROUND(N(data!AA63), 0)</f>
        <v>0</v>
      </c>
      <c r="J26" s="207">
        <f>ROUND(N(data!AA64), 0)</f>
        <v>545760</v>
      </c>
      <c r="K26" s="207">
        <f>ROUND(N(data!AA65), 0)</f>
        <v>0</v>
      </c>
      <c r="L26" s="207">
        <f>ROUND(N(data!AA66), 0)</f>
        <v>91823</v>
      </c>
      <c r="M26" s="207">
        <f>ROUND(N(data!AA67), 0)</f>
        <v>112435</v>
      </c>
      <c r="N26" s="207">
        <f>ROUND(N(data!AA68), 0)</f>
        <v>368</v>
      </c>
      <c r="O26" s="207">
        <f>ROUND(N(data!AA69), 0)</f>
        <v>67855</v>
      </c>
      <c r="P26" s="207">
        <f>ROUND(N(data!AA70), 0)</f>
        <v>0</v>
      </c>
      <c r="Q26" s="207">
        <f>ROUND(N(data!AA71), 0)</f>
        <v>59352</v>
      </c>
      <c r="R26" s="207">
        <f>ROUND(N(data!AA72), 0)</f>
        <v>0</v>
      </c>
      <c r="S26" s="207">
        <f>ROUND(N(data!AA73), 0)</f>
        <v>0</v>
      </c>
      <c r="T26" s="207">
        <f>ROUND(N(data!AA74), 0)</f>
        <v>8527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-24</v>
      </c>
      <c r="AD26" s="207">
        <f>ROUND(N(data!AA84), 0)</f>
        <v>0</v>
      </c>
      <c r="AE26" s="207">
        <f>ROUND(N(data!AA89), 0)</f>
        <v>19348303</v>
      </c>
      <c r="AF26" s="207">
        <f>ROUND(N(data!AA87), 0)</f>
        <v>3663833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10099</v>
      </c>
      <c r="AK26" s="31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032</v>
      </c>
      <c r="B27" s="209" t="str">
        <f>RIGHT(data!$C$96,4)</f>
        <v>2023</v>
      </c>
      <c r="C27" s="12" t="str">
        <f>data!AB$55</f>
        <v>7170</v>
      </c>
      <c r="D27" s="12" t="s">
        <v>1153</v>
      </c>
      <c r="E27" s="207">
        <f>ROUND(N(data!AB59), 0)</f>
        <v>0</v>
      </c>
      <c r="F27" s="314">
        <f>ROUND(N(data!AB60), 2)</f>
        <v>84.55</v>
      </c>
      <c r="G27" s="207">
        <f>ROUND(N(data!AB61), 0)</f>
        <v>9983702</v>
      </c>
      <c r="H27" s="207">
        <f>ROUND(N(data!AB62), 0)</f>
        <v>2295523</v>
      </c>
      <c r="I27" s="207">
        <f>ROUND(N(data!AB63), 0)</f>
        <v>33979</v>
      </c>
      <c r="J27" s="207">
        <f>ROUND(N(data!AB64), 0)</f>
        <v>16638467</v>
      </c>
      <c r="K27" s="207">
        <f>ROUND(N(data!AB65), 0)</f>
        <v>4332</v>
      </c>
      <c r="L27" s="207">
        <f>ROUND(N(data!AB66), 0)</f>
        <v>1036317</v>
      </c>
      <c r="M27" s="207">
        <f>ROUND(N(data!AB67), 0)</f>
        <v>758492</v>
      </c>
      <c r="N27" s="207">
        <f>ROUND(N(data!AB68), 0)</f>
        <v>174811</v>
      </c>
      <c r="O27" s="207">
        <f>ROUND(N(data!AB69), 0)</f>
        <v>3924707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2465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112953</v>
      </c>
      <c r="X27" s="207">
        <f>ROUND(N(data!AB78), 0)</f>
        <v>0</v>
      </c>
      <c r="Y27" s="207">
        <f>ROUND(N(data!AB79), 0)</f>
        <v>0</v>
      </c>
      <c r="Z27" s="207">
        <f>ROUND(N(data!AB80), 0)</f>
        <v>21856</v>
      </c>
      <c r="AA27" s="207">
        <f>ROUND(N(data!AB81), 0)</f>
        <v>0</v>
      </c>
      <c r="AB27" s="207">
        <f>ROUND(N(data!AB82), 0)</f>
        <v>0</v>
      </c>
      <c r="AC27" s="207">
        <f>ROUND(N(data!AB83), 0)</f>
        <v>3787434</v>
      </c>
      <c r="AD27" s="207">
        <f>ROUND(N(data!AB84), 0)</f>
        <v>6085968</v>
      </c>
      <c r="AE27" s="207">
        <f>ROUND(N(data!AB89), 0)</f>
        <v>433664880</v>
      </c>
      <c r="AF27" s="207">
        <f>ROUND(N(data!AB87), 0)</f>
        <v>307741187</v>
      </c>
      <c r="AG27" s="207">
        <f>ROUND(N(data!AB90), 0)</f>
        <v>13653</v>
      </c>
      <c r="AH27" s="207">
        <f>ROUND(N(data!AB91), 0)</f>
        <v>0</v>
      </c>
      <c r="AI27" s="207">
        <f>ROUND(N(data!AB92), 0)</f>
        <v>4779</v>
      </c>
      <c r="AJ27" s="207">
        <f>ROUND(N(data!AB93), 0)</f>
        <v>0</v>
      </c>
      <c r="AK27" s="314">
        <f>ROUND(N(data!AB94), 2)</f>
        <v>2.0699999999999998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032</v>
      </c>
      <c r="B28" s="209" t="str">
        <f>RIGHT(data!$C$96,4)</f>
        <v>2023</v>
      </c>
      <c r="C28" s="12" t="str">
        <f>data!AC$55</f>
        <v>7180</v>
      </c>
      <c r="D28" s="12" t="s">
        <v>1153</v>
      </c>
      <c r="E28" s="207">
        <f>ROUND(N(data!AC59), 0)</f>
        <v>177211</v>
      </c>
      <c r="F28" s="314">
        <f>ROUND(N(data!AC60), 2)</f>
        <v>37.08</v>
      </c>
      <c r="G28" s="207">
        <f>ROUND(N(data!AC61), 0)</f>
        <v>4317771</v>
      </c>
      <c r="H28" s="207">
        <f>ROUND(N(data!AC62), 0)</f>
        <v>992594</v>
      </c>
      <c r="I28" s="207">
        <f>ROUND(N(data!AC63), 0)</f>
        <v>6197</v>
      </c>
      <c r="J28" s="207">
        <f>ROUND(N(data!AC64), 0)</f>
        <v>1051638</v>
      </c>
      <c r="K28" s="207">
        <f>ROUND(N(data!AC65), 0)</f>
        <v>1376</v>
      </c>
      <c r="L28" s="207">
        <f>ROUND(N(data!AC66), 0)</f>
        <v>56595</v>
      </c>
      <c r="M28" s="207">
        <f>ROUND(N(data!AC67), 0)</f>
        <v>264979</v>
      </c>
      <c r="N28" s="207">
        <f>ROUND(N(data!AC68), 0)</f>
        <v>60942</v>
      </c>
      <c r="O28" s="207">
        <f>ROUND(N(data!AC69), 0)</f>
        <v>446302</v>
      </c>
      <c r="P28" s="207">
        <f>ROUND(N(data!AC70), 0)</f>
        <v>0</v>
      </c>
      <c r="Q28" s="207">
        <f>ROUND(N(data!AC71), 0)</f>
        <v>401377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31970</v>
      </c>
      <c r="X28" s="207">
        <f>ROUND(N(data!AC78), 0)</f>
        <v>0</v>
      </c>
      <c r="Y28" s="207">
        <f>ROUND(N(data!AC79), 0)</f>
        <v>0</v>
      </c>
      <c r="Z28" s="207">
        <f>ROUND(N(data!AC80), 0)</f>
        <v>6556</v>
      </c>
      <c r="AA28" s="207">
        <f>ROUND(N(data!AC81), 0)</f>
        <v>94</v>
      </c>
      <c r="AB28" s="207">
        <f>ROUND(N(data!AC82), 0)</f>
        <v>0</v>
      </c>
      <c r="AC28" s="207">
        <f>ROUND(N(data!AC83), 0)</f>
        <v>6307</v>
      </c>
      <c r="AD28" s="207">
        <f>ROUND(N(data!AC84), 0)</f>
        <v>414</v>
      </c>
      <c r="AE28" s="207">
        <f>ROUND(N(data!AC89), 0)</f>
        <v>91286470</v>
      </c>
      <c r="AF28" s="207">
        <f>ROUND(N(data!AC87), 0)</f>
        <v>84175403</v>
      </c>
      <c r="AG28" s="207">
        <f>ROUND(N(data!AC90), 0)</f>
        <v>981</v>
      </c>
      <c r="AH28" s="207">
        <f>ROUND(N(data!AC91), 0)</f>
        <v>0</v>
      </c>
      <c r="AI28" s="207">
        <f>ROUND(N(data!AC92), 0)</f>
        <v>343</v>
      </c>
      <c r="AJ28" s="207">
        <f>ROUND(N(data!AC93), 0)</f>
        <v>0</v>
      </c>
      <c r="AK28" s="314">
        <f>ROUND(N(data!AC94), 2)</f>
        <v>0.02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032</v>
      </c>
      <c r="B29" s="209" t="str">
        <f>RIGHT(data!$C$96,4)</f>
        <v>2023</v>
      </c>
      <c r="C29" s="12" t="str">
        <f>data!AD$55</f>
        <v>7190</v>
      </c>
      <c r="D29" s="12" t="s">
        <v>1153</v>
      </c>
      <c r="E29" s="207">
        <f>ROUND(N(data!AD59), 0)</f>
        <v>0</v>
      </c>
      <c r="F29" s="314">
        <f>ROUND(N(data!AD60), 2)</f>
        <v>0.09</v>
      </c>
      <c r="G29" s="207">
        <f>ROUND(N(data!AD61), 0)</f>
        <v>10242</v>
      </c>
      <c r="H29" s="207">
        <f>ROUND(N(data!AD62), 0)</f>
        <v>2355</v>
      </c>
      <c r="I29" s="207">
        <f>ROUND(N(data!AD63), 0)</f>
        <v>0</v>
      </c>
      <c r="J29" s="207">
        <f>ROUND(N(data!AD64), 0)</f>
        <v>51284</v>
      </c>
      <c r="K29" s="207">
        <f>ROUND(N(data!AD65), 0)</f>
        <v>0</v>
      </c>
      <c r="L29" s="207">
        <f>ROUND(N(data!AD66), 0)</f>
        <v>2887951</v>
      </c>
      <c r="M29" s="207">
        <f>ROUND(N(data!AD67), 0)</f>
        <v>252594</v>
      </c>
      <c r="N29" s="207">
        <f>ROUND(N(data!AD68), 0)</f>
        <v>2334</v>
      </c>
      <c r="O29" s="207">
        <f>ROUND(N(data!AD69), 0)</f>
        <v>965651</v>
      </c>
      <c r="P29" s="207">
        <f>ROUND(N(data!AD70), 0)</f>
        <v>0</v>
      </c>
      <c r="Q29" s="207">
        <f>ROUND(N(data!AD71), 0)</f>
        <v>954446</v>
      </c>
      <c r="R29" s="207">
        <f>ROUND(N(data!AD72), 0)</f>
        <v>0</v>
      </c>
      <c r="S29" s="207">
        <f>ROUND(N(data!AD73), 0)</f>
        <v>0</v>
      </c>
      <c r="T29" s="207">
        <f>ROUND(N(data!AD74), 0)</f>
        <v>8394</v>
      </c>
      <c r="U29" s="207">
        <f>ROUND(N(data!AD75), 0)</f>
        <v>0</v>
      </c>
      <c r="V29" s="207">
        <f>ROUND(N(data!AD76), 0)</f>
        <v>0</v>
      </c>
      <c r="W29" s="207">
        <f>ROUND(N(data!AD77), 0)</f>
        <v>2812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1074466</v>
      </c>
      <c r="AE29" s="207">
        <f>ROUND(N(data!AD89), 0)</f>
        <v>13419024</v>
      </c>
      <c r="AF29" s="207">
        <f>ROUND(N(data!AD87), 0)</f>
        <v>13221417</v>
      </c>
      <c r="AG29" s="207">
        <f>ROUND(N(data!AD90), 0)</f>
        <v>11307</v>
      </c>
      <c r="AH29" s="207">
        <f>ROUND(N(data!AD91), 0)</f>
        <v>0</v>
      </c>
      <c r="AI29" s="207">
        <f>ROUND(N(data!AD92), 0)</f>
        <v>3958</v>
      </c>
      <c r="AJ29" s="207">
        <f>ROUND(N(data!AD93), 0)</f>
        <v>10802</v>
      </c>
      <c r="AK29" s="314">
        <f>ROUND(N(data!AD94), 2)</f>
        <v>0.09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032</v>
      </c>
      <c r="B30" s="209" t="str">
        <f>RIGHT(data!$C$96,4)</f>
        <v>2023</v>
      </c>
      <c r="C30" s="12" t="str">
        <f>data!AE$55</f>
        <v>7200</v>
      </c>
      <c r="D30" s="12" t="s">
        <v>1153</v>
      </c>
      <c r="E30" s="207">
        <f>ROUND(N(data!AE59), 0)</f>
        <v>151186</v>
      </c>
      <c r="F30" s="314">
        <f>ROUND(N(data!AE60), 2)</f>
        <v>41.43</v>
      </c>
      <c r="G30" s="207">
        <f>ROUND(N(data!AE61), 0)</f>
        <v>4419968</v>
      </c>
      <c r="H30" s="207">
        <f>ROUND(N(data!AE62), 0)</f>
        <v>1016155</v>
      </c>
      <c r="I30" s="207">
        <f>ROUND(N(data!AE63), 0)</f>
        <v>0</v>
      </c>
      <c r="J30" s="207">
        <f>ROUND(N(data!AE64), 0)</f>
        <v>57752</v>
      </c>
      <c r="K30" s="207">
        <f>ROUND(N(data!AE65), 0)</f>
        <v>1428</v>
      </c>
      <c r="L30" s="207">
        <f>ROUND(N(data!AE66), 0)</f>
        <v>1336524</v>
      </c>
      <c r="M30" s="207">
        <f>ROUND(N(data!AE67), 0)</f>
        <v>247829</v>
      </c>
      <c r="N30" s="207">
        <f>ROUND(N(data!AE68), 0)</f>
        <v>193760</v>
      </c>
      <c r="O30" s="207">
        <f>ROUND(N(data!AE69), 0)</f>
        <v>51168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13200</v>
      </c>
      <c r="U30" s="207">
        <f>ROUND(N(data!AE75), 0)</f>
        <v>0</v>
      </c>
      <c r="V30" s="207">
        <f>ROUND(N(data!AE76), 0)</f>
        <v>0</v>
      </c>
      <c r="W30" s="207">
        <f>ROUND(N(data!AE77), 0)</f>
        <v>2024</v>
      </c>
      <c r="X30" s="207">
        <f>ROUND(N(data!AE78), 0)</f>
        <v>0</v>
      </c>
      <c r="Y30" s="207">
        <f>ROUND(N(data!AE79), 0)</f>
        <v>0</v>
      </c>
      <c r="Z30" s="207">
        <f>ROUND(N(data!AE80), 0)</f>
        <v>5455</v>
      </c>
      <c r="AA30" s="207">
        <f>ROUND(N(data!AE81), 0)</f>
        <v>0</v>
      </c>
      <c r="AB30" s="207">
        <f>ROUND(N(data!AE82), 0)</f>
        <v>0</v>
      </c>
      <c r="AC30" s="207">
        <f>ROUND(N(data!AE83), 0)</f>
        <v>30488</v>
      </c>
      <c r="AD30" s="207">
        <f>ROUND(N(data!AE84), 0)</f>
        <v>-5251</v>
      </c>
      <c r="AE30" s="207">
        <f>ROUND(N(data!AE89), 0)</f>
        <v>31573080</v>
      </c>
      <c r="AF30" s="207">
        <f>ROUND(N(data!AE87), 0)</f>
        <v>11710386</v>
      </c>
      <c r="AG30" s="207">
        <f>ROUND(N(data!AE90), 0)</f>
        <v>11376</v>
      </c>
      <c r="AH30" s="207">
        <f>ROUND(N(data!AE91), 0)</f>
        <v>0</v>
      </c>
      <c r="AI30" s="207">
        <f>ROUND(N(data!AE92), 0)</f>
        <v>3982</v>
      </c>
      <c r="AJ30" s="207">
        <f>ROUND(N(data!AE93), 0)</f>
        <v>0</v>
      </c>
      <c r="AK30" s="314">
        <f>ROUND(N(data!AE94), 2)</f>
        <v>0.01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032</v>
      </c>
      <c r="B31" s="209" t="str">
        <f>RIGHT(data!$C$96,4)</f>
        <v>2023</v>
      </c>
      <c r="C31" s="12" t="str">
        <f>data!AF$55</f>
        <v>7220</v>
      </c>
      <c r="D31" s="12" t="s">
        <v>1153</v>
      </c>
      <c r="E31" s="207">
        <f>ROUND(N(data!AF59), 0)</f>
        <v>0</v>
      </c>
      <c r="F31" s="314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4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032</v>
      </c>
      <c r="B32" s="209" t="str">
        <f>RIGHT(data!$C$96,4)</f>
        <v>2023</v>
      </c>
      <c r="C32" s="12" t="str">
        <f>data!AG$55</f>
        <v>7230</v>
      </c>
      <c r="D32" s="12" t="s">
        <v>1153</v>
      </c>
      <c r="E32" s="207">
        <f>ROUND(N(data!AG59), 0)</f>
        <v>42557</v>
      </c>
      <c r="F32" s="314">
        <f>ROUND(N(data!AG60), 2)</f>
        <v>68.66</v>
      </c>
      <c r="G32" s="207">
        <f>ROUND(N(data!AG61), 0)</f>
        <v>7255617</v>
      </c>
      <c r="H32" s="207">
        <f>ROUND(N(data!AG62), 0)</f>
        <v>1669500</v>
      </c>
      <c r="I32" s="207">
        <f>ROUND(N(data!AG63), 0)</f>
        <v>6809564</v>
      </c>
      <c r="J32" s="207">
        <f>ROUND(N(data!AG64), 0)</f>
        <v>2037258</v>
      </c>
      <c r="K32" s="207">
        <f>ROUND(N(data!AG65), 0)</f>
        <v>1314</v>
      </c>
      <c r="L32" s="207">
        <f>ROUND(N(data!AG66), 0)</f>
        <v>423704</v>
      </c>
      <c r="M32" s="207">
        <f>ROUND(N(data!AG67), 0)</f>
        <v>884616</v>
      </c>
      <c r="N32" s="207">
        <f>ROUND(N(data!AG68), 0)</f>
        <v>25001</v>
      </c>
      <c r="O32" s="207">
        <f>ROUND(N(data!AG69), 0)</f>
        <v>1843285</v>
      </c>
      <c r="P32" s="207">
        <f>ROUND(N(data!AG70), 0)</f>
        <v>0</v>
      </c>
      <c r="Q32" s="207">
        <f>ROUND(N(data!AG71), 0)</f>
        <v>1482464</v>
      </c>
      <c r="R32" s="207">
        <f>ROUND(N(data!AG72), 0)</f>
        <v>0</v>
      </c>
      <c r="S32" s="207">
        <f>ROUND(N(data!AG73), 0)</f>
        <v>0</v>
      </c>
      <c r="T32" s="207">
        <f>ROUND(N(data!AG74), 0)</f>
        <v>238744</v>
      </c>
      <c r="U32" s="207">
        <f>ROUND(N(data!AG75), 0)</f>
        <v>0</v>
      </c>
      <c r="V32" s="207">
        <f>ROUND(N(data!AG76), 0)</f>
        <v>0</v>
      </c>
      <c r="W32" s="207">
        <f>ROUND(N(data!AG77), 0)</f>
        <v>23662</v>
      </c>
      <c r="X32" s="207">
        <f>ROUND(N(data!AG78), 0)</f>
        <v>0</v>
      </c>
      <c r="Y32" s="207">
        <f>ROUND(N(data!AG79), 0)</f>
        <v>0</v>
      </c>
      <c r="Z32" s="207">
        <f>ROUND(N(data!AG80), 0)</f>
        <v>22639</v>
      </c>
      <c r="AA32" s="207">
        <f>ROUND(N(data!AG81), 0)</f>
        <v>0</v>
      </c>
      <c r="AB32" s="207">
        <f>ROUND(N(data!AG82), 0)</f>
        <v>0</v>
      </c>
      <c r="AC32" s="207">
        <f>ROUND(N(data!AG83), 0)</f>
        <v>75776</v>
      </c>
      <c r="AD32" s="207">
        <f>ROUND(N(data!AG84), 0)</f>
        <v>8646</v>
      </c>
      <c r="AE32" s="207">
        <f>ROUND(N(data!AG89), 0)</f>
        <v>221130117</v>
      </c>
      <c r="AF32" s="207">
        <f>ROUND(N(data!AG87), 0)</f>
        <v>90757270</v>
      </c>
      <c r="AG32" s="207">
        <f>ROUND(N(data!AG90), 0)</f>
        <v>20182</v>
      </c>
      <c r="AH32" s="207">
        <f>ROUND(N(data!AG91), 0)</f>
        <v>26679</v>
      </c>
      <c r="AI32" s="207">
        <f>ROUND(N(data!AG92), 0)</f>
        <v>7064</v>
      </c>
      <c r="AJ32" s="207">
        <f>ROUND(N(data!AG93), 0)</f>
        <v>229117</v>
      </c>
      <c r="AK32" s="314">
        <f>ROUND(N(data!AG94), 2)</f>
        <v>50.13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032</v>
      </c>
      <c r="B33" s="209" t="str">
        <f>RIGHT(data!$C$96,4)</f>
        <v>2023</v>
      </c>
      <c r="C33" s="12" t="str">
        <f>data!AH$55</f>
        <v>7240</v>
      </c>
      <c r="D33" s="12" t="s">
        <v>1153</v>
      </c>
      <c r="E33" s="207">
        <f>ROUND(N(data!AH59), 0)</f>
        <v>0</v>
      </c>
      <c r="F33" s="314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032</v>
      </c>
      <c r="B34" s="209" t="str">
        <f>RIGHT(data!$C$96,4)</f>
        <v>2023</v>
      </c>
      <c r="C34" s="12" t="str">
        <f>data!AI$55</f>
        <v>7250</v>
      </c>
      <c r="D34" s="12" t="s">
        <v>1153</v>
      </c>
      <c r="E34" s="207">
        <f>ROUND(N(data!AI59), 0)</f>
        <v>0</v>
      </c>
      <c r="F34" s="314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4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032</v>
      </c>
      <c r="B35" s="209" t="str">
        <f>RIGHT(data!$C$96,4)</f>
        <v>2023</v>
      </c>
      <c r="C35" s="12" t="str">
        <f>data!AJ$55</f>
        <v>7260</v>
      </c>
      <c r="D35" s="12" t="s">
        <v>1153</v>
      </c>
      <c r="E35" s="207">
        <f>ROUND(N(data!AJ59), 0)</f>
        <v>562385</v>
      </c>
      <c r="F35" s="314">
        <f>ROUND(N(data!AJ60), 2)</f>
        <v>835.09</v>
      </c>
      <c r="G35" s="207">
        <f>ROUND(N(data!AJ61), 0)</f>
        <v>110155610</v>
      </c>
      <c r="H35" s="207">
        <f>ROUND(N(data!AJ62), 0)</f>
        <v>25323793</v>
      </c>
      <c r="I35" s="207">
        <f>ROUND(N(data!AJ63), 0)</f>
        <v>2232084</v>
      </c>
      <c r="J35" s="207">
        <f>ROUND(N(data!AJ64), 0)</f>
        <v>7337539</v>
      </c>
      <c r="K35" s="207">
        <f>ROUND(N(data!AJ65), 0)</f>
        <v>303924</v>
      </c>
      <c r="L35" s="207">
        <f>ROUND(N(data!AJ66), 0)</f>
        <v>9390828</v>
      </c>
      <c r="M35" s="207">
        <f>ROUND(N(data!AJ67), 0)</f>
        <v>5238605</v>
      </c>
      <c r="N35" s="207">
        <f>ROUND(N(data!AJ68), 0)</f>
        <v>8827755</v>
      </c>
      <c r="O35" s="207">
        <f>ROUND(N(data!AJ69), 0)</f>
        <v>8033067</v>
      </c>
      <c r="P35" s="207">
        <f>ROUND(N(data!AJ70), 0)</f>
        <v>0</v>
      </c>
      <c r="Q35" s="207">
        <f>ROUND(N(data!AJ71), 0)</f>
        <v>1048244</v>
      </c>
      <c r="R35" s="207">
        <f>ROUND(N(data!AJ72), 0)</f>
        <v>0</v>
      </c>
      <c r="S35" s="207">
        <f>ROUND(N(data!AJ73), 0)</f>
        <v>1392408</v>
      </c>
      <c r="T35" s="207">
        <f>ROUND(N(data!AJ74), 0)</f>
        <v>157722</v>
      </c>
      <c r="U35" s="207">
        <f>ROUND(N(data!AJ75), 0)</f>
        <v>128457</v>
      </c>
      <c r="V35" s="207">
        <f>ROUND(N(data!AJ76), 0)</f>
        <v>17701</v>
      </c>
      <c r="W35" s="207">
        <f>ROUND(N(data!AJ77), 0)</f>
        <v>125661</v>
      </c>
      <c r="X35" s="207">
        <f>ROUND(N(data!AJ78), 0)</f>
        <v>3282737</v>
      </c>
      <c r="Y35" s="207">
        <f>ROUND(N(data!AJ79), 0)</f>
        <v>2822</v>
      </c>
      <c r="Z35" s="207">
        <f>ROUND(N(data!AJ80), 0)</f>
        <v>254071</v>
      </c>
      <c r="AA35" s="207">
        <f>ROUND(N(data!AJ81), 0)</f>
        <v>1542782</v>
      </c>
      <c r="AB35" s="207">
        <f>ROUND(N(data!AJ82), 0)</f>
        <v>0</v>
      </c>
      <c r="AC35" s="207">
        <f>ROUND(N(data!AJ83), 0)</f>
        <v>80463</v>
      </c>
      <c r="AD35" s="207">
        <f>ROUND(N(data!AJ84), 0)</f>
        <v>3714058</v>
      </c>
      <c r="AE35" s="207">
        <f>ROUND(N(data!AJ89), 0)</f>
        <v>287593678</v>
      </c>
      <c r="AF35" s="207">
        <f>ROUND(N(data!AJ87), 0)</f>
        <v>137119</v>
      </c>
      <c r="AG35" s="207">
        <f>ROUND(N(data!AJ90), 0)</f>
        <v>20716</v>
      </c>
      <c r="AH35" s="207">
        <f>ROUND(N(data!AJ91), 0)</f>
        <v>0</v>
      </c>
      <c r="AI35" s="207">
        <f>ROUND(N(data!AJ92), 0)</f>
        <v>7251</v>
      </c>
      <c r="AJ35" s="207">
        <f>ROUND(N(data!AJ93), 0)</f>
        <v>6340</v>
      </c>
      <c r="AK35" s="314">
        <f>ROUND(N(data!AJ94), 2)</f>
        <v>146.88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032</v>
      </c>
      <c r="B36" s="209" t="str">
        <f>RIGHT(data!$C$96,4)</f>
        <v>2023</v>
      </c>
      <c r="C36" s="12" t="str">
        <f>data!AK$55</f>
        <v>7310</v>
      </c>
      <c r="D36" s="12" t="s">
        <v>1153</v>
      </c>
      <c r="E36" s="207">
        <f>ROUND(N(data!AK59), 0)</f>
        <v>65239</v>
      </c>
      <c r="F36" s="314">
        <f>ROUND(N(data!AK60), 2)</f>
        <v>17.84</v>
      </c>
      <c r="G36" s="207">
        <f>ROUND(N(data!AK61), 0)</f>
        <v>1867285</v>
      </c>
      <c r="H36" s="207">
        <f>ROUND(N(data!AK62), 0)</f>
        <v>429262</v>
      </c>
      <c r="I36" s="207">
        <f>ROUND(N(data!AK63), 0)</f>
        <v>0</v>
      </c>
      <c r="J36" s="207">
        <f>ROUND(N(data!AK64), 0)</f>
        <v>5187</v>
      </c>
      <c r="K36" s="207">
        <f>ROUND(N(data!AK65), 0)</f>
        <v>531</v>
      </c>
      <c r="L36" s="207">
        <f>ROUND(N(data!AK66), 0)</f>
        <v>1110</v>
      </c>
      <c r="M36" s="207">
        <f>ROUND(N(data!AK67), 0)</f>
        <v>122876</v>
      </c>
      <c r="N36" s="207">
        <f>ROUND(N(data!AK68), 0)</f>
        <v>0</v>
      </c>
      <c r="O36" s="207">
        <f>ROUND(N(data!AK69), 0)</f>
        <v>1331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1195</v>
      </c>
      <c r="AA36" s="207">
        <f>ROUND(N(data!AK81), 0)</f>
        <v>0</v>
      </c>
      <c r="AB36" s="207">
        <f>ROUND(N(data!AK82), 0)</f>
        <v>0</v>
      </c>
      <c r="AC36" s="207">
        <f>ROUND(N(data!AK83), 0)</f>
        <v>135</v>
      </c>
      <c r="AD36" s="207">
        <f>ROUND(N(data!AK84), 0)</f>
        <v>0</v>
      </c>
      <c r="AE36" s="207">
        <f>ROUND(N(data!AK89), 0)</f>
        <v>15292812</v>
      </c>
      <c r="AF36" s="207">
        <f>ROUND(N(data!AK87), 0)</f>
        <v>10384972</v>
      </c>
      <c r="AG36" s="207">
        <f>ROUND(N(data!AK90), 0)</f>
        <v>5815</v>
      </c>
      <c r="AH36" s="207">
        <f>ROUND(N(data!AK91), 0)</f>
        <v>0</v>
      </c>
      <c r="AI36" s="207">
        <f>ROUND(N(data!AK92), 0)</f>
        <v>2035</v>
      </c>
      <c r="AJ36" s="207">
        <f>ROUND(N(data!AK93), 0)</f>
        <v>16147</v>
      </c>
      <c r="AK36" s="314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032</v>
      </c>
      <c r="B37" s="209" t="str">
        <f>RIGHT(data!$C$96,4)</f>
        <v>2023</v>
      </c>
      <c r="C37" s="12" t="str">
        <f>data!AL$55</f>
        <v>7320</v>
      </c>
      <c r="D37" s="12" t="s">
        <v>1153</v>
      </c>
      <c r="E37" s="207">
        <f>ROUND(N(data!AL59), 0)</f>
        <v>7701</v>
      </c>
      <c r="F37" s="314">
        <f>ROUND(N(data!AL60), 2)</f>
        <v>5.33</v>
      </c>
      <c r="G37" s="207">
        <f>ROUND(N(data!AL61), 0)</f>
        <v>587708</v>
      </c>
      <c r="H37" s="207">
        <f>ROUND(N(data!AL62), 0)</f>
        <v>135106</v>
      </c>
      <c r="I37" s="207">
        <f>ROUND(N(data!AL63), 0)</f>
        <v>0</v>
      </c>
      <c r="J37" s="207">
        <f>ROUND(N(data!AL64), 0)</f>
        <v>421</v>
      </c>
      <c r="K37" s="207">
        <f>ROUND(N(data!AL65), 0)</f>
        <v>1188</v>
      </c>
      <c r="L37" s="207">
        <f>ROUND(N(data!AL66), 0)</f>
        <v>318</v>
      </c>
      <c r="M37" s="207">
        <f>ROUND(N(data!AL67), 0)</f>
        <v>87203</v>
      </c>
      <c r="N37" s="207">
        <f>ROUND(N(data!AL68), 0)</f>
        <v>0</v>
      </c>
      <c r="O37" s="207">
        <f>ROUND(N(data!AL69), 0)</f>
        <v>89336</v>
      </c>
      <c r="P37" s="207">
        <f>ROUND(N(data!AL70), 0)</f>
        <v>0</v>
      </c>
      <c r="Q37" s="207">
        <f>ROUND(N(data!AL71), 0)</f>
        <v>85386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804</v>
      </c>
      <c r="AA37" s="207">
        <f>ROUND(N(data!AL81), 0)</f>
        <v>0</v>
      </c>
      <c r="AB37" s="207">
        <f>ROUND(N(data!AL82), 0)</f>
        <v>0</v>
      </c>
      <c r="AC37" s="207">
        <f>ROUND(N(data!AL83), 0)</f>
        <v>3146</v>
      </c>
      <c r="AD37" s="207">
        <f>ROUND(N(data!AL84), 0)</f>
        <v>0</v>
      </c>
      <c r="AE37" s="207">
        <f>ROUND(N(data!AL89), 0)</f>
        <v>4488108</v>
      </c>
      <c r="AF37" s="207">
        <f>ROUND(N(data!AL87), 0)</f>
        <v>3981838</v>
      </c>
      <c r="AG37" s="207">
        <f>ROUND(N(data!AL90), 0)</f>
        <v>4171</v>
      </c>
      <c r="AH37" s="207">
        <f>ROUND(N(data!AL91), 0)</f>
        <v>0</v>
      </c>
      <c r="AI37" s="207">
        <f>ROUND(N(data!AL92), 0)</f>
        <v>1460</v>
      </c>
      <c r="AJ37" s="207">
        <f>ROUND(N(data!AL93), 0)</f>
        <v>0</v>
      </c>
      <c r="AK37" s="31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032</v>
      </c>
      <c r="B38" s="209" t="str">
        <f>RIGHT(data!$C$96,4)</f>
        <v>2023</v>
      </c>
      <c r="C38" s="12" t="str">
        <f>data!AM$55</f>
        <v>7330</v>
      </c>
      <c r="D38" s="12" t="s">
        <v>1153</v>
      </c>
      <c r="E38" s="207">
        <f>ROUND(N(data!AM59), 0)</f>
        <v>0</v>
      </c>
      <c r="F38" s="314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032</v>
      </c>
      <c r="B39" s="209" t="str">
        <f>RIGHT(data!$C$96,4)</f>
        <v>2023</v>
      </c>
      <c r="C39" s="12" t="str">
        <f>data!AN$55</f>
        <v>7340</v>
      </c>
      <c r="D39" s="12" t="s">
        <v>1153</v>
      </c>
      <c r="E39" s="207">
        <f>ROUND(N(data!AN59), 0)</f>
        <v>0</v>
      </c>
      <c r="F39" s="314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032</v>
      </c>
      <c r="B40" s="209" t="str">
        <f>RIGHT(data!$C$96,4)</f>
        <v>2023</v>
      </c>
      <c r="C40" s="12" t="str">
        <f>data!AO$55</f>
        <v>7350</v>
      </c>
      <c r="D40" s="12" t="s">
        <v>1153</v>
      </c>
      <c r="E40" s="207">
        <f>ROUND(N(data!AO59), 0)</f>
        <v>0</v>
      </c>
      <c r="F40" s="314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032</v>
      </c>
      <c r="B41" s="209" t="str">
        <f>RIGHT(data!$C$96,4)</f>
        <v>2023</v>
      </c>
      <c r="C41" s="12" t="str">
        <f>data!AP$55</f>
        <v>7380</v>
      </c>
      <c r="D41" s="12" t="s">
        <v>1153</v>
      </c>
      <c r="E41" s="207">
        <f>ROUND(N(data!AP59), 0)</f>
        <v>0</v>
      </c>
      <c r="F41" s="314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27</v>
      </c>
      <c r="K41" s="207">
        <f>ROUND(N(data!AP65), 0)</f>
        <v>5364</v>
      </c>
      <c r="L41" s="207">
        <f>ROUND(N(data!AP66), 0)</f>
        <v>67</v>
      </c>
      <c r="M41" s="207">
        <f>ROUND(N(data!AP67), 0)</f>
        <v>36609</v>
      </c>
      <c r="N41" s="207">
        <f>ROUND(N(data!AP68), 0)</f>
        <v>0</v>
      </c>
      <c r="O41" s="207">
        <f>ROUND(N(data!AP69), 0)</f>
        <v>6852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6852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352912</v>
      </c>
      <c r="AE41" s="207">
        <f>ROUND(N(data!AP89), 0)</f>
        <v>3083276</v>
      </c>
      <c r="AF41" s="207">
        <f>ROUND(N(data!AP87), 0)</f>
        <v>36003</v>
      </c>
      <c r="AG41" s="207">
        <f>ROUND(N(data!AP90), 0)</f>
        <v>1797</v>
      </c>
      <c r="AH41" s="207">
        <f>ROUND(N(data!AP91), 0)</f>
        <v>0</v>
      </c>
      <c r="AI41" s="207">
        <f>ROUND(N(data!AP92), 0)</f>
        <v>629</v>
      </c>
      <c r="AJ41" s="207">
        <f>ROUND(N(data!AP93), 0)</f>
        <v>0</v>
      </c>
      <c r="AK41" s="314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032</v>
      </c>
      <c r="B42" s="209" t="str">
        <f>RIGHT(data!$C$96,4)</f>
        <v>2023</v>
      </c>
      <c r="C42" s="12" t="str">
        <f>data!AQ$55</f>
        <v>7390</v>
      </c>
      <c r="D42" s="12" t="s">
        <v>1153</v>
      </c>
      <c r="E42" s="207">
        <f>ROUND(N(data!AQ59), 0)</f>
        <v>0</v>
      </c>
      <c r="F42" s="314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032</v>
      </c>
      <c r="B43" s="209" t="str">
        <f>RIGHT(data!$C$96,4)</f>
        <v>2023</v>
      </c>
      <c r="C43" s="12" t="str">
        <f>data!AR$55</f>
        <v>7400</v>
      </c>
      <c r="D43" s="12" t="s">
        <v>1153</v>
      </c>
      <c r="E43" s="207">
        <f>ROUND(N(data!AR59), 0)</f>
        <v>126936</v>
      </c>
      <c r="F43" s="314">
        <f>ROUND(N(data!AR60), 2)</f>
        <v>195.01</v>
      </c>
      <c r="G43" s="207">
        <f>ROUND(N(data!AR61), 0)</f>
        <v>22712254</v>
      </c>
      <c r="H43" s="207">
        <f>ROUND(N(data!AR62), 0)</f>
        <v>5223804</v>
      </c>
      <c r="I43" s="207">
        <f>ROUND(N(data!AR63), 0)</f>
        <v>328553</v>
      </c>
      <c r="J43" s="207">
        <f>ROUND(N(data!AR64), 0)</f>
        <v>1803657</v>
      </c>
      <c r="K43" s="207">
        <f>ROUND(N(data!AR65), 0)</f>
        <v>309439</v>
      </c>
      <c r="L43" s="207">
        <f>ROUND(N(data!AR66), 0)</f>
        <v>6477521</v>
      </c>
      <c r="M43" s="207">
        <f>ROUND(N(data!AR67), 0)</f>
        <v>1183381</v>
      </c>
      <c r="N43" s="207">
        <f>ROUND(N(data!AR68), 0)</f>
        <v>1002207</v>
      </c>
      <c r="O43" s="207">
        <f>ROUND(N(data!AR69), 0)</f>
        <v>1895262</v>
      </c>
      <c r="P43" s="207">
        <f>ROUND(N(data!AR70), 0)</f>
        <v>0</v>
      </c>
      <c r="Q43" s="207">
        <f>ROUND(N(data!AR71), 0)</f>
        <v>887141</v>
      </c>
      <c r="R43" s="207">
        <f>ROUND(N(data!AR72), 0)</f>
        <v>0</v>
      </c>
      <c r="S43" s="207">
        <f>ROUND(N(data!AR73), 0)</f>
        <v>242</v>
      </c>
      <c r="T43" s="207">
        <f>ROUND(N(data!AR74), 0)</f>
        <v>2519</v>
      </c>
      <c r="U43" s="207">
        <f>ROUND(N(data!AR75), 0)</f>
        <v>0</v>
      </c>
      <c r="V43" s="207">
        <f>ROUND(N(data!AR76), 0)</f>
        <v>16451</v>
      </c>
      <c r="W43" s="207">
        <f>ROUND(N(data!AR77), 0)</f>
        <v>103499</v>
      </c>
      <c r="X43" s="207">
        <f>ROUND(N(data!AR78), 0)</f>
        <v>0</v>
      </c>
      <c r="Y43" s="207">
        <f>ROUND(N(data!AR79), 0)</f>
        <v>0</v>
      </c>
      <c r="Z43" s="207">
        <f>ROUND(N(data!AR80), 0)</f>
        <v>28931</v>
      </c>
      <c r="AA43" s="207">
        <f>ROUND(N(data!AR81), 0)</f>
        <v>41492</v>
      </c>
      <c r="AB43" s="207">
        <f>ROUND(N(data!AR82), 0)</f>
        <v>0</v>
      </c>
      <c r="AC43" s="207">
        <f>ROUND(N(data!AR83), 0)</f>
        <v>814986</v>
      </c>
      <c r="AD43" s="207">
        <f>ROUND(N(data!AR84), 0)</f>
        <v>35289</v>
      </c>
      <c r="AE43" s="207">
        <f>ROUND(N(data!AR89), 0)</f>
        <v>34380834</v>
      </c>
      <c r="AF43" s="207">
        <f>ROUND(N(data!AR87), 0)</f>
        <v>0</v>
      </c>
      <c r="AG43" s="207">
        <f>ROUND(N(data!AR90), 0)</f>
        <v>44604</v>
      </c>
      <c r="AH43" s="207">
        <f>ROUND(N(data!AR91), 0)</f>
        <v>0</v>
      </c>
      <c r="AI43" s="207">
        <f>ROUND(N(data!AR92), 0)</f>
        <v>15612</v>
      </c>
      <c r="AJ43" s="207">
        <f>ROUND(N(data!AR93), 0)</f>
        <v>0</v>
      </c>
      <c r="AK43" s="314">
        <f>ROUND(N(data!AR94), 2)</f>
        <v>71.33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032</v>
      </c>
      <c r="B44" s="209" t="str">
        <f>RIGHT(data!$C$96,4)</f>
        <v>2023</v>
      </c>
      <c r="C44" s="12" t="str">
        <f>data!AS$55</f>
        <v>7410</v>
      </c>
      <c r="D44" s="12" t="s">
        <v>1153</v>
      </c>
      <c r="E44" s="207">
        <f>ROUND(N(data!AS59), 0)</f>
        <v>0</v>
      </c>
      <c r="F44" s="314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032</v>
      </c>
      <c r="B45" s="209" t="str">
        <f>RIGHT(data!$C$96,4)</f>
        <v>2023</v>
      </c>
      <c r="C45" s="12" t="str">
        <f>data!AT$55</f>
        <v>7420</v>
      </c>
      <c r="D45" s="12" t="s">
        <v>1153</v>
      </c>
      <c r="E45" s="207">
        <f>ROUND(N(data!AT59), 0)</f>
        <v>0</v>
      </c>
      <c r="F45" s="314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4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032</v>
      </c>
      <c r="B46" s="209" t="str">
        <f>RIGHT(data!$C$96,4)</f>
        <v>2023</v>
      </c>
      <c r="C46" s="12" t="str">
        <f>data!AU$55</f>
        <v>7430</v>
      </c>
      <c r="D46" s="12" t="s">
        <v>1153</v>
      </c>
      <c r="E46" s="207">
        <f>ROUND(N(data!AU59), 0)</f>
        <v>0</v>
      </c>
      <c r="F46" s="314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032</v>
      </c>
      <c r="B47" s="209" t="str">
        <f>RIGHT(data!$C$96,4)</f>
        <v>2023</v>
      </c>
      <c r="C47" s="12" t="str">
        <f>data!AV$55</f>
        <v>7490</v>
      </c>
      <c r="D47" s="12" t="s">
        <v>1153</v>
      </c>
      <c r="E47" s="207">
        <f>ROUND(N(data!AV59), 0)</f>
        <v>0</v>
      </c>
      <c r="F47" s="314">
        <f>ROUND(N(data!AV60), 2)</f>
        <v>49.91</v>
      </c>
      <c r="G47" s="207">
        <f>ROUND(N(data!AV61), 0)</f>
        <v>5081054</v>
      </c>
      <c r="H47" s="207">
        <f>ROUND(N(data!AV62), 0)</f>
        <v>1168201</v>
      </c>
      <c r="I47" s="207">
        <f>ROUND(N(data!AV63), 0)</f>
        <v>0</v>
      </c>
      <c r="J47" s="207">
        <f>ROUND(N(data!AV64), 0)</f>
        <v>75027</v>
      </c>
      <c r="K47" s="207">
        <f>ROUND(N(data!AV65), 0)</f>
        <v>18279</v>
      </c>
      <c r="L47" s="207">
        <f>ROUND(N(data!AV66), 0)</f>
        <v>5567066</v>
      </c>
      <c r="M47" s="207">
        <f>ROUND(N(data!AV67), 0)</f>
        <v>41613</v>
      </c>
      <c r="N47" s="207">
        <f>ROUND(N(data!AV68), 0)</f>
        <v>134130</v>
      </c>
      <c r="O47" s="207">
        <f>ROUND(N(data!AV69), 0)</f>
        <v>1765774</v>
      </c>
      <c r="P47" s="207">
        <f>ROUND(N(data!AV70), 0)</f>
        <v>0</v>
      </c>
      <c r="Q47" s="207">
        <f>ROUND(N(data!AV71), 0)</f>
        <v>987459</v>
      </c>
      <c r="R47" s="207">
        <f>ROUND(N(data!AV72), 0)</f>
        <v>0</v>
      </c>
      <c r="S47" s="207">
        <f>ROUND(N(data!AV73), 0)</f>
        <v>0</v>
      </c>
      <c r="T47" s="207">
        <f>ROUND(N(data!AV74), 0)</f>
        <v>659</v>
      </c>
      <c r="U47" s="207">
        <f>ROUND(N(data!AV75), 0)</f>
        <v>0</v>
      </c>
      <c r="V47" s="207">
        <f>ROUND(N(data!AV76), 0)</f>
        <v>0</v>
      </c>
      <c r="W47" s="207">
        <f>ROUND(N(data!AV77), 0)</f>
        <v>200319</v>
      </c>
      <c r="X47" s="207">
        <f>ROUND(N(data!AV78), 0)</f>
        <v>0</v>
      </c>
      <c r="Y47" s="207">
        <f>ROUND(N(data!AV79), 0)</f>
        <v>0</v>
      </c>
      <c r="Z47" s="207">
        <f>ROUND(N(data!AV80), 0)</f>
        <v>10324</v>
      </c>
      <c r="AA47" s="207">
        <f>ROUND(N(data!AV81), 0)</f>
        <v>0</v>
      </c>
      <c r="AB47" s="207">
        <f>ROUND(N(data!AV82), 0)</f>
        <v>0</v>
      </c>
      <c r="AC47" s="207">
        <f>ROUND(N(data!AV83), 0)</f>
        <v>567013</v>
      </c>
      <c r="AD47" s="207">
        <f>ROUND(N(data!AV84), 0)</f>
        <v>9995429</v>
      </c>
      <c r="AE47" s="207">
        <f>ROUND(N(data!AV89), 0)</f>
        <v>5009950</v>
      </c>
      <c r="AF47" s="207">
        <f>ROUND(N(data!AV87), 0)</f>
        <v>2929325</v>
      </c>
      <c r="AG47" s="207">
        <f>ROUND(N(data!AV90), 0)</f>
        <v>1394</v>
      </c>
      <c r="AH47" s="207">
        <f>ROUND(N(data!AV91), 0)</f>
        <v>0</v>
      </c>
      <c r="AI47" s="207">
        <f>ROUND(N(data!AV92), 0)</f>
        <v>488</v>
      </c>
      <c r="AJ47" s="207">
        <f>ROUND(N(data!AV93), 0)</f>
        <v>662</v>
      </c>
      <c r="AK47" s="314">
        <f>ROUND(N(data!AV94), 2)</f>
        <v>85.3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032</v>
      </c>
      <c r="B48" s="209" t="str">
        <f>RIGHT(data!$C$96,4)</f>
        <v>2023</v>
      </c>
      <c r="C48" s="12" t="str">
        <f>data!AW$55</f>
        <v>8200</v>
      </c>
      <c r="D48" s="12" t="s">
        <v>1153</v>
      </c>
      <c r="E48" s="207">
        <f>ROUND(N(data!AW59), 0)</f>
        <v>0</v>
      </c>
      <c r="F48" s="314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032</v>
      </c>
      <c r="B49" s="209" t="str">
        <f>RIGHT(data!$C$96,4)</f>
        <v>2023</v>
      </c>
      <c r="C49" s="12" t="str">
        <f>data!AX$55</f>
        <v>8310</v>
      </c>
      <c r="D49" s="12" t="s">
        <v>1153</v>
      </c>
      <c r="E49" s="207">
        <f>ROUND(N(data!AX59), 0)</f>
        <v>0</v>
      </c>
      <c r="F49" s="314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170239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032</v>
      </c>
      <c r="B50" s="209" t="str">
        <f>RIGHT(data!$C$96,4)</f>
        <v>2023</v>
      </c>
      <c r="C50" s="12" t="str">
        <f>data!AY$55</f>
        <v>8320</v>
      </c>
      <c r="D50" s="12" t="s">
        <v>1153</v>
      </c>
      <c r="E50" s="207">
        <f>ROUND(N(data!AY59), 0)</f>
        <v>314767</v>
      </c>
      <c r="F50" s="314">
        <f>ROUND(N(data!AY60), 2)</f>
        <v>80.86</v>
      </c>
      <c r="G50" s="207">
        <f>ROUND(N(data!AY61), 0)</f>
        <v>4474802</v>
      </c>
      <c r="H50" s="207">
        <f>ROUND(N(data!AY62), 0)</f>
        <v>1028693</v>
      </c>
      <c r="I50" s="207">
        <f>ROUND(N(data!AY63), 0)</f>
        <v>0</v>
      </c>
      <c r="J50" s="207">
        <f>ROUND(N(data!AY64), 0)</f>
        <v>3837263</v>
      </c>
      <c r="K50" s="207">
        <f>ROUND(N(data!AY65), 0)</f>
        <v>234</v>
      </c>
      <c r="L50" s="207">
        <f>ROUND(N(data!AY66), 0)</f>
        <v>465179</v>
      </c>
      <c r="M50" s="207">
        <f>ROUND(N(data!AY67), 0)</f>
        <v>222044</v>
      </c>
      <c r="N50" s="207">
        <f>ROUND(N(data!AY68), 0)</f>
        <v>64882</v>
      </c>
      <c r="O50" s="207">
        <f>ROUND(N(data!AY69), 0)</f>
        <v>888352</v>
      </c>
      <c r="P50" s="207">
        <f>ROUND(N(data!AY70), 0)</f>
        <v>0</v>
      </c>
      <c r="Q50" s="207">
        <f>ROUND(N(data!AY71), 0)</f>
        <v>749614</v>
      </c>
      <c r="R50" s="207">
        <f>ROUND(N(data!AY72), 0)</f>
        <v>0</v>
      </c>
      <c r="S50" s="207">
        <f>ROUND(N(data!AY73), 0)</f>
        <v>0</v>
      </c>
      <c r="T50" s="207">
        <f>ROUND(N(data!AY74), 0)</f>
        <v>25321</v>
      </c>
      <c r="U50" s="207">
        <f>ROUND(N(data!AY75), 0)</f>
        <v>0</v>
      </c>
      <c r="V50" s="207">
        <f>ROUND(N(data!AY76), 0)</f>
        <v>0</v>
      </c>
      <c r="W50" s="207">
        <f>ROUND(N(data!AY77), 0)</f>
        <v>87370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26047</v>
      </c>
      <c r="AD50" s="207">
        <f>ROUND(N(data!AY84), 0)</f>
        <v>2069390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032</v>
      </c>
      <c r="B51" s="209" t="str">
        <f>RIGHT(data!$C$96,4)</f>
        <v>2023</v>
      </c>
      <c r="C51" s="12" t="str">
        <f>data!AZ$55</f>
        <v>8330</v>
      </c>
      <c r="D51" s="12" t="s">
        <v>1153</v>
      </c>
      <c r="E51" s="207">
        <f>ROUND(N(data!AZ59), 0)</f>
        <v>272616</v>
      </c>
      <c r="F51" s="314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387855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19038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032</v>
      </c>
      <c r="B52" s="209" t="str">
        <f>RIGHT(data!$C$96,4)</f>
        <v>2023</v>
      </c>
      <c r="C52" s="12" t="str">
        <f>data!BA$55</f>
        <v>8350</v>
      </c>
      <c r="D52" s="12" t="s">
        <v>1153</v>
      </c>
      <c r="E52" s="207">
        <f>ROUND(N(data!BA59), 0)</f>
        <v>0</v>
      </c>
      <c r="F52" s="314">
        <f>ROUND(N(data!BA60), 2)</f>
        <v>3.38</v>
      </c>
      <c r="G52" s="207">
        <f>ROUND(N(data!BA61), 0)</f>
        <v>197399</v>
      </c>
      <c r="H52" s="207">
        <f>ROUND(N(data!BA62), 0)</f>
        <v>45379</v>
      </c>
      <c r="I52" s="207">
        <f>ROUND(N(data!BA63), 0)</f>
        <v>0</v>
      </c>
      <c r="J52" s="207">
        <f>ROUND(N(data!BA64), 0)</f>
        <v>105993</v>
      </c>
      <c r="K52" s="207">
        <f>ROUND(N(data!BA65), 0)</f>
        <v>0</v>
      </c>
      <c r="L52" s="207">
        <f>ROUND(N(data!BA66), 0)</f>
        <v>6849</v>
      </c>
      <c r="M52" s="207">
        <f>ROUND(N(data!BA67), 0)</f>
        <v>86460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4244</v>
      </c>
      <c r="AH52" s="207">
        <f>ROUND(N(data!BA91), 0)</f>
        <v>0</v>
      </c>
      <c r="AI52" s="207">
        <f>ROUND(N(data!BA92), 0)</f>
        <v>1485</v>
      </c>
      <c r="AJ52" s="207">
        <f>ROUND(N(data!BA93), 0)</f>
        <v>0</v>
      </c>
      <c r="AK52" s="31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032</v>
      </c>
      <c r="B53" s="209" t="str">
        <f>RIGHT(data!$C$96,4)</f>
        <v>2023</v>
      </c>
      <c r="C53" s="12" t="str">
        <f>data!BB$55</f>
        <v>8360</v>
      </c>
      <c r="D53" s="12" t="s">
        <v>1153</v>
      </c>
      <c r="E53" s="207">
        <f>ROUND(N(data!BB59), 0)</f>
        <v>0</v>
      </c>
      <c r="F53" s="314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032</v>
      </c>
      <c r="B54" s="209" t="str">
        <f>RIGHT(data!$C$96,4)</f>
        <v>2023</v>
      </c>
      <c r="C54" s="12" t="str">
        <f>data!BC$55</f>
        <v>8370</v>
      </c>
      <c r="D54" s="12" t="s">
        <v>1153</v>
      </c>
      <c r="E54" s="207">
        <f>ROUND(N(data!BC59), 0)</f>
        <v>0</v>
      </c>
      <c r="F54" s="314">
        <f>ROUND(N(data!BC60), 2)</f>
        <v>9.41</v>
      </c>
      <c r="G54" s="207">
        <f>ROUND(N(data!BC61), 0)</f>
        <v>515466</v>
      </c>
      <c r="H54" s="207">
        <f>ROUND(N(data!BC62), 0)</f>
        <v>118498</v>
      </c>
      <c r="I54" s="207">
        <f>ROUND(N(data!BC63), 0)</f>
        <v>0</v>
      </c>
      <c r="J54" s="207">
        <f>ROUND(N(data!BC64), 0)</f>
        <v>82</v>
      </c>
      <c r="K54" s="207">
        <f>ROUND(N(data!BC65), 0)</f>
        <v>102</v>
      </c>
      <c r="L54" s="207">
        <f>ROUND(N(data!BC66), 0)</f>
        <v>154752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1291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032</v>
      </c>
      <c r="B55" s="209" t="str">
        <f>RIGHT(data!$C$96,4)</f>
        <v>2023</v>
      </c>
      <c r="C55" s="12" t="str">
        <f>data!BD$55</f>
        <v>8420</v>
      </c>
      <c r="D55" s="12" t="s">
        <v>1153</v>
      </c>
      <c r="E55" s="207">
        <f>ROUND(N(data!BD59), 0)</f>
        <v>0</v>
      </c>
      <c r="F55" s="314">
        <f>ROUND(N(data!BD60), 2)</f>
        <v>0.01</v>
      </c>
      <c r="G55" s="207">
        <f>ROUND(N(data!BD61), 0)</f>
        <v>818</v>
      </c>
      <c r="H55" s="207">
        <f>ROUND(N(data!BD62), 0)</f>
        <v>188</v>
      </c>
      <c r="I55" s="207">
        <f>ROUND(N(data!BD63), 0)</f>
        <v>0</v>
      </c>
      <c r="J55" s="207">
        <f>ROUND(N(data!BD64), 0)</f>
        <v>171200</v>
      </c>
      <c r="K55" s="207">
        <f>ROUND(N(data!BD65), 0)</f>
        <v>0</v>
      </c>
      <c r="L55" s="207">
        <f>ROUND(N(data!BD66), 0)</f>
        <v>494957</v>
      </c>
      <c r="M55" s="207">
        <f>ROUND(N(data!BD67), 0)</f>
        <v>0</v>
      </c>
      <c r="N55" s="207">
        <f>ROUND(N(data!BD68), 0)</f>
        <v>872340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032</v>
      </c>
      <c r="B56" s="209" t="str">
        <f>RIGHT(data!$C$96,4)</f>
        <v>2023</v>
      </c>
      <c r="C56" s="12" t="str">
        <f>data!BE$55</f>
        <v>8430</v>
      </c>
      <c r="D56" s="12" t="s">
        <v>1153</v>
      </c>
      <c r="E56" s="207">
        <f>ROUND(N(data!BE59), 0)</f>
        <v>854835</v>
      </c>
      <c r="F56" s="314">
        <f>ROUND(N(data!BE60), 2)</f>
        <v>17.34</v>
      </c>
      <c r="G56" s="207">
        <f>ROUND(N(data!BE61), 0)</f>
        <v>1434562</v>
      </c>
      <c r="H56" s="207">
        <f>ROUND(N(data!BE62), 0)</f>
        <v>331526</v>
      </c>
      <c r="I56" s="207">
        <f>ROUND(N(data!BE63), 0)</f>
        <v>0</v>
      </c>
      <c r="J56" s="207">
        <f>ROUND(N(data!BE64), 0)</f>
        <v>93544</v>
      </c>
      <c r="K56" s="207">
        <f>ROUND(N(data!BE65), 0)</f>
        <v>4051725</v>
      </c>
      <c r="L56" s="207">
        <f>ROUND(N(data!BE66), 0)</f>
        <v>11872300</v>
      </c>
      <c r="M56" s="207">
        <f>ROUND(N(data!BE67), 0)</f>
        <v>6178230</v>
      </c>
      <c r="N56" s="207">
        <f>ROUND(N(data!BE68), 0)</f>
        <v>2411474</v>
      </c>
      <c r="O56" s="207">
        <f>ROUND(N(data!BE69), 0)</f>
        <v>5777012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6457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5493206</v>
      </c>
      <c r="X56" s="207">
        <f>ROUND(N(data!BE78), 0)</f>
        <v>0</v>
      </c>
      <c r="Y56" s="207">
        <f>ROUND(N(data!BE79), 0)</f>
        <v>0</v>
      </c>
      <c r="Z56" s="207">
        <f>ROUND(N(data!BE80), 0)</f>
        <v>760</v>
      </c>
      <c r="AA56" s="207">
        <f>ROUND(N(data!BE81), 0)</f>
        <v>25924</v>
      </c>
      <c r="AB56" s="207">
        <f>ROUND(N(data!BE82), 0)</f>
        <v>0</v>
      </c>
      <c r="AC56" s="207">
        <f>ROUND(N(data!BE83), 0)</f>
        <v>250665</v>
      </c>
      <c r="AD56" s="207">
        <f>ROUND(N(data!BE84), 0)</f>
        <v>538</v>
      </c>
      <c r="AE56" s="207">
        <f>ROUND(N(data!BE89), 0)</f>
        <v>0</v>
      </c>
      <c r="AF56" s="207">
        <f>ROUND(N(data!BE87), 0)</f>
        <v>0</v>
      </c>
      <c r="AG56" s="207">
        <f>ROUND(N(data!BE90), 0)</f>
        <v>174493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032</v>
      </c>
      <c r="B57" s="209" t="str">
        <f>RIGHT(data!$C$96,4)</f>
        <v>2023</v>
      </c>
      <c r="C57" s="12" t="str">
        <f>data!BF$55</f>
        <v>8460</v>
      </c>
      <c r="D57" s="12" t="s">
        <v>1153</v>
      </c>
      <c r="E57" s="207">
        <f>ROUND(N(data!BF59), 0)</f>
        <v>0</v>
      </c>
      <c r="F57" s="314">
        <f>ROUND(N(data!BF60), 2)</f>
        <v>81.489999999999995</v>
      </c>
      <c r="G57" s="207">
        <f>ROUND(N(data!BF61), 0)</f>
        <v>4173272</v>
      </c>
      <c r="H57" s="207">
        <f>ROUND(N(data!BF62), 0)</f>
        <v>962278</v>
      </c>
      <c r="I57" s="207">
        <f>ROUND(N(data!BF63), 0)</f>
        <v>0</v>
      </c>
      <c r="J57" s="207">
        <f>ROUND(N(data!BF64), 0)</f>
        <v>528341</v>
      </c>
      <c r="K57" s="207">
        <f>ROUND(N(data!BF65), 0)</f>
        <v>566</v>
      </c>
      <c r="L57" s="207">
        <f>ROUND(N(data!BF66), 0)</f>
        <v>765973</v>
      </c>
      <c r="M57" s="207">
        <f>ROUND(N(data!BF67), 0)</f>
        <v>75201</v>
      </c>
      <c r="N57" s="207">
        <f>ROUND(N(data!BF68), 0)</f>
        <v>3618</v>
      </c>
      <c r="O57" s="207">
        <f>ROUND(N(data!BF69), 0)</f>
        <v>610156</v>
      </c>
      <c r="P57" s="207">
        <f>ROUND(N(data!BF70), 0)</f>
        <v>0</v>
      </c>
      <c r="Q57" s="207">
        <f>ROUND(N(data!BF71), 0)</f>
        <v>438126</v>
      </c>
      <c r="R57" s="207">
        <f>ROUND(N(data!BF72), 0)</f>
        <v>0</v>
      </c>
      <c r="S57" s="207">
        <f>ROUND(N(data!BF73), 0)</f>
        <v>0</v>
      </c>
      <c r="T57" s="207">
        <f>ROUND(N(data!BF74), 0)</f>
        <v>30693</v>
      </c>
      <c r="U57" s="207">
        <f>ROUND(N(data!BF75), 0)</f>
        <v>0</v>
      </c>
      <c r="V57" s="207">
        <f>ROUND(N(data!BF76), 0)</f>
        <v>0</v>
      </c>
      <c r="W57" s="207">
        <f>ROUND(N(data!BF77), 0)</f>
        <v>43932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97406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2066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032</v>
      </c>
      <c r="B58" s="209" t="str">
        <f>RIGHT(data!$C$96,4)</f>
        <v>2023</v>
      </c>
      <c r="C58" s="12" t="str">
        <f>data!BG$55</f>
        <v>8470</v>
      </c>
      <c r="D58" s="12" t="s">
        <v>1153</v>
      </c>
      <c r="E58" s="207">
        <f>ROUND(N(data!BG59), 0)</f>
        <v>0</v>
      </c>
      <c r="F58" s="314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1311753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032</v>
      </c>
      <c r="B59" s="209" t="str">
        <f>RIGHT(data!$C$96,4)</f>
        <v>2023</v>
      </c>
      <c r="C59" s="12" t="str">
        <f>data!BH$55</f>
        <v>8480</v>
      </c>
      <c r="D59" s="12" t="s">
        <v>1153</v>
      </c>
      <c r="E59" s="207">
        <f>ROUND(N(data!BH59), 0)</f>
        <v>0</v>
      </c>
      <c r="F59" s="314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870042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032</v>
      </c>
      <c r="B60" s="209" t="str">
        <f>RIGHT(data!$C$96,4)</f>
        <v>2023</v>
      </c>
      <c r="C60" s="12" t="str">
        <f>data!BI$55</f>
        <v>8490</v>
      </c>
      <c r="D60" s="12" t="s">
        <v>1153</v>
      </c>
      <c r="E60" s="207">
        <f>ROUND(N(data!BI59), 0)</f>
        <v>0</v>
      </c>
      <c r="F60" s="314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126846</v>
      </c>
      <c r="K60" s="207">
        <f>ROUND(N(data!BI65), 0)</f>
        <v>0</v>
      </c>
      <c r="L60" s="207">
        <f>ROUND(N(data!BI66), 0)</f>
        <v>0</v>
      </c>
      <c r="M60" s="207">
        <f>ROUND(N(data!BI67), 0)</f>
        <v>27228</v>
      </c>
      <c r="N60" s="207">
        <f>ROUND(N(data!BI68), 0)</f>
        <v>0</v>
      </c>
      <c r="O60" s="207">
        <f>ROUND(N(data!BI69), 0)</f>
        <v>2125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2125</v>
      </c>
      <c r="AD60" s="207">
        <f>ROUND(N(data!BI84), 0)</f>
        <v>301277</v>
      </c>
      <c r="AE60" s="207">
        <f>ROUND(N(data!BI89), 0)</f>
        <v>0</v>
      </c>
      <c r="AF60" s="207">
        <f>ROUND(N(data!BI87), 0)</f>
        <v>0</v>
      </c>
      <c r="AG60" s="207">
        <f>ROUND(N(data!BI90), 0)</f>
        <v>1333</v>
      </c>
      <c r="AH60" s="207">
        <f>ROUND(N(data!BI91), 0)</f>
        <v>0</v>
      </c>
      <c r="AI60" s="207">
        <f>ROUND(N(data!BI92), 0)</f>
        <v>467</v>
      </c>
      <c r="AJ60" s="207">
        <f>ROUND(N(data!BI93), 0)</f>
        <v>0</v>
      </c>
      <c r="AK60" s="31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032</v>
      </c>
      <c r="B61" s="209" t="str">
        <f>RIGHT(data!$C$96,4)</f>
        <v>2023</v>
      </c>
      <c r="C61" s="12" t="str">
        <f>data!BJ$55</f>
        <v>8510</v>
      </c>
      <c r="D61" s="12" t="s">
        <v>1153</v>
      </c>
      <c r="E61" s="207">
        <f>ROUND(N(data!BJ59), 0)</f>
        <v>0</v>
      </c>
      <c r="F61" s="314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919913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032</v>
      </c>
      <c r="B62" s="209" t="str">
        <f>RIGHT(data!$C$96,4)</f>
        <v>2023</v>
      </c>
      <c r="C62" s="12" t="str">
        <f>data!BK$55</f>
        <v>8530</v>
      </c>
      <c r="D62" s="12" t="s">
        <v>1153</v>
      </c>
      <c r="E62" s="207">
        <f>ROUND(N(data!BK59), 0)</f>
        <v>0</v>
      </c>
      <c r="F62" s="314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32490967</v>
      </c>
      <c r="M62" s="207">
        <f>ROUND(N(data!BK67), 0)</f>
        <v>0</v>
      </c>
      <c r="N62" s="207">
        <f>ROUND(N(data!BK68), 0)</f>
        <v>0</v>
      </c>
      <c r="O62" s="207">
        <f>ROUND(N(data!BK69), 0)</f>
        <v>137664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137664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032</v>
      </c>
      <c r="B63" s="209" t="str">
        <f>RIGHT(data!$C$96,4)</f>
        <v>2023</v>
      </c>
      <c r="C63" s="12" t="str">
        <f>data!BL$55</f>
        <v>8560</v>
      </c>
      <c r="D63" s="12" t="s">
        <v>1153</v>
      </c>
      <c r="E63" s="207">
        <f>ROUND(N(data!BL59), 0)</f>
        <v>0</v>
      </c>
      <c r="F63" s="314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47754</v>
      </c>
      <c r="K63" s="207">
        <f>ROUND(N(data!BL65), 0)</f>
        <v>1544</v>
      </c>
      <c r="L63" s="207">
        <f>ROUND(N(data!BL66), 0)</f>
        <v>6742585</v>
      </c>
      <c r="M63" s="207">
        <f>ROUND(N(data!BL67), 0)</f>
        <v>241</v>
      </c>
      <c r="N63" s="207">
        <f>ROUND(N(data!BL68), 0)</f>
        <v>18267</v>
      </c>
      <c r="O63" s="207">
        <f>ROUND(N(data!BL69), 0)</f>
        <v>2751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2751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032</v>
      </c>
      <c r="B64" s="209" t="str">
        <f>RIGHT(data!$C$96,4)</f>
        <v>2023</v>
      </c>
      <c r="C64" s="12" t="str">
        <f>data!BM$55</f>
        <v>8590</v>
      </c>
      <c r="D64" s="12" t="s">
        <v>1153</v>
      </c>
      <c r="E64" s="207">
        <f>ROUND(N(data!BM59), 0)</f>
        <v>0</v>
      </c>
      <c r="F64" s="314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032</v>
      </c>
      <c r="B65" s="209" t="str">
        <f>RIGHT(data!$C$96,4)</f>
        <v>2023</v>
      </c>
      <c r="C65" s="12" t="str">
        <f>data!BN$55</f>
        <v>8610</v>
      </c>
      <c r="D65" s="12" t="s">
        <v>1153</v>
      </c>
      <c r="E65" s="207">
        <f>ROUND(N(data!BN59), 0)</f>
        <v>0</v>
      </c>
      <c r="F65" s="314">
        <f>ROUND(N(data!BN60), 2)</f>
        <v>5.6</v>
      </c>
      <c r="G65" s="207">
        <f>ROUND(N(data!BN61), 0)</f>
        <v>1163587</v>
      </c>
      <c r="H65" s="207">
        <f>ROUND(N(data!BN62), 0)</f>
        <v>470063</v>
      </c>
      <c r="I65" s="207">
        <f>ROUND(N(data!BN63), 0)</f>
        <v>0</v>
      </c>
      <c r="J65" s="207">
        <f>ROUND(N(data!BN64), 0)</f>
        <v>81958</v>
      </c>
      <c r="K65" s="207">
        <f>ROUND(N(data!BN65), 0)</f>
        <v>1109</v>
      </c>
      <c r="L65" s="207">
        <f>ROUND(N(data!BN66), 0)</f>
        <v>8191980</v>
      </c>
      <c r="M65" s="207">
        <f>ROUND(N(data!BN67), 0)</f>
        <v>3454070</v>
      </c>
      <c r="N65" s="207">
        <f>ROUND(N(data!BN68), 0)</f>
        <v>60045</v>
      </c>
      <c r="O65" s="207">
        <f>ROUND(N(data!BN69), 0)</f>
        <v>507848</v>
      </c>
      <c r="P65" s="207">
        <f>ROUND(N(data!BN70), 0)</f>
        <v>0</v>
      </c>
      <c r="Q65" s="207">
        <f>ROUND(N(data!BN71), 0)</f>
        <v>38554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16090</v>
      </c>
      <c r="X65" s="207">
        <f>ROUND(N(data!BN78), 0)</f>
        <v>0</v>
      </c>
      <c r="Y65" s="207">
        <f>ROUND(N(data!BN79), 0)</f>
        <v>0</v>
      </c>
      <c r="Z65" s="207">
        <f>ROUND(N(data!BN80), 0)</f>
        <v>2654</v>
      </c>
      <c r="AA65" s="207">
        <f>ROUND(N(data!BN81), 0)</f>
        <v>0</v>
      </c>
      <c r="AB65" s="207">
        <f>ROUND(N(data!BN82), 0)</f>
        <v>0</v>
      </c>
      <c r="AC65" s="207">
        <f>ROUND(N(data!BN83), 0)</f>
        <v>450550</v>
      </c>
      <c r="AD65" s="207">
        <f>ROUND(N(data!BN84), 0)</f>
        <v>23103</v>
      </c>
      <c r="AE65" s="207">
        <f>ROUND(N(data!BN89), 0)</f>
        <v>0</v>
      </c>
      <c r="AF65" s="207">
        <f>ROUND(N(data!BN87), 0)</f>
        <v>0</v>
      </c>
      <c r="AG65" s="207">
        <f>ROUND(N(data!BN90), 0)</f>
        <v>158305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032</v>
      </c>
      <c r="B66" s="209" t="str">
        <f>RIGHT(data!$C$96,4)</f>
        <v>2023</v>
      </c>
      <c r="C66" s="12" t="str">
        <f>data!BO$55</f>
        <v>8620</v>
      </c>
      <c r="D66" s="12" t="s">
        <v>1153</v>
      </c>
      <c r="E66" s="207">
        <f>ROUND(N(data!BO59), 0)</f>
        <v>0</v>
      </c>
      <c r="F66" s="314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951468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032</v>
      </c>
      <c r="B67" s="209" t="str">
        <f>RIGHT(data!$C$96,4)</f>
        <v>2023</v>
      </c>
      <c r="C67" s="12" t="str">
        <f>data!BP$55</f>
        <v>8630</v>
      </c>
      <c r="D67" s="12" t="s">
        <v>1153</v>
      </c>
      <c r="E67" s="207">
        <f>ROUND(N(data!BP59), 0)</f>
        <v>0</v>
      </c>
      <c r="F67" s="314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5630084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032</v>
      </c>
      <c r="B68" s="209" t="str">
        <f>RIGHT(data!$C$96,4)</f>
        <v>2023</v>
      </c>
      <c r="C68" s="12" t="str">
        <f>data!BQ$55</f>
        <v>8640</v>
      </c>
      <c r="D68" s="12" t="s">
        <v>1153</v>
      </c>
      <c r="E68" s="207">
        <f>ROUND(N(data!BQ59), 0)</f>
        <v>0</v>
      </c>
      <c r="F68" s="314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032</v>
      </c>
      <c r="B69" s="209" t="str">
        <f>RIGHT(data!$C$96,4)</f>
        <v>2023</v>
      </c>
      <c r="C69" s="12" t="str">
        <f>data!BR$55</f>
        <v>8650</v>
      </c>
      <c r="D69" s="12" t="s">
        <v>1153</v>
      </c>
      <c r="E69" s="207">
        <f>ROUND(N(data!BR59), 0)</f>
        <v>0</v>
      </c>
      <c r="F69" s="314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9190030</v>
      </c>
      <c r="M69" s="207">
        <f>ROUND(N(data!BR67), 0)</f>
        <v>340257</v>
      </c>
      <c r="N69" s="207">
        <f>ROUND(N(data!BR68), 0)</f>
        <v>0</v>
      </c>
      <c r="O69" s="207">
        <f>ROUND(N(data!BR69), 0)</f>
        <v>516220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516220</v>
      </c>
      <c r="AD69" s="207">
        <f>ROUND(N(data!BR84), 0)</f>
        <v>32737</v>
      </c>
      <c r="AE69" s="207">
        <f>ROUND(N(data!BR89), 0)</f>
        <v>0</v>
      </c>
      <c r="AF69" s="207">
        <f>ROUND(N(data!BR87), 0)</f>
        <v>0</v>
      </c>
      <c r="AG69" s="207">
        <f>ROUND(N(data!BR90), 0)</f>
        <v>16702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032</v>
      </c>
      <c r="B70" s="209" t="str">
        <f>RIGHT(data!$C$96,4)</f>
        <v>2023</v>
      </c>
      <c r="C70" s="12" t="str">
        <f>data!BS$55</f>
        <v>8660</v>
      </c>
      <c r="D70" s="12" t="s">
        <v>1153</v>
      </c>
      <c r="E70" s="207">
        <f>ROUND(N(data!BS59), 0)</f>
        <v>0</v>
      </c>
      <c r="F70" s="314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163703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032</v>
      </c>
      <c r="B71" s="209" t="str">
        <f>RIGHT(data!$C$96,4)</f>
        <v>2023</v>
      </c>
      <c r="C71" s="12" t="str">
        <f>data!BT$55</f>
        <v>8670</v>
      </c>
      <c r="D71" s="12" t="s">
        <v>1153</v>
      </c>
      <c r="E71" s="207">
        <f>ROUND(N(data!BT59), 0)</f>
        <v>0</v>
      </c>
      <c r="F71" s="314">
        <f>ROUND(N(data!BT60), 2)</f>
        <v>2.88</v>
      </c>
      <c r="G71" s="207">
        <f>ROUND(N(data!BT61), 0)</f>
        <v>177425</v>
      </c>
      <c r="H71" s="207">
        <f>ROUND(N(data!BT62), 0)</f>
        <v>40787</v>
      </c>
      <c r="I71" s="207">
        <f>ROUND(N(data!BT63), 0)</f>
        <v>0</v>
      </c>
      <c r="J71" s="207">
        <f>ROUND(N(data!BT64), 0)</f>
        <v>216</v>
      </c>
      <c r="K71" s="207">
        <f>ROUND(N(data!BT65), 0)</f>
        <v>2635</v>
      </c>
      <c r="L71" s="207">
        <f>ROUND(N(data!BT66), 0)</f>
        <v>334585</v>
      </c>
      <c r="M71" s="207">
        <f>ROUND(N(data!BT67), 0)</f>
        <v>31271</v>
      </c>
      <c r="N71" s="207">
        <f>ROUND(N(data!BT68), 0)</f>
        <v>0</v>
      </c>
      <c r="O71" s="207">
        <f>ROUND(N(data!BT69), 0)</f>
        <v>3103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3103</v>
      </c>
      <c r="AD71" s="207">
        <f>ROUND(N(data!BT84), 0)</f>
        <v>4472</v>
      </c>
      <c r="AE71" s="207">
        <f>ROUND(N(data!BT89), 0)</f>
        <v>0</v>
      </c>
      <c r="AF71" s="207">
        <f>ROUND(N(data!BT87), 0)</f>
        <v>0</v>
      </c>
      <c r="AG71" s="207">
        <f>ROUND(N(data!BT90), 0)</f>
        <v>1535</v>
      </c>
      <c r="AH71" s="207">
        <f>ROUND(N(data!BT91), 0)</f>
        <v>0</v>
      </c>
      <c r="AI71" s="207">
        <f>ROUND(N(data!BT92), 0)</f>
        <v>537</v>
      </c>
      <c r="AJ71" s="207">
        <f>ROUND(N(data!BT93), 0)</f>
        <v>0</v>
      </c>
      <c r="AK71" s="31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032</v>
      </c>
      <c r="B72" s="209" t="str">
        <f>RIGHT(data!$C$96,4)</f>
        <v>2023</v>
      </c>
      <c r="C72" s="12" t="str">
        <f>data!BU$55</f>
        <v>8680</v>
      </c>
      <c r="D72" s="12" t="s">
        <v>1153</v>
      </c>
      <c r="E72" s="207">
        <f>ROUND(N(data!BU59), 0)</f>
        <v>0</v>
      </c>
      <c r="F72" s="314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79158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032</v>
      </c>
      <c r="B73" s="209" t="str">
        <f>RIGHT(data!$C$96,4)</f>
        <v>2023</v>
      </c>
      <c r="C73" s="12" t="str">
        <f>data!BV$55</f>
        <v>8690</v>
      </c>
      <c r="D73" s="12" t="s">
        <v>1153</v>
      </c>
      <c r="E73" s="207">
        <f>ROUND(N(data!BV59), 0)</f>
        <v>0</v>
      </c>
      <c r="F73" s="314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192620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9455</v>
      </c>
      <c r="AH73" s="207">
        <f>ROUND(N(data!BV91), 0)</f>
        <v>0</v>
      </c>
      <c r="AI73" s="207">
        <f>ROUND(N(data!BV92), 0)</f>
        <v>3309</v>
      </c>
      <c r="AJ73" s="207">
        <f>ROUND(N(data!BV93), 0)</f>
        <v>0</v>
      </c>
      <c r="AK73" s="31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032</v>
      </c>
      <c r="B74" s="209" t="str">
        <f>RIGHT(data!$C$96,4)</f>
        <v>2023</v>
      </c>
      <c r="C74" s="12" t="str">
        <f>data!BW$55</f>
        <v>8700</v>
      </c>
      <c r="D74" s="12" t="s">
        <v>1153</v>
      </c>
      <c r="E74" s="207">
        <f>ROUND(N(data!BW59), 0)</f>
        <v>0</v>
      </c>
      <c r="F74" s="314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1668532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032</v>
      </c>
      <c r="B75" s="209" t="str">
        <f>RIGHT(data!$C$96,4)</f>
        <v>2023</v>
      </c>
      <c r="C75" s="12" t="str">
        <f>data!BX$55</f>
        <v>8710</v>
      </c>
      <c r="D75" s="12" t="s">
        <v>1153</v>
      </c>
      <c r="E75" s="207">
        <f>ROUND(N(data!BX59), 0)</f>
        <v>0</v>
      </c>
      <c r="F75" s="314">
        <f>ROUND(N(data!BX60), 2)</f>
        <v>17.89</v>
      </c>
      <c r="G75" s="207">
        <f>ROUND(N(data!BX61), 0)</f>
        <v>1913348</v>
      </c>
      <c r="H75" s="207">
        <f>ROUND(N(data!BX62), 0)</f>
        <v>439852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2842529</v>
      </c>
      <c r="M75" s="207">
        <f>ROUND(N(data!BX67), 0)</f>
        <v>0</v>
      </c>
      <c r="N75" s="207">
        <f>ROUND(N(data!BX68), 0)</f>
        <v>0</v>
      </c>
      <c r="O75" s="207">
        <f>ROUND(N(data!BX69), 0)</f>
        <v>323952</v>
      </c>
      <c r="P75" s="207">
        <f>ROUND(N(data!BX70), 0)</f>
        <v>0</v>
      </c>
      <c r="Q75" s="207">
        <f>ROUND(N(data!BX71), 0)</f>
        <v>323952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032</v>
      </c>
      <c r="B76" s="209" t="str">
        <f>RIGHT(data!$C$96,4)</f>
        <v>2023</v>
      </c>
      <c r="C76" s="12" t="str">
        <f>data!BY$55</f>
        <v>8720</v>
      </c>
      <c r="D76" s="12" t="s">
        <v>1153</v>
      </c>
      <c r="E76" s="207">
        <f>ROUND(N(data!BY59), 0)</f>
        <v>0</v>
      </c>
      <c r="F76" s="314">
        <f>ROUND(N(data!BY60), 2)</f>
        <v>56.65</v>
      </c>
      <c r="G76" s="207">
        <f>ROUND(N(data!BY61), 0)</f>
        <v>5709726</v>
      </c>
      <c r="H76" s="207">
        <f>ROUND(N(data!BY62), 0)</f>
        <v>1313066</v>
      </c>
      <c r="I76" s="207">
        <f>ROUND(N(data!BY63), 0)</f>
        <v>0</v>
      </c>
      <c r="J76" s="207">
        <f>ROUND(N(data!BY64), 0)</f>
        <v>19554</v>
      </c>
      <c r="K76" s="207">
        <f>ROUND(N(data!BY65), 0)</f>
        <v>1930</v>
      </c>
      <c r="L76" s="207">
        <f>ROUND(N(data!BY66), 0)</f>
        <v>370584</v>
      </c>
      <c r="M76" s="207">
        <f>ROUND(N(data!BY67), 0)</f>
        <v>23447</v>
      </c>
      <c r="N76" s="207">
        <f>ROUND(N(data!BY68), 0)</f>
        <v>3959</v>
      </c>
      <c r="O76" s="207">
        <f>ROUND(N(data!BY69), 0)</f>
        <v>44088</v>
      </c>
      <c r="P76" s="207">
        <f>ROUND(N(data!BY70), 0)</f>
        <v>0</v>
      </c>
      <c r="Q76" s="207">
        <f>ROUND(N(data!BY71), 0)</f>
        <v>39142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2150</v>
      </c>
      <c r="X76" s="207">
        <f>ROUND(N(data!BY78), 0)</f>
        <v>0</v>
      </c>
      <c r="Y76" s="207">
        <f>ROUND(N(data!BY79), 0)</f>
        <v>0</v>
      </c>
      <c r="Z76" s="207">
        <f>ROUND(N(data!BY80), 0)</f>
        <v>135</v>
      </c>
      <c r="AA76" s="207">
        <f>ROUND(N(data!BY81), 0)</f>
        <v>0</v>
      </c>
      <c r="AB76" s="207">
        <f>ROUND(N(data!BY82), 0)</f>
        <v>0</v>
      </c>
      <c r="AC76" s="207">
        <f>ROUND(N(data!BY83), 0)</f>
        <v>2661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978</v>
      </c>
      <c r="AH76" s="207">
        <f>ROUND(N(data!BY91), 0)</f>
        <v>0</v>
      </c>
      <c r="AI76" s="207">
        <f>ROUND(N(data!BY92), 0)</f>
        <v>342</v>
      </c>
      <c r="AJ76" s="207">
        <f>ROUND(N(data!BY93), 0)</f>
        <v>0</v>
      </c>
      <c r="AK76" s="31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032</v>
      </c>
      <c r="B77" s="209" t="str">
        <f>RIGHT(data!$C$96,4)</f>
        <v>2023</v>
      </c>
      <c r="C77" s="12" t="str">
        <f>data!BZ$55</f>
        <v>8730</v>
      </c>
      <c r="D77" s="12" t="s">
        <v>1153</v>
      </c>
      <c r="E77" s="207">
        <f>ROUND(N(data!BZ59), 0)</f>
        <v>0</v>
      </c>
      <c r="F77" s="314">
        <f>ROUND(N(data!BZ60), 2)</f>
        <v>12.25</v>
      </c>
      <c r="G77" s="207">
        <f>ROUND(N(data!BZ61), 0)</f>
        <v>1177809</v>
      </c>
      <c r="H77" s="207">
        <f>ROUND(N(data!BZ62), 0)</f>
        <v>270762</v>
      </c>
      <c r="I77" s="207">
        <f>ROUND(N(data!BZ63), 0)</f>
        <v>0</v>
      </c>
      <c r="J77" s="207">
        <f>ROUND(N(data!BZ64), 0)</f>
        <v>927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1199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1199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032</v>
      </c>
      <c r="B78" s="209" t="str">
        <f>RIGHT(data!$C$96,4)</f>
        <v>2023</v>
      </c>
      <c r="C78" s="12" t="str">
        <f>data!CA$55</f>
        <v>8740</v>
      </c>
      <c r="D78" s="12" t="s">
        <v>1153</v>
      </c>
      <c r="E78" s="207">
        <f>ROUND(N(data!CA59), 0)</f>
        <v>0</v>
      </c>
      <c r="F78" s="314">
        <f>ROUND(N(data!CA60), 2)</f>
        <v>6.74</v>
      </c>
      <c r="G78" s="207">
        <f>ROUND(N(data!CA61), 0)</f>
        <v>877691</v>
      </c>
      <c r="H78" s="207">
        <f>ROUND(N(data!CA62), 0)</f>
        <v>201997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746221</v>
      </c>
      <c r="M78" s="207">
        <f>ROUND(N(data!CA67), 0)</f>
        <v>0</v>
      </c>
      <c r="N78" s="207">
        <f>ROUND(N(data!CA68), 0)</f>
        <v>0</v>
      </c>
      <c r="O78" s="207">
        <f>ROUND(N(data!CA69), 0)</f>
        <v>3566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3566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032</v>
      </c>
      <c r="B79" s="209" t="str">
        <f>RIGHT(data!$C$96,4)</f>
        <v>2023</v>
      </c>
      <c r="C79" s="12" t="str">
        <f>data!CB$55</f>
        <v>8770</v>
      </c>
      <c r="D79" s="12" t="s">
        <v>1153</v>
      </c>
      <c r="E79" s="207">
        <f>ROUND(N(data!CB59), 0)</f>
        <v>0</v>
      </c>
      <c r="F79" s="314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340108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032</v>
      </c>
      <c r="B80" s="209" t="str">
        <f>RIGHT(data!$C$96,4)</f>
        <v>2023</v>
      </c>
      <c r="C80" s="12" t="str">
        <f>data!CC$55</f>
        <v>8790</v>
      </c>
      <c r="D80" s="12" t="s">
        <v>1153</v>
      </c>
      <c r="E80" s="207">
        <f>ROUND(N(data!CC59), 0)</f>
        <v>0</v>
      </c>
      <c r="F80" s="314">
        <f>ROUND(N(data!CC60), 2)</f>
        <v>9.35</v>
      </c>
      <c r="G80" s="207">
        <f>ROUND(N(data!CC61), 0)</f>
        <v>4293626</v>
      </c>
      <c r="H80" s="207">
        <f>ROUND(N(data!CC62), 0)</f>
        <v>989572</v>
      </c>
      <c r="I80" s="207">
        <f>ROUND(N(data!CC63), 0)</f>
        <v>9104272</v>
      </c>
      <c r="J80" s="207">
        <f>ROUND(N(data!CC64), 0)</f>
        <v>83028</v>
      </c>
      <c r="K80" s="207">
        <f>ROUND(N(data!CC65), 0)</f>
        <v>608</v>
      </c>
      <c r="L80" s="207">
        <f>ROUND(N(data!CC66), 0)</f>
        <v>36685401</v>
      </c>
      <c r="M80" s="207">
        <f>ROUND(N(data!CC67), 0)</f>
        <v>854109</v>
      </c>
      <c r="N80" s="207">
        <f>ROUND(N(data!CC68), 0)</f>
        <v>-101064</v>
      </c>
      <c r="O80" s="207">
        <f>ROUND(N(data!CC69), 0)</f>
        <v>148508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1787</v>
      </c>
      <c r="U80" s="207">
        <f>ROUND(N(data!CC75), 0)</f>
        <v>0</v>
      </c>
      <c r="V80" s="207">
        <f>ROUND(N(data!CC76), 0)</f>
        <v>0</v>
      </c>
      <c r="W80" s="207">
        <f>ROUND(N(data!CC77), 0)</f>
        <v>4298</v>
      </c>
      <c r="X80" s="207">
        <f>ROUND(N(data!CC78), 0)</f>
        <v>0</v>
      </c>
      <c r="Y80" s="207">
        <f>ROUND(N(data!CC79), 0)</f>
        <v>0</v>
      </c>
      <c r="Z80" s="207">
        <f>ROUND(N(data!CC80), 0)</f>
        <v>32163</v>
      </c>
      <c r="AA80" s="207">
        <f>ROUND(N(data!CC81), 0)</f>
        <v>0</v>
      </c>
      <c r="AB80" s="207">
        <f>ROUND(N(data!CC82), 0)</f>
        <v>0</v>
      </c>
      <c r="AC80" s="207">
        <f>ROUND(N(data!CC83), 0)</f>
        <v>110261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698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699</v>
      </c>
      <c r="G3" s="10"/>
      <c r="J3" s="108"/>
    </row>
    <row r="4" spans="2:10" x14ac:dyDescent="0.25">
      <c r="B4" s="107"/>
      <c r="F4" s="10" t="s">
        <v>700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701</v>
      </c>
      <c r="G8" s="10"/>
      <c r="J8" s="108"/>
    </row>
    <row r="9" spans="2:10" x14ac:dyDescent="0.2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25">
      <c r="B10" s="107"/>
      <c r="F10" s="10" t="s">
        <v>703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704</v>
      </c>
      <c r="G12" s="10"/>
      <c r="J12" s="108"/>
    </row>
    <row r="13" spans="2:10" x14ac:dyDescent="0.25">
      <c r="B13" s="107"/>
      <c r="F13" s="10" t="s">
        <v>705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706</v>
      </c>
      <c r="J16" s="108"/>
    </row>
    <row r="17" spans="2:10" x14ac:dyDescent="0.25">
      <c r="B17" s="104"/>
      <c r="C17" s="113" t="s">
        <v>707</v>
      </c>
      <c r="D17" s="113"/>
      <c r="E17" s="105" t="str">
        <f>+data!C98</f>
        <v>St.Joseph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708</v>
      </c>
      <c r="D18" s="62"/>
      <c r="E18" s="11" t="str">
        <f>+"H-"&amp;data!C97</f>
        <v>H-032</v>
      </c>
      <c r="F18" s="10"/>
      <c r="G18" s="10"/>
      <c r="J18" s="108"/>
    </row>
    <row r="19" spans="2:10" x14ac:dyDescent="0.25">
      <c r="B19" s="107"/>
      <c r="C19" s="62" t="s">
        <v>709</v>
      </c>
      <c r="D19" s="62"/>
      <c r="E19" s="11" t="str">
        <f>+data!C99</f>
        <v>1717 South J Street</v>
      </c>
      <c r="F19" s="10"/>
      <c r="G19" s="10"/>
      <c r="J19" s="108"/>
    </row>
    <row r="20" spans="2:10" x14ac:dyDescent="0.25">
      <c r="B20" s="107"/>
      <c r="C20" s="62" t="s">
        <v>710</v>
      </c>
      <c r="D20" s="62"/>
      <c r="E20" s="11" t="str">
        <f>+data!C100</f>
        <v>Tacoma</v>
      </c>
      <c r="F20" s="10"/>
      <c r="G20" s="10"/>
      <c r="J20" s="108"/>
    </row>
    <row r="21" spans="2:10" x14ac:dyDescent="0.2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2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6/30/2023.</v>
      </c>
      <c r="J28" s="108"/>
    </row>
    <row r="29" spans="2:10" x14ac:dyDescent="0.25">
      <c r="B29" s="107" t="s">
        <v>714</v>
      </c>
      <c r="J29" s="108"/>
    </row>
    <row r="30" spans="2:10" x14ac:dyDescent="0.2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7" zoomScaleNormal="100" workbookViewId="0">
      <pane xSplit="1" ySplit="8" topLeftCell="B27" activePane="bottomRight" state="frozen"/>
      <selection activeCell="A7" sqref="A7"/>
      <selection pane="topRight" activeCell="B7" sqref="B7"/>
      <selection pane="bottomLeft" activeCell="A15" sqref="A15"/>
      <selection pane="bottomRight" activeCell="B36" sqref="B3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8.5546875" style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720</v>
      </c>
    </row>
    <row r="3" spans="1:13" x14ac:dyDescent="0.25">
      <c r="A3" s="63"/>
    </row>
    <row r="4" spans="1:13" x14ac:dyDescent="0.25">
      <c r="A4" s="158" t="s">
        <v>721</v>
      </c>
    </row>
    <row r="5" spans="1:13" x14ac:dyDescent="0.25">
      <c r="A5" s="158" t="s">
        <v>722</v>
      </c>
    </row>
    <row r="6" spans="1:13" x14ac:dyDescent="0.25">
      <c r="A6" s="158" t="s">
        <v>723</v>
      </c>
    </row>
    <row r="7" spans="1:13" x14ac:dyDescent="0.25">
      <c r="A7" s="158"/>
    </row>
    <row r="8" spans="1:13" x14ac:dyDescent="0.25">
      <c r="A8" s="2" t="s">
        <v>724</v>
      </c>
    </row>
    <row r="9" spans="1:13" x14ac:dyDescent="0.25">
      <c r="A9" s="158" t="s">
        <v>27</v>
      </c>
    </row>
    <row r="12" spans="1:13" x14ac:dyDescent="0.25">
      <c r="A12" s="1" t="str">
        <f>data!C97</f>
        <v>032</v>
      </c>
      <c r="B12" s="344" t="str">
        <f>RIGHT('Prior Year'!C96,4)</f>
        <v>2022</v>
      </c>
      <c r="C12" s="344" t="str">
        <f>RIGHT(data!C96,4)</f>
        <v>2023</v>
      </c>
      <c r="D12" s="4" t="str">
        <f>RIGHT('Prior Year'!C96,4)</f>
        <v>2022</v>
      </c>
      <c r="E12" s="344" t="str">
        <f>RIGHT(data!C96,4)</f>
        <v>2023</v>
      </c>
      <c r="F12" s="4" t="str">
        <f>RIGHT('Prior Year'!C96,4)</f>
        <v>2022</v>
      </c>
      <c r="G12" s="344" t="str">
        <f>RIGHT(data!C96,4)</f>
        <v>2023</v>
      </c>
      <c r="H12" s="3"/>
    </row>
    <row r="13" spans="1:13" x14ac:dyDescent="0.25">
      <c r="A13" s="2"/>
      <c r="B13" s="241" t="s">
        <v>725</v>
      </c>
      <c r="C13" s="241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41" t="s">
        <v>364</v>
      </c>
      <c r="C14" s="241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25">
      <c r="A15" s="1" t="s">
        <v>735</v>
      </c>
      <c r="B15" s="241">
        <f>ROUND(N('Prior Year'!C85), 0)</f>
        <v>43996694</v>
      </c>
      <c r="C15" s="241">
        <f>data!C85</f>
        <v>46429066.979999997</v>
      </c>
      <c r="D15" s="241">
        <f>ROUND(N('Prior Year'!C59), 0)</f>
        <v>17885</v>
      </c>
      <c r="E15" s="1">
        <f>data!C59</f>
        <v>18755</v>
      </c>
      <c r="F15" s="216">
        <f t="shared" ref="F15:F59" si="0">IF(B15=0,"",IF(D15=0,"",B15/D15))</f>
        <v>2459.9772994129157</v>
      </c>
      <c r="G15" s="216">
        <f t="shared" ref="G15:G29" si="1">IF(C15=0,"",IF(E15=0,"",C15/E15))</f>
        <v>2475.5567571314314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25">
      <c r="A17" s="1" t="s">
        <v>737</v>
      </c>
      <c r="B17" s="241">
        <f>ROUND(N('Prior Year'!E85), 0)</f>
        <v>88301082</v>
      </c>
      <c r="C17" s="241">
        <f>data!E85</f>
        <v>99158180.079999983</v>
      </c>
      <c r="D17" s="241">
        <f>ROUND(N('Prior Year'!E59), 0)</f>
        <v>98995</v>
      </c>
      <c r="E17" s="1">
        <f>data!E59</f>
        <v>103304</v>
      </c>
      <c r="F17" s="216">
        <f t="shared" si="0"/>
        <v>891.97517046315465</v>
      </c>
      <c r="G17" s="216">
        <f t="shared" si="1"/>
        <v>959.86776968946003</v>
      </c>
      <c r="H17" s="6" t="str">
        <f t="shared" si="2"/>
        <v/>
      </c>
      <c r="I17" s="241" t="str">
        <f t="shared" si="3"/>
        <v/>
      </c>
      <c r="M17" s="7"/>
    </row>
    <row r="18" spans="1:13" x14ac:dyDescent="0.25">
      <c r="A18" s="1" t="s">
        <v>738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25">
      <c r="A19" s="1" t="s">
        <v>739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25">
      <c r="A20" s="1" t="s">
        <v>740</v>
      </c>
      <c r="B20" s="241">
        <f>ROUND(N('Prior Year'!H85), 0)</f>
        <v>148981</v>
      </c>
      <c r="C20" s="241">
        <f>data!H85</f>
        <v>114642.45</v>
      </c>
      <c r="D20" s="241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1" t="str">
        <f t="shared" si="3"/>
        <v/>
      </c>
      <c r="M20" s="7"/>
    </row>
    <row r="21" spans="1:13" x14ac:dyDescent="0.25">
      <c r="A21" s="1" t="s">
        <v>741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25">
      <c r="A22" s="1" t="s">
        <v>742</v>
      </c>
      <c r="B22" s="241">
        <f>ROUND(N('Prior Year'!J85), 0)</f>
        <v>14503043</v>
      </c>
      <c r="C22" s="241">
        <f>data!J85</f>
        <v>15435564.539999999</v>
      </c>
      <c r="D22" s="241">
        <f>ROUND(N('Prior Year'!J59), 0)</f>
        <v>5237</v>
      </c>
      <c r="E22" s="1">
        <f>data!J59</f>
        <v>5109</v>
      </c>
      <c r="F22" s="216">
        <f t="shared" si="0"/>
        <v>2769.3417987397365</v>
      </c>
      <c r="G22" s="216">
        <f t="shared" si="1"/>
        <v>3021.2496652965356</v>
      </c>
      <c r="H22" s="6" t="str">
        <f t="shared" si="2"/>
        <v/>
      </c>
      <c r="I22" s="241" t="str">
        <f t="shared" si="3"/>
        <v/>
      </c>
      <c r="M22" s="7"/>
    </row>
    <row r="23" spans="1:13" x14ac:dyDescent="0.25">
      <c r="A23" s="1" t="s">
        <v>743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25">
      <c r="A24" s="1" t="s">
        <v>744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25">
      <c r="A25" s="1" t="s">
        <v>745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41">
        <f>data!N85</f>
        <v>0</v>
      </c>
      <c r="D26" s="241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ht="45" x14ac:dyDescent="0.25">
      <c r="A27" s="1" t="s">
        <v>747</v>
      </c>
      <c r="B27" s="241">
        <f>ROUND(N('Prior Year'!O85), 0)</f>
        <v>27452223</v>
      </c>
      <c r="C27" s="241">
        <f>data!O85</f>
        <v>30808634.979999993</v>
      </c>
      <c r="D27" s="241">
        <f>ROUND(N('Prior Year'!O59), 0)</f>
        <v>16499</v>
      </c>
      <c r="E27" s="1">
        <f>data!O59</f>
        <v>10255</v>
      </c>
      <c r="F27" s="216">
        <f t="shared" si="0"/>
        <v>1663.8719316322201</v>
      </c>
      <c r="G27" s="216">
        <f t="shared" si="1"/>
        <v>3004.254995611896</v>
      </c>
      <c r="H27" s="6">
        <f t="shared" si="2"/>
        <v>0.80558066909920822</v>
      </c>
      <c r="I27" s="343" t="s">
        <v>1366</v>
      </c>
      <c r="M27" s="7"/>
    </row>
    <row r="28" spans="1:13" x14ac:dyDescent="0.25">
      <c r="A28" s="1" t="s">
        <v>748</v>
      </c>
      <c r="B28" s="241">
        <f>ROUND(N('Prior Year'!P85), 0)</f>
        <v>96329867</v>
      </c>
      <c r="C28" s="241">
        <f>data!P85</f>
        <v>104367161.75000004</v>
      </c>
      <c r="D28" s="241">
        <f>ROUND(N('Prior Year'!P59), 0)</f>
        <v>1522721</v>
      </c>
      <c r="E28" s="1">
        <f>data!P59</f>
        <v>1339704</v>
      </c>
      <c r="F28" s="216">
        <f t="shared" si="0"/>
        <v>63.261665794324763</v>
      </c>
      <c r="G28" s="216">
        <f t="shared" si="1"/>
        <v>77.903150061506153</v>
      </c>
      <c r="H28" s="6" t="str">
        <f t="shared" si="2"/>
        <v/>
      </c>
      <c r="I28" s="241" t="str">
        <f t="shared" si="3"/>
        <v/>
      </c>
      <c r="J28" s="342"/>
      <c r="M28" s="7"/>
    </row>
    <row r="29" spans="1:13" x14ac:dyDescent="0.25">
      <c r="A29" s="1" t="s">
        <v>749</v>
      </c>
      <c r="B29" s="241">
        <f>ROUND(N('Prior Year'!Q85), 0)</f>
        <v>2721731</v>
      </c>
      <c r="C29" s="241">
        <f>data!Q85</f>
        <v>3092303.1</v>
      </c>
      <c r="D29" s="241">
        <f>ROUND(N('Prior Year'!Q59), 0)</f>
        <v>798945</v>
      </c>
      <c r="E29" s="1">
        <f>data!Q59</f>
        <v>750075</v>
      </c>
      <c r="F29" s="216">
        <f t="shared" si="0"/>
        <v>3.4066562779665683</v>
      </c>
      <c r="G29" s="216">
        <f t="shared" si="1"/>
        <v>4.1226585341465851</v>
      </c>
      <c r="H29" s="6" t="str">
        <f t="shared" si="2"/>
        <v/>
      </c>
      <c r="I29" s="241" t="str">
        <f t="shared" si="3"/>
        <v/>
      </c>
      <c r="J29" s="342"/>
      <c r="M29" s="7"/>
    </row>
    <row r="30" spans="1:13" x14ac:dyDescent="0.25">
      <c r="A30" s="1" t="s">
        <v>750</v>
      </c>
      <c r="B30" s="241">
        <f>ROUND(N('Prior Year'!R85), 0)</f>
        <v>0</v>
      </c>
      <c r="C30" s="241">
        <f>data!R85</f>
        <v>0</v>
      </c>
      <c r="D30" s="241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1" t="str">
        <f t="shared" si="3"/>
        <v/>
      </c>
      <c r="M30" s="7"/>
    </row>
    <row r="31" spans="1:13" x14ac:dyDescent="0.25">
      <c r="A31" s="1" t="s">
        <v>751</v>
      </c>
      <c r="B31" s="241">
        <f>ROUND(N('Prior Year'!S85), 0)</f>
        <v>5718722</v>
      </c>
      <c r="C31" s="241">
        <f>data!S85</f>
        <v>3010448.8899999997</v>
      </c>
      <c r="D31" s="241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25">
      <c r="A32" s="1" t="s">
        <v>753</v>
      </c>
      <c r="B32" s="241">
        <f>ROUND(N('Prior Year'!T85), 0)</f>
        <v>3357473</v>
      </c>
      <c r="C32" s="241">
        <f>data!T85</f>
        <v>3658902.16</v>
      </c>
      <c r="D32" s="241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25">
      <c r="A33" s="1" t="s">
        <v>754</v>
      </c>
      <c r="B33" s="241">
        <f>ROUND(N('Prior Year'!U85), 0)</f>
        <v>30026466</v>
      </c>
      <c r="C33" s="241">
        <f>data!U85</f>
        <v>24844196.579999998</v>
      </c>
      <c r="D33" s="241">
        <f>ROUND(N('Prior Year'!U59), 0)</f>
        <v>1654172</v>
      </c>
      <c r="E33" s="1">
        <f>data!U59</f>
        <v>1570761</v>
      </c>
      <c r="F33" s="216">
        <f t="shared" si="0"/>
        <v>18.151961222895807</v>
      </c>
      <c r="G33" s="216">
        <f t="shared" ref="G33:G69" si="5">IF(C33=0,"",IF(E33=0,"",C33/E33))</f>
        <v>15.816662483980693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25">
      <c r="A34" s="1" t="s">
        <v>755</v>
      </c>
      <c r="B34" s="241">
        <f>ROUND(N('Prior Year'!V85), 0)</f>
        <v>26222982</v>
      </c>
      <c r="C34" s="241">
        <f>data!V85</f>
        <v>23351674.849999998</v>
      </c>
      <c r="D34" s="241">
        <f>ROUND(N('Prior Year'!V59), 0)</f>
        <v>47779</v>
      </c>
      <c r="E34" s="1">
        <f>data!V59</f>
        <v>18818</v>
      </c>
      <c r="F34" s="216">
        <f t="shared" si="0"/>
        <v>548.8390715586346</v>
      </c>
      <c r="G34" s="216">
        <f t="shared" si="5"/>
        <v>1240.9222473163991</v>
      </c>
      <c r="H34" s="6">
        <f t="shared" si="6"/>
        <v>1.260994728003483</v>
      </c>
      <c r="I34" s="241" t="s">
        <v>1367</v>
      </c>
      <c r="M34" s="7"/>
    </row>
    <row r="35" spans="1:13" x14ac:dyDescent="0.25">
      <c r="A35" s="1" t="s">
        <v>756</v>
      </c>
      <c r="B35" s="241">
        <f>ROUND(N('Prior Year'!W85), 0)</f>
        <v>1607088</v>
      </c>
      <c r="C35" s="241">
        <f>data!W85</f>
        <v>1649972.14</v>
      </c>
      <c r="D35" s="241">
        <f>ROUND(N('Prior Year'!W59), 0)</f>
        <v>26637</v>
      </c>
      <c r="E35" s="1">
        <f>data!W59</f>
        <v>7327</v>
      </c>
      <c r="F35" s="216">
        <f t="shared" si="0"/>
        <v>60.332920373915982</v>
      </c>
      <c r="G35" s="216">
        <f t="shared" si="5"/>
        <v>225.19068377234882</v>
      </c>
      <c r="H35" s="6">
        <f t="shared" si="6"/>
        <v>2.7324678198356627</v>
      </c>
      <c r="I35" s="241" t="s">
        <v>1367</v>
      </c>
      <c r="M35" s="7"/>
    </row>
    <row r="36" spans="1:13" x14ac:dyDescent="0.25">
      <c r="A36" s="1" t="s">
        <v>757</v>
      </c>
      <c r="B36" s="241">
        <f>ROUND(N('Prior Year'!X85), 0)</f>
        <v>2658722</v>
      </c>
      <c r="C36" s="241">
        <f>data!X85</f>
        <v>3301898.69</v>
      </c>
      <c r="D36" s="241">
        <f>ROUND(N('Prior Year'!X59), 0)</f>
        <v>85506</v>
      </c>
      <c r="E36" s="1">
        <f>data!X59</f>
        <v>38649.25</v>
      </c>
      <c r="F36" s="216">
        <f t="shared" si="0"/>
        <v>31.093981708885927</v>
      </c>
      <c r="G36" s="216">
        <f t="shared" si="5"/>
        <v>85.432413048118661</v>
      </c>
      <c r="H36" s="6">
        <f t="shared" si="6"/>
        <v>1.7475546183814759</v>
      </c>
      <c r="I36" s="241" t="s">
        <v>1367</v>
      </c>
      <c r="M36" s="7"/>
    </row>
    <row r="37" spans="1:13" x14ac:dyDescent="0.25">
      <c r="A37" s="1" t="s">
        <v>758</v>
      </c>
      <c r="B37" s="241">
        <f>ROUND(N('Prior Year'!Y85), 0)</f>
        <v>14669956</v>
      </c>
      <c r="C37" s="241">
        <f>data!Y85</f>
        <v>15265234.460000003</v>
      </c>
      <c r="D37" s="241">
        <f>ROUND(N('Prior Year'!Y59), 0)</f>
        <v>523756</v>
      </c>
      <c r="E37" s="1">
        <f>data!Y59</f>
        <v>177670.51</v>
      </c>
      <c r="F37" s="216">
        <f t="shared" si="0"/>
        <v>28.009141661384309</v>
      </c>
      <c r="G37" s="216">
        <f t="shared" si="5"/>
        <v>85.918785621766958</v>
      </c>
      <c r="H37" s="6">
        <f t="shared" si="6"/>
        <v>2.0675265475993365</v>
      </c>
      <c r="I37" s="241" t="s">
        <v>1367</v>
      </c>
      <c r="M37" s="7"/>
    </row>
    <row r="38" spans="1:13" x14ac:dyDescent="0.25">
      <c r="A38" s="1" t="s">
        <v>759</v>
      </c>
      <c r="B38" s="241">
        <f>ROUND(N('Prior Year'!Z85), 0)</f>
        <v>0</v>
      </c>
      <c r="C38" s="241">
        <f>data!Z85</f>
        <v>0</v>
      </c>
      <c r="D38" s="241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1" t="str">
        <f t="shared" si="3"/>
        <v/>
      </c>
      <c r="M38" s="7"/>
    </row>
    <row r="39" spans="1:13" x14ac:dyDescent="0.25">
      <c r="A39" s="1" t="s">
        <v>760</v>
      </c>
      <c r="B39" s="241">
        <f>ROUND(N('Prior Year'!AA85), 0)</f>
        <v>1465157</v>
      </c>
      <c r="C39" s="241">
        <f>data!AA85</f>
        <v>1568489.7099999997</v>
      </c>
      <c r="D39" s="241">
        <f>ROUND(N('Prior Year'!AA59), 0)</f>
        <v>30952</v>
      </c>
      <c r="E39" s="1">
        <f>data!AA59</f>
        <v>7205.1</v>
      </c>
      <c r="F39" s="216">
        <f t="shared" si="0"/>
        <v>47.336424140604805</v>
      </c>
      <c r="G39" s="216">
        <f t="shared" si="5"/>
        <v>217.69159484254203</v>
      </c>
      <c r="H39" s="6">
        <f t="shared" si="6"/>
        <v>3.5988179038603789</v>
      </c>
      <c r="I39" s="241" t="s">
        <v>1367</v>
      </c>
      <c r="M39" s="7"/>
    </row>
    <row r="40" spans="1:13" x14ac:dyDescent="0.25">
      <c r="A40" s="1" t="s">
        <v>761</v>
      </c>
      <c r="B40" s="241">
        <f>ROUND(N('Prior Year'!AB85), 0)</f>
        <v>28254515</v>
      </c>
      <c r="C40" s="241">
        <f>data!AB85</f>
        <v>28764361.900000002</v>
      </c>
      <c r="D40" s="241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25">
      <c r="A41" s="1" t="s">
        <v>762</v>
      </c>
      <c r="B41" s="241">
        <f>ROUND(N('Prior Year'!AC85), 0)</f>
        <v>7476423</v>
      </c>
      <c r="C41" s="241">
        <f>data!AC85</f>
        <v>7197981.0099999988</v>
      </c>
      <c r="D41" s="241">
        <f>ROUND(N('Prior Year'!AC59), 0)</f>
        <v>190546</v>
      </c>
      <c r="E41" s="1">
        <f>data!AC59</f>
        <v>177211.38999999998</v>
      </c>
      <c r="F41" s="216">
        <f t="shared" si="0"/>
        <v>39.236840447975815</v>
      </c>
      <c r="G41" s="216">
        <f t="shared" si="5"/>
        <v>40.618049494448407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25">
      <c r="A42" s="1" t="s">
        <v>763</v>
      </c>
      <c r="B42" s="241">
        <f>ROUND(N('Prior Year'!AD85), 0)</f>
        <v>2982342</v>
      </c>
      <c r="C42" s="241">
        <f>data!AD85</f>
        <v>3097945.3600000008</v>
      </c>
      <c r="D42" s="241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1" t="str">
        <f t="shared" si="3"/>
        <v/>
      </c>
      <c r="M42" s="7"/>
    </row>
    <row r="43" spans="1:13" x14ac:dyDescent="0.25">
      <c r="A43" s="1" t="s">
        <v>764</v>
      </c>
      <c r="B43" s="241">
        <f>ROUND(N('Prior Year'!AE85), 0)</f>
        <v>7041450</v>
      </c>
      <c r="C43" s="241">
        <f>data!AE85</f>
        <v>7329833.9299999988</v>
      </c>
      <c r="D43" s="241">
        <f>ROUND(N('Prior Year'!AE59), 0)</f>
        <v>141471</v>
      </c>
      <c r="E43" s="1">
        <f>data!AE59</f>
        <v>151186</v>
      </c>
      <c r="F43" s="216">
        <f t="shared" si="0"/>
        <v>49.773098373518245</v>
      </c>
      <c r="G43" s="216">
        <f t="shared" si="5"/>
        <v>48.482226727342471</v>
      </c>
      <c r="H43" s="6" t="str">
        <f t="shared" si="7"/>
        <v/>
      </c>
      <c r="I43" s="241" t="str">
        <f t="shared" si="3"/>
        <v/>
      </c>
      <c r="M43" s="7"/>
    </row>
    <row r="44" spans="1:13" x14ac:dyDescent="0.25">
      <c r="A44" s="1" t="s">
        <v>765</v>
      </c>
      <c r="B44" s="241">
        <f>ROUND(N('Prior Year'!AF85), 0)</f>
        <v>0</v>
      </c>
      <c r="C44" s="241">
        <f>data!AF85</f>
        <v>0</v>
      </c>
      <c r="D44" s="241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1" t="str">
        <f t="shared" si="3"/>
        <v/>
      </c>
      <c r="M44" s="7"/>
    </row>
    <row r="45" spans="1:13" x14ac:dyDescent="0.25">
      <c r="A45" s="1" t="s">
        <v>766</v>
      </c>
      <c r="B45" s="241">
        <f>ROUND(N('Prior Year'!AG85), 0)</f>
        <v>20375973</v>
      </c>
      <c r="C45" s="241">
        <f>data!AG85</f>
        <v>20941211.970000003</v>
      </c>
      <c r="D45" s="241">
        <f>ROUND(N('Prior Year'!AG59), 0)</f>
        <v>41858</v>
      </c>
      <c r="E45" s="1">
        <f>data!AG59</f>
        <v>42557</v>
      </c>
      <c r="F45" s="216">
        <f t="shared" si="0"/>
        <v>486.78802140570502</v>
      </c>
      <c r="G45" s="216">
        <f t="shared" si="5"/>
        <v>492.07444063256344</v>
      </c>
      <c r="H45" s="6" t="str">
        <f t="shared" si="7"/>
        <v/>
      </c>
      <c r="I45" s="241" t="str">
        <f t="shared" si="3"/>
        <v/>
      </c>
      <c r="M45" s="7"/>
    </row>
    <row r="46" spans="1:13" x14ac:dyDescent="0.25">
      <c r="A46" s="1" t="s">
        <v>767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25">
      <c r="A47" s="1" t="s">
        <v>768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41">
        <f>ROUND(N('Prior Year'!AJ85), 0)</f>
        <v>158337364</v>
      </c>
      <c r="C48" s="241">
        <f>data!AJ85</f>
        <v>173129147.26000002</v>
      </c>
      <c r="D48" s="241">
        <f>ROUND(N('Prior Year'!AJ59), 0)</f>
        <v>582525</v>
      </c>
      <c r="E48" s="1">
        <f>data!AJ59</f>
        <v>562384.80000000005</v>
      </c>
      <c r="F48" s="216">
        <f t="shared" si="0"/>
        <v>271.8121351014978</v>
      </c>
      <c r="G48" s="216">
        <f t="shared" si="5"/>
        <v>307.84819799539389</v>
      </c>
      <c r="H48" s="6" t="str">
        <f t="shared" si="7"/>
        <v/>
      </c>
      <c r="I48" s="241" t="str">
        <f t="shared" si="8"/>
        <v/>
      </c>
      <c r="M48" s="7"/>
    </row>
    <row r="49" spans="1:13" x14ac:dyDescent="0.25">
      <c r="A49" s="1" t="s">
        <v>770</v>
      </c>
      <c r="B49" s="241">
        <f>ROUND(N('Prior Year'!AK85), 0)</f>
        <v>2313404</v>
      </c>
      <c r="C49" s="241">
        <f>data!AK85</f>
        <v>2427581.7800000007</v>
      </c>
      <c r="D49" s="241">
        <f>ROUND(N('Prior Year'!AK59), 0)</f>
        <v>59997</v>
      </c>
      <c r="E49" s="1">
        <f>data!AK59</f>
        <v>65239</v>
      </c>
      <c r="F49" s="216">
        <f t="shared" si="0"/>
        <v>38.558661266396655</v>
      </c>
      <c r="G49" s="216">
        <f t="shared" si="5"/>
        <v>37.210591517343929</v>
      </c>
      <c r="H49" s="6" t="str">
        <f t="shared" si="7"/>
        <v/>
      </c>
      <c r="I49" s="241" t="str">
        <f t="shared" si="8"/>
        <v/>
      </c>
      <c r="M49" s="7"/>
    </row>
    <row r="50" spans="1:13" x14ac:dyDescent="0.25">
      <c r="A50" s="1" t="s">
        <v>771</v>
      </c>
      <c r="B50" s="241">
        <f>ROUND(N('Prior Year'!AL85), 0)</f>
        <v>844311</v>
      </c>
      <c r="C50" s="241">
        <f>data!AL85</f>
        <v>901281.36</v>
      </c>
      <c r="D50" s="241">
        <f>ROUND(N('Prior Year'!AL59), 0)</f>
        <v>7387</v>
      </c>
      <c r="E50" s="1">
        <f>data!AL59</f>
        <v>7701</v>
      </c>
      <c r="F50" s="216">
        <f t="shared" si="0"/>
        <v>114.29687288479762</v>
      </c>
      <c r="G50" s="216">
        <f t="shared" si="5"/>
        <v>117.03432800934944</v>
      </c>
      <c r="H50" s="6" t="str">
        <f t="shared" si="7"/>
        <v/>
      </c>
      <c r="I50" s="241" t="str">
        <f t="shared" si="8"/>
        <v/>
      </c>
      <c r="M50" s="7"/>
    </row>
    <row r="51" spans="1:13" x14ac:dyDescent="0.25">
      <c r="A51" s="1" t="s">
        <v>772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25">
      <c r="A52" s="1" t="s">
        <v>773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25">
      <c r="A53" s="1" t="s">
        <v>774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1" t="str">
        <f t="shared" si="8"/>
        <v/>
      </c>
      <c r="M53" s="7"/>
    </row>
    <row r="54" spans="1:13" x14ac:dyDescent="0.25">
      <c r="A54" s="1" t="s">
        <v>775</v>
      </c>
      <c r="B54" s="241">
        <f>ROUND(N('Prior Year'!AP85), 0)</f>
        <v>-471122</v>
      </c>
      <c r="C54" s="241">
        <f>data!AP85</f>
        <v>-303991.90000000002</v>
      </c>
      <c r="D54" s="241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1" t="str">
        <f t="shared" si="8"/>
        <v/>
      </c>
      <c r="M54" s="7"/>
    </row>
    <row r="55" spans="1:13" x14ac:dyDescent="0.25">
      <c r="A55" s="1" t="s">
        <v>776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ht="45" x14ac:dyDescent="0.25">
      <c r="A56" s="1" t="s">
        <v>777</v>
      </c>
      <c r="B56" s="241">
        <f>ROUND(N('Prior Year'!AR85), 0)</f>
        <v>41317793</v>
      </c>
      <c r="C56" s="241">
        <f>data!AR85</f>
        <v>40900789.040000007</v>
      </c>
      <c r="D56" s="241">
        <f>ROUND(N('Prior Year'!AR59), 0)</f>
        <v>169801</v>
      </c>
      <c r="E56" s="1">
        <f>data!AR59</f>
        <v>126935.9</v>
      </c>
      <c r="F56" s="216">
        <f t="shared" si="0"/>
        <v>243.33068120918017</v>
      </c>
      <c r="G56" s="216">
        <f t="shared" si="5"/>
        <v>322.21608733226776</v>
      </c>
      <c r="H56" s="6">
        <f t="shared" si="7"/>
        <v>0.32419013389961071</v>
      </c>
      <c r="I56" s="343" t="s">
        <v>1379</v>
      </c>
      <c r="M56" s="7"/>
    </row>
    <row r="57" spans="1:13" x14ac:dyDescent="0.25">
      <c r="A57" s="1" t="s">
        <v>778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1" t="str">
        <f t="shared" si="8"/>
        <v/>
      </c>
      <c r="J57" s="342"/>
      <c r="M57" s="7"/>
    </row>
    <row r="58" spans="1:13" x14ac:dyDescent="0.25">
      <c r="A58" s="1" t="s">
        <v>779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25">
      <c r="A59" s="1" t="s">
        <v>780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1" t="str">
        <f t="shared" si="8"/>
        <v/>
      </c>
      <c r="J59" s="342"/>
      <c r="M59" s="7"/>
    </row>
    <row r="60" spans="1:13" x14ac:dyDescent="0.25">
      <c r="A60" s="1" t="s">
        <v>781</v>
      </c>
      <c r="B60" s="241">
        <f>ROUND(N('Prior Year'!AV85), 0)</f>
        <v>5412210</v>
      </c>
      <c r="C60" s="241">
        <f>data!AV85</f>
        <v>3855715.24</v>
      </c>
      <c r="D60" s="241" t="s">
        <v>752</v>
      </c>
      <c r="E60" s="4" t="s">
        <v>752</v>
      </c>
      <c r="F60" s="216" t="s">
        <v>5</v>
      </c>
      <c r="G60" s="216"/>
      <c r="H60" s="6" t="s">
        <v>5</v>
      </c>
      <c r="I60" s="241" t="str">
        <f t="shared" si="8"/>
        <v/>
      </c>
      <c r="M60" s="7"/>
    </row>
    <row r="61" spans="1:13" x14ac:dyDescent="0.25">
      <c r="A61" s="1" t="s">
        <v>782</v>
      </c>
      <c r="B61" s="241">
        <f>ROUND(N('Prior Year'!AW85), 0)</f>
        <v>0</v>
      </c>
      <c r="C61" s="241">
        <f>data!AW85</f>
        <v>0</v>
      </c>
      <c r="D61" s="241" t="s">
        <v>752</v>
      </c>
      <c r="E61" s="4" t="s">
        <v>752</v>
      </c>
      <c r="F61" s="216" t="s">
        <v>5</v>
      </c>
      <c r="G61" s="216"/>
      <c r="H61" s="6" t="s">
        <v>5</v>
      </c>
      <c r="I61" s="241" t="str">
        <f t="shared" si="8"/>
        <v/>
      </c>
      <c r="M61" s="7"/>
    </row>
    <row r="62" spans="1:13" x14ac:dyDescent="0.25">
      <c r="A62" s="1" t="s">
        <v>783</v>
      </c>
      <c r="B62" s="241">
        <f>ROUND(N('Prior Year'!AX85), 0)</f>
        <v>0</v>
      </c>
      <c r="C62" s="241">
        <f>data!AX85</f>
        <v>170238.73</v>
      </c>
      <c r="D62" s="241" t="s">
        <v>752</v>
      </c>
      <c r="E62" s="4" t="s">
        <v>752</v>
      </c>
      <c r="F62" s="216" t="s">
        <v>5</v>
      </c>
      <c r="G62" s="216"/>
      <c r="H62" s="6" t="s">
        <v>5</v>
      </c>
      <c r="I62" s="241" t="str">
        <f t="shared" si="8"/>
        <v/>
      </c>
      <c r="M62" s="7"/>
    </row>
    <row r="63" spans="1:13" x14ac:dyDescent="0.25">
      <c r="A63" s="1" t="s">
        <v>784</v>
      </c>
      <c r="B63" s="241">
        <f>ROUND(N('Prior Year'!AY85), 0)</f>
        <v>8216225</v>
      </c>
      <c r="C63" s="241">
        <f>data!AY85</f>
        <v>8912059.5999999996</v>
      </c>
      <c r="D63" s="241">
        <f>ROUND(N('Prior Year'!AY59), 0)</f>
        <v>333132</v>
      </c>
      <c r="E63" s="1">
        <f>data!AY59</f>
        <v>314766.71428571426</v>
      </c>
      <c r="F63" s="216">
        <f>IF(B63=0,"",IF(D63=0,"",B63/D63))</f>
        <v>24.663571797365609</v>
      </c>
      <c r="G63" s="216">
        <f t="shared" si="5"/>
        <v>28.313221174684017</v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8"/>
        <v/>
      </c>
      <c r="M63" s="7"/>
    </row>
    <row r="64" spans="1:13" x14ac:dyDescent="0.25">
      <c r="A64" s="1" t="s">
        <v>785</v>
      </c>
      <c r="B64" s="241">
        <f>ROUND(N('Prior Year'!AZ85), 0)</f>
        <v>404169</v>
      </c>
      <c r="C64" s="241">
        <f>data!AZ85</f>
        <v>387855</v>
      </c>
      <c r="D64" s="241">
        <f>ROUND(N('Prior Year'!AZ59), 0)</f>
        <v>249300</v>
      </c>
      <c r="E64" s="1">
        <f>data!AZ59</f>
        <v>272616</v>
      </c>
      <c r="F64" s="216">
        <f>IF(B64=0,"",IF(D64=0,"",B64/D64))</f>
        <v>1.6212154031287604</v>
      </c>
      <c r="G64" s="216">
        <f t="shared" si="5"/>
        <v>1.4227154679109077</v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25">
      <c r="A65" s="1" t="s">
        <v>786</v>
      </c>
      <c r="B65" s="241">
        <f>ROUND(N('Prior Year'!BA85), 0)</f>
        <v>342815</v>
      </c>
      <c r="C65" s="241">
        <f>data!BA85</f>
        <v>442080.12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25">
      <c r="A66" s="1" t="s">
        <v>787</v>
      </c>
      <c r="B66" s="241">
        <f>ROUND(N('Prior Year'!BB85), 0)</f>
        <v>0</v>
      </c>
      <c r="C66" s="241">
        <f>data!BB85</f>
        <v>0</v>
      </c>
      <c r="D66" s="241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25">
      <c r="A67" s="1" t="s">
        <v>788</v>
      </c>
      <c r="B67" s="241">
        <f>ROUND(N('Prior Year'!BC85), 0)</f>
        <v>652731</v>
      </c>
      <c r="C67" s="241">
        <f>data!BC85</f>
        <v>787609.02</v>
      </c>
      <c r="D67" s="241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25">
      <c r="A68" s="1" t="s">
        <v>789</v>
      </c>
      <c r="B68" s="241">
        <f>ROUND(N('Prior Year'!BD85), 0)</f>
        <v>1600723</v>
      </c>
      <c r="C68" s="241">
        <f>data!BD85</f>
        <v>1539503.8599999999</v>
      </c>
      <c r="D68" s="241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25">
      <c r="A69" s="1" t="s">
        <v>790</v>
      </c>
      <c r="B69" s="241">
        <f>ROUND(N('Prior Year'!BE85), 0)</f>
        <v>30125940</v>
      </c>
      <c r="C69" s="241">
        <f>data!BE85</f>
        <v>32149834.43</v>
      </c>
      <c r="D69" s="241">
        <f>ROUND(N('Prior Year'!BE59), 0)</f>
        <v>854713</v>
      </c>
      <c r="E69" s="1">
        <f>data!BE59</f>
        <v>854835.35796666658</v>
      </c>
      <c r="F69" s="216">
        <f>IF(B69=0,"",IF(D69=0,"",B69/D69))</f>
        <v>35.246848942276529</v>
      </c>
      <c r="G69" s="216">
        <f t="shared" si="5"/>
        <v>37.609387738093126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25">
      <c r="A70" s="1" t="s">
        <v>791</v>
      </c>
      <c r="B70" s="241">
        <f>ROUND(N('Prior Year'!BF85), 0)</f>
        <v>6554302</v>
      </c>
      <c r="C70" s="241">
        <f>data!BF85</f>
        <v>7119405.9300000006</v>
      </c>
      <c r="D70" s="241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25">
      <c r="A71" s="1" t="s">
        <v>792</v>
      </c>
      <c r="B71" s="241">
        <f>ROUND(N('Prior Year'!BG85), 0)</f>
        <v>0</v>
      </c>
      <c r="C71" s="241">
        <f>data!BG85</f>
        <v>1311753.3400000001</v>
      </c>
      <c r="D71" s="241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25">
      <c r="A72" s="1" t="s">
        <v>793</v>
      </c>
      <c r="B72" s="241">
        <f>ROUND(N('Prior Year'!BH85), 0)</f>
        <v>0</v>
      </c>
      <c r="C72" s="241">
        <f>data!BH85</f>
        <v>870041.59</v>
      </c>
      <c r="D72" s="241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25">
      <c r="A73" s="1" t="s">
        <v>794</v>
      </c>
      <c r="B73" s="241">
        <f>ROUND(N('Prior Year'!BI85), 0)</f>
        <v>-114419</v>
      </c>
      <c r="C73" s="241">
        <f>data!BI85</f>
        <v>-145077.11000000002</v>
      </c>
      <c r="D73" s="241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25">
      <c r="A74" s="1" t="s">
        <v>795</v>
      </c>
      <c r="B74" s="241">
        <f>ROUND(N('Prior Year'!BJ85), 0)</f>
        <v>0</v>
      </c>
      <c r="C74" s="241">
        <f>data!BJ85</f>
        <v>919912.56</v>
      </c>
      <c r="D74" s="241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25">
      <c r="A75" s="1" t="s">
        <v>796</v>
      </c>
      <c r="B75" s="241">
        <f>ROUND(N('Prior Year'!BK85), 0)</f>
        <v>30274351</v>
      </c>
      <c r="C75" s="241">
        <f>data!BK85</f>
        <v>32628631.09</v>
      </c>
      <c r="D75" s="241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25">
      <c r="A76" s="1" t="s">
        <v>797</v>
      </c>
      <c r="B76" s="241">
        <f>ROUND(N('Prior Year'!BL85), 0)</f>
        <v>6074817</v>
      </c>
      <c r="C76" s="241">
        <f>data!BL85</f>
        <v>6813142.4700000007</v>
      </c>
      <c r="D76" s="241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25">
      <c r="A77" s="1" t="s">
        <v>798</v>
      </c>
      <c r="B77" s="241">
        <f>ROUND(N('Prior Year'!BM85), 0)</f>
        <v>0</v>
      </c>
      <c r="C77" s="241">
        <f>data!BM85</f>
        <v>0</v>
      </c>
      <c r="D77" s="241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25">
      <c r="A78" s="1" t="s">
        <v>799</v>
      </c>
      <c r="B78" s="241">
        <f>ROUND(N('Prior Year'!BN85), 0)</f>
        <v>6481927</v>
      </c>
      <c r="C78" s="241">
        <f>data!BN85</f>
        <v>13907556.119999999</v>
      </c>
      <c r="D78" s="241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25">
      <c r="A79" s="1" t="s">
        <v>800</v>
      </c>
      <c r="B79" s="241">
        <f>ROUND(N('Prior Year'!BO85), 0)</f>
        <v>0</v>
      </c>
      <c r="C79" s="241">
        <f>data!BO85</f>
        <v>951468.12</v>
      </c>
      <c r="D79" s="241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41">
        <f>ROUND(N('Prior Year'!BP85), 0)</f>
        <v>0</v>
      </c>
      <c r="C80" s="241">
        <f>data!BP85</f>
        <v>5630083.9800000004</v>
      </c>
      <c r="D80" s="241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25">
      <c r="A81" s="1" t="s">
        <v>802</v>
      </c>
      <c r="B81" s="241">
        <f>ROUND(N('Prior Year'!BQ85), 0)</f>
        <v>0</v>
      </c>
      <c r="C81" s="241">
        <f>data!BQ85</f>
        <v>0</v>
      </c>
      <c r="D81" s="241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25">
      <c r="A82" s="1" t="s">
        <v>803</v>
      </c>
      <c r="B82" s="241">
        <f>ROUND(N('Prior Year'!BR85), 0)</f>
        <v>695661</v>
      </c>
      <c r="C82" s="241">
        <f>data!BR85</f>
        <v>10013770.780000001</v>
      </c>
      <c r="D82" s="241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25">
      <c r="A83" s="1" t="s">
        <v>804</v>
      </c>
      <c r="B83" s="241">
        <f>ROUND(N('Prior Year'!BS85), 0)</f>
        <v>0</v>
      </c>
      <c r="C83" s="241">
        <f>data!BS85</f>
        <v>163702.65</v>
      </c>
      <c r="D83" s="241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25">
      <c r="A84" s="1" t="s">
        <v>805</v>
      </c>
      <c r="B84" s="241">
        <f>ROUND(N('Prior Year'!BT85), 0)</f>
        <v>238051</v>
      </c>
      <c r="C84" s="241">
        <f>data!BT85</f>
        <v>585550.32999999996</v>
      </c>
      <c r="D84" s="241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25">
      <c r="A85" s="1" t="s">
        <v>806</v>
      </c>
      <c r="B85" s="241">
        <f>ROUND(N('Prior Year'!BU85), 0)</f>
        <v>0</v>
      </c>
      <c r="C85" s="241">
        <f>data!BU85</f>
        <v>79157.83</v>
      </c>
      <c r="D85" s="241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25">
      <c r="A86" s="1" t="s">
        <v>807</v>
      </c>
      <c r="B86" s="241">
        <f>ROUND(N('Prior Year'!BV85), 0)</f>
        <v>200721</v>
      </c>
      <c r="C86" s="241">
        <f>data!BV85</f>
        <v>192620</v>
      </c>
      <c r="D86" s="241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25">
      <c r="A87" s="1" t="s">
        <v>808</v>
      </c>
      <c r="B87" s="241">
        <f>ROUND(N('Prior Year'!BW85), 0)</f>
        <v>0</v>
      </c>
      <c r="C87" s="241">
        <f>data!BW85</f>
        <v>1668531.74</v>
      </c>
      <c r="D87" s="241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25">
      <c r="A88" s="1" t="s">
        <v>809</v>
      </c>
      <c r="B88" s="241">
        <f>ROUND(N('Prior Year'!BX85), 0)</f>
        <v>0</v>
      </c>
      <c r="C88" s="241">
        <f>data!BX85</f>
        <v>5519680.75</v>
      </c>
      <c r="D88" s="241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25">
      <c r="A89" s="1" t="s">
        <v>810</v>
      </c>
      <c r="B89" s="241">
        <f>ROUND(N('Prior Year'!BY85), 0)</f>
        <v>5836540</v>
      </c>
      <c r="C89" s="241">
        <f>data!BY85</f>
        <v>7486354.1699999999</v>
      </c>
      <c r="D89" s="241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25">
      <c r="A90" s="1" t="s">
        <v>811</v>
      </c>
      <c r="B90" s="241">
        <f>ROUND(N('Prior Year'!BZ85), 0)</f>
        <v>1251194</v>
      </c>
      <c r="C90" s="241">
        <f>data!BZ85</f>
        <v>1450696.8200000003</v>
      </c>
      <c r="D90" s="241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25">
      <c r="A91" s="1" t="s">
        <v>812</v>
      </c>
      <c r="B91" s="241">
        <f>ROUND(N('Prior Year'!CA85), 0)</f>
        <v>982366</v>
      </c>
      <c r="C91" s="241">
        <f>data!CA85</f>
        <v>1829475.0300000003</v>
      </c>
      <c r="D91" s="241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25">
      <c r="A92" s="1" t="s">
        <v>813</v>
      </c>
      <c r="B92" s="241">
        <f>ROUND(N('Prior Year'!CB85), 0)</f>
        <v>151171</v>
      </c>
      <c r="C92" s="241">
        <f>data!CB85</f>
        <v>340108.43</v>
      </c>
      <c r="D92" s="241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25">
      <c r="A93" s="1" t="s">
        <v>814</v>
      </c>
      <c r="B93" s="241">
        <f>ROUND(N('Prior Year'!CC85), 0)</f>
        <v>110687077</v>
      </c>
      <c r="C93" s="241">
        <f>data!CC85</f>
        <v>52058059.830000006</v>
      </c>
      <c r="D93" s="241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25">
      <c r="A94" s="1" t="s">
        <v>815</v>
      </c>
      <c r="B94" s="241">
        <f>ROUND(N('Prior Year'!CD85), 0)</f>
        <v>36927918</v>
      </c>
      <c r="C94" s="241">
        <f>data!CD85</f>
        <v>31402104.870000005</v>
      </c>
      <c r="D94" s="241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38"/>
  <sheetViews>
    <sheetView topLeftCell="A10" workbookViewId="0">
      <selection activeCell="A37" sqref="A37"/>
    </sheetView>
  </sheetViews>
  <sheetFormatPr defaultRowHeight="15" x14ac:dyDescent="0.2"/>
  <cols>
    <col min="3" max="3" width="10.33203125" customWidth="1"/>
    <col min="6" max="6" width="11.5546875" customWidth="1"/>
  </cols>
  <sheetData>
    <row r="1" spans="1:13" ht="15.75" x14ac:dyDescent="0.25">
      <c r="A1" s="295" t="s">
        <v>816</v>
      </c>
      <c r="B1" s="294"/>
      <c r="C1" s="294"/>
      <c r="D1" s="294"/>
    </row>
    <row r="2" spans="1:13" ht="15.75" x14ac:dyDescent="0.25">
      <c r="A2" s="294"/>
      <c r="B2" s="294"/>
      <c r="C2" s="294"/>
      <c r="D2" s="294"/>
    </row>
    <row r="3" spans="1:13" ht="15.75" x14ac:dyDescent="0.25">
      <c r="A3" s="297" t="s">
        <v>817</v>
      </c>
      <c r="B3" s="294"/>
      <c r="C3" s="294"/>
      <c r="D3" s="294"/>
    </row>
    <row r="4" spans="1:13" ht="15.75" x14ac:dyDescent="0.25">
      <c r="A4" s="294" t="s">
        <v>818</v>
      </c>
      <c r="B4" s="294"/>
      <c r="C4" s="294"/>
      <c r="D4" s="294"/>
    </row>
    <row r="5" spans="1:13" ht="15.75" x14ac:dyDescent="0.25">
      <c r="A5" s="294" t="s">
        <v>819</v>
      </c>
      <c r="B5" s="294"/>
      <c r="C5" s="294"/>
      <c r="D5" s="294"/>
    </row>
    <row r="6" spans="1:13" ht="15.75" x14ac:dyDescent="0.25">
      <c r="A6" s="294"/>
      <c r="B6" s="294"/>
      <c r="C6" s="294"/>
      <c r="D6" s="294"/>
    </row>
    <row r="7" spans="1:13" ht="15.75" x14ac:dyDescent="0.25">
      <c r="A7" s="294" t="s">
        <v>820</v>
      </c>
      <c r="B7" s="294"/>
      <c r="C7" s="294"/>
      <c r="D7" s="294"/>
    </row>
    <row r="8" spans="1:13" ht="15.75" x14ac:dyDescent="0.25">
      <c r="A8" s="294" t="s">
        <v>821</v>
      </c>
      <c r="B8" s="294"/>
      <c r="C8" s="294"/>
      <c r="D8" s="294"/>
    </row>
    <row r="9" spans="1:13" ht="15.75" x14ac:dyDescent="0.25">
      <c r="A9" s="294"/>
      <c r="B9" s="294"/>
      <c r="C9" s="294"/>
      <c r="D9" s="294"/>
    </row>
    <row r="10" spans="1:13" ht="15.75" x14ac:dyDescent="0.25">
      <c r="A10" s="294"/>
      <c r="B10" s="294"/>
      <c r="C10" s="294"/>
      <c r="D10" s="294"/>
    </row>
    <row r="11" spans="1:13" ht="15.75" x14ac:dyDescent="0.25">
      <c r="A11" s="296" t="s">
        <v>822</v>
      </c>
      <c r="B11" s="294"/>
      <c r="C11" s="294"/>
      <c r="D11" s="294">
        <f>N(data!C380)</f>
        <v>5043295</v>
      </c>
      <c r="G11" s="346"/>
      <c r="H11" s="346"/>
      <c r="I11" s="346"/>
      <c r="J11" s="346"/>
      <c r="K11" s="346"/>
      <c r="L11" s="346"/>
      <c r="M11" s="346"/>
    </row>
    <row r="12" spans="1:13" ht="15.75" x14ac:dyDescent="0.25">
      <c r="A12" s="296" t="s">
        <v>823</v>
      </c>
      <c r="B12" s="294"/>
      <c r="C12" s="294"/>
      <c r="D12" s="294" t="str">
        <f>IF(OR(N(data!C380) &gt; 1000000, N(data!C380) / (N(data!D360) + N(data!D383)) &gt; 0.01), "Yes", "No")</f>
        <v>Yes</v>
      </c>
    </row>
    <row r="13" spans="1:13" ht="15.75" x14ac:dyDescent="0.25">
      <c r="A13" s="294"/>
      <c r="B13" s="294"/>
      <c r="C13" s="294"/>
      <c r="D13" s="294"/>
    </row>
    <row r="14" spans="1:13" ht="15.75" x14ac:dyDescent="0.25">
      <c r="A14" s="296" t="s">
        <v>824</v>
      </c>
      <c r="B14" s="294"/>
      <c r="C14" s="294"/>
      <c r="D14" s="296" t="s">
        <v>825</v>
      </c>
    </row>
    <row r="15" spans="1:13" ht="15.75" x14ac:dyDescent="0.25">
      <c r="A15" s="1" t="s">
        <v>1372</v>
      </c>
      <c r="B15" s="294"/>
      <c r="C15" s="294"/>
      <c r="D15" s="294">
        <v>1764228</v>
      </c>
    </row>
    <row r="16" spans="1:13" ht="15.75" x14ac:dyDescent="0.25">
      <c r="A16" s="1" t="s">
        <v>1368</v>
      </c>
      <c r="B16" s="294"/>
      <c r="C16" s="294"/>
      <c r="D16" s="294">
        <v>1202402</v>
      </c>
    </row>
    <row r="17" spans="1:6" ht="15.75" x14ac:dyDescent="0.25">
      <c r="A17" s="1" t="s">
        <v>1369</v>
      </c>
      <c r="B17" s="294"/>
      <c r="C17" s="294"/>
      <c r="D17" s="294">
        <v>1056147</v>
      </c>
    </row>
    <row r="18" spans="1:6" ht="15.75" x14ac:dyDescent="0.25">
      <c r="A18" s="1" t="s">
        <v>1370</v>
      </c>
      <c r="B18" s="294"/>
      <c r="C18" s="294"/>
      <c r="D18" s="294">
        <v>301277</v>
      </c>
    </row>
    <row r="19" spans="1:6" ht="15.75" x14ac:dyDescent="0.25">
      <c r="A19" s="1" t="s">
        <v>1380</v>
      </c>
      <c r="B19" s="294"/>
      <c r="C19" s="294"/>
      <c r="D19" s="294">
        <v>131732</v>
      </c>
      <c r="E19" s="345"/>
    </row>
    <row r="20" spans="1:6" ht="15.75" x14ac:dyDescent="0.25">
      <c r="A20" s="1" t="s">
        <v>1371</v>
      </c>
      <c r="B20" s="294"/>
      <c r="C20" s="294"/>
      <c r="D20" s="294">
        <v>486006.6</v>
      </c>
      <c r="F20" s="1"/>
    </row>
    <row r="21" spans="1:6" ht="15.75" x14ac:dyDescent="0.25">
      <c r="A21" s="1" t="s">
        <v>1373</v>
      </c>
      <c r="B21" s="294"/>
      <c r="C21" s="294"/>
      <c r="D21" s="341">
        <v>101502</v>
      </c>
    </row>
    <row r="22" spans="1:6" ht="15.75" x14ac:dyDescent="0.25">
      <c r="A22" s="294"/>
      <c r="B22" s="294"/>
      <c r="C22" s="294"/>
      <c r="D22" s="294">
        <f>SUM(D15:D21)</f>
        <v>5043294.5999999996</v>
      </c>
      <c r="E22" s="294"/>
      <c r="F22" s="294"/>
    </row>
    <row r="23" spans="1:6" ht="15.75" x14ac:dyDescent="0.25">
      <c r="A23" s="294"/>
      <c r="B23" s="294"/>
      <c r="C23" s="294"/>
      <c r="D23" s="294"/>
    </row>
    <row r="24" spans="1:6" ht="15.75" x14ac:dyDescent="0.25">
      <c r="A24" s="294"/>
      <c r="B24" s="294"/>
      <c r="C24" s="294"/>
      <c r="D24" s="294"/>
    </row>
    <row r="25" spans="1:6" ht="15.75" x14ac:dyDescent="0.25">
      <c r="A25" s="296" t="s">
        <v>826</v>
      </c>
      <c r="B25" s="294"/>
      <c r="C25" s="294"/>
      <c r="D25" s="294">
        <f>N(data!C414)</f>
        <v>7731456.6599999666</v>
      </c>
    </row>
    <row r="26" spans="1:6" ht="15.75" x14ac:dyDescent="0.25">
      <c r="A26" s="296" t="s">
        <v>823</v>
      </c>
      <c r="B26" s="294"/>
      <c r="C26" s="294"/>
      <c r="D26" s="294" t="str">
        <f>IF(OR(N(data!C414)&gt;1000000,N(data!C414)/(N(data!D416))&gt;0.01),"Yes","No")</f>
        <v>Yes</v>
      </c>
    </row>
    <row r="27" spans="1:6" ht="15.75" x14ac:dyDescent="0.25">
      <c r="A27" s="294"/>
      <c r="B27" s="294"/>
      <c r="C27" s="294"/>
      <c r="D27" s="294"/>
    </row>
    <row r="28" spans="1:6" ht="15.75" x14ac:dyDescent="0.25">
      <c r="A28" s="296" t="s">
        <v>824</v>
      </c>
      <c r="B28" s="294"/>
      <c r="C28" s="294"/>
      <c r="D28" s="296" t="s">
        <v>825</v>
      </c>
    </row>
    <row r="29" spans="1:6" ht="15.75" x14ac:dyDescent="0.25">
      <c r="A29" s="1" t="s">
        <v>1374</v>
      </c>
      <c r="B29" s="294"/>
      <c r="C29" s="294"/>
      <c r="D29" s="294">
        <v>4400198.84</v>
      </c>
    </row>
    <row r="30" spans="1:6" ht="15.75" x14ac:dyDescent="0.25">
      <c r="A30" s="1" t="s">
        <v>1375</v>
      </c>
      <c r="B30" s="294"/>
      <c r="C30" s="294"/>
      <c r="D30" s="294"/>
    </row>
    <row r="31" spans="1:6" ht="15.75" x14ac:dyDescent="0.25">
      <c r="A31" s="1" t="s">
        <v>1376</v>
      </c>
      <c r="B31" s="294"/>
      <c r="C31" s="294"/>
      <c r="D31" s="294">
        <v>637969</v>
      </c>
    </row>
    <row r="32" spans="1:6" ht="15.75" x14ac:dyDescent="0.25">
      <c r="A32" s="1" t="s">
        <v>1363</v>
      </c>
      <c r="B32" s="294"/>
      <c r="C32" s="294"/>
      <c r="D32" s="294">
        <v>628320.39</v>
      </c>
    </row>
    <row r="33" spans="1:4" ht="15.75" x14ac:dyDescent="0.25">
      <c r="A33" s="1" t="s">
        <v>1362</v>
      </c>
      <c r="B33" s="294"/>
      <c r="C33" s="294"/>
      <c r="D33" s="294">
        <v>326435.46999999997</v>
      </c>
    </row>
    <row r="34" spans="1:4" ht="15.75" x14ac:dyDescent="0.25">
      <c r="A34" s="1" t="s">
        <v>1377</v>
      </c>
      <c r="B34" s="294"/>
      <c r="C34" s="294"/>
      <c r="D34" s="294">
        <v>342332</v>
      </c>
    </row>
    <row r="35" spans="1:4" ht="15.75" x14ac:dyDescent="0.25">
      <c r="A35" s="1" t="s">
        <v>1378</v>
      </c>
      <c r="B35" s="294"/>
      <c r="C35" s="294"/>
      <c r="D35" s="294">
        <v>133766</v>
      </c>
    </row>
    <row r="36" spans="1:4" ht="15.75" x14ac:dyDescent="0.25">
      <c r="A36" s="1" t="s">
        <v>1364</v>
      </c>
      <c r="B36" s="294"/>
      <c r="C36" s="294"/>
      <c r="D36" s="294">
        <v>95095.61</v>
      </c>
    </row>
    <row r="37" spans="1:4" ht="15.75" x14ac:dyDescent="0.25">
      <c r="A37" s="1" t="s">
        <v>1365</v>
      </c>
      <c r="B37" s="294"/>
      <c r="C37" s="294"/>
      <c r="D37" s="341">
        <v>1252371.97</v>
      </c>
    </row>
    <row r="38" spans="1:4" ht="15.75" x14ac:dyDescent="0.25">
      <c r="A38" s="294"/>
      <c r="B38" s="294"/>
      <c r="C38" s="294"/>
      <c r="D38" s="294">
        <f>SUM(D29:D37)</f>
        <v>7816489.2799999993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827</v>
      </c>
    </row>
    <row r="2" spans="1:7" ht="20.100000000000001" customHeight="1" x14ac:dyDescent="0.25">
      <c r="A2" s="71" t="s">
        <v>828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6/30/2023</v>
      </c>
      <c r="C4" s="73"/>
      <c r="D4" s="74"/>
      <c r="E4" s="75"/>
      <c r="F4" s="73" t="str">
        <f>"License Number:  "&amp;"H-"&amp;FIXED(data!C97,0)</f>
        <v>License Number:  H-32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St.Joseph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98401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829</v>
      </c>
      <c r="C7" s="76"/>
      <c r="D7" s="73" t="str">
        <f>"  "&amp;data!C103</f>
        <v xml:space="preserve">  Pierce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830</v>
      </c>
      <c r="C8" s="76"/>
      <c r="D8" s="73" t="str">
        <f>"  "&amp;data!C104</f>
        <v xml:space="preserve">  Ketul Patel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831</v>
      </c>
      <c r="C9" s="76"/>
      <c r="D9" s="73" t="str">
        <f>"  "&amp;data!C105</f>
        <v xml:space="preserve">  David Nosacka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832</v>
      </c>
      <c r="C10" s="76"/>
      <c r="D10" s="73" t="str">
        <f>"  "&amp;data!C107</f>
        <v xml:space="preserve">  253-426-4101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833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835</v>
      </c>
      <c r="E16" s="242" t="str">
        <f>IF(data!C120&gt;0," X","")</f>
        <v/>
      </c>
      <c r="F16" s="90" t="s">
        <v>331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2" t="str">
        <f>IF(data!C121&gt;0," X","")</f>
        <v/>
      </c>
      <c r="F17" s="90" t="s">
        <v>332</v>
      </c>
      <c r="G17" s="76"/>
    </row>
    <row r="18" spans="1:7" ht="20.100000000000001" customHeight="1" x14ac:dyDescent="0.25">
      <c r="A18" s="72"/>
      <c r="B18" s="76" t="s">
        <v>836</v>
      </c>
      <c r="C18" s="76"/>
      <c r="D18" s="76"/>
      <c r="E18" s="242" t="str">
        <f>IF(data!C122&gt;0," X","")</f>
        <v/>
      </c>
      <c r="F18" s="90" t="s">
        <v>333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837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838</v>
      </c>
      <c r="C22" s="73"/>
      <c r="D22" s="73"/>
      <c r="E22" s="73"/>
      <c r="F22" s="87" t="s">
        <v>336</v>
      </c>
      <c r="G22" s="88" t="s">
        <v>242</v>
      </c>
    </row>
    <row r="23" spans="1:7" ht="20.100000000000001" customHeight="1" x14ac:dyDescent="0.25">
      <c r="A23" s="72"/>
      <c r="B23" s="73" t="s">
        <v>839</v>
      </c>
      <c r="C23" s="73"/>
      <c r="D23" s="73"/>
      <c r="E23" s="73"/>
      <c r="F23" s="72">
        <f>data!C127</f>
        <v>19286</v>
      </c>
      <c r="G23" s="76">
        <f>data!D127</f>
        <v>122059</v>
      </c>
    </row>
    <row r="24" spans="1:7" ht="20.100000000000001" customHeight="1" x14ac:dyDescent="0.25">
      <c r="A24" s="72"/>
      <c r="B24" s="73" t="s">
        <v>840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340</v>
      </c>
      <c r="C26" s="73"/>
      <c r="D26" s="73"/>
      <c r="E26" s="73"/>
      <c r="F26" s="72">
        <f>data!C130</f>
        <v>3644</v>
      </c>
      <c r="G26" s="76">
        <f>data!D130</f>
        <v>5109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00000000000001" customHeight="1" x14ac:dyDescent="0.25">
      <c r="A30" s="72"/>
      <c r="B30" s="73" t="s">
        <v>342</v>
      </c>
      <c r="C30" s="76"/>
      <c r="D30" s="76">
        <f>data!C132</f>
        <v>48</v>
      </c>
      <c r="E30" s="73" t="s">
        <v>348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843</v>
      </c>
      <c r="C31" s="76"/>
      <c r="D31" s="76">
        <f>data!C133</f>
        <v>35</v>
      </c>
      <c r="E31" s="73" t="s">
        <v>349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844</v>
      </c>
      <c r="C32" s="76"/>
      <c r="D32" s="76">
        <f>data!C134</f>
        <v>214</v>
      </c>
      <c r="E32" s="73" t="s">
        <v>845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34</v>
      </c>
    </row>
    <row r="34" spans="1:7" ht="20.100000000000001" customHeight="1" x14ac:dyDescent="0.25">
      <c r="A34" s="72"/>
      <c r="B34" s="92" t="s">
        <v>848</v>
      </c>
      <c r="C34" s="76"/>
      <c r="D34" s="76">
        <f>data!C136</f>
        <v>32</v>
      </c>
      <c r="E34" s="73" t="s">
        <v>351</v>
      </c>
      <c r="F34" s="76"/>
      <c r="G34" s="76">
        <f>data!E143</f>
        <v>363</v>
      </c>
    </row>
    <row r="35" spans="1:7" ht="20.100000000000001" customHeight="1" x14ac:dyDescent="0.25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385</v>
      </c>
    </row>
    <row r="37" spans="1:7" ht="20.100000000000001" customHeight="1" x14ac:dyDescent="0.25">
      <c r="A37" s="72"/>
      <c r="E37" s="73" t="s">
        <v>353</v>
      </c>
      <c r="F37" s="76"/>
      <c r="G37" s="76">
        <f>data!C145</f>
        <v>35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852</v>
      </c>
      <c r="G1" s="70" t="s">
        <v>853</v>
      </c>
    </row>
    <row r="2" spans="1:7" ht="20.100000000000001" customHeight="1" x14ac:dyDescent="0.25">
      <c r="A2" s="1" t="str">
        <f>"Hospital: "&amp;data!C98</f>
        <v>Hospital: St.Joseph Medical Center</v>
      </c>
      <c r="G2" s="4" t="s">
        <v>854</v>
      </c>
    </row>
    <row r="3" spans="1:7" ht="20.100000000000001" customHeight="1" x14ac:dyDescent="0.25">
      <c r="G3" s="4" t="str">
        <f>"FYE: "&amp;data!C96</f>
        <v>FYE: 6/30/2023</v>
      </c>
    </row>
    <row r="4" spans="1:7" ht="20.100000000000001" customHeight="1" x14ac:dyDescent="0.25">
      <c r="A4" s="130" t="s">
        <v>855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856</v>
      </c>
      <c r="C5" s="83"/>
      <c r="D5" s="83"/>
      <c r="E5" s="134" t="s">
        <v>363</v>
      </c>
      <c r="F5" s="83"/>
      <c r="G5" s="83"/>
    </row>
    <row r="6" spans="1:7" ht="20.100000000000001" customHeight="1" x14ac:dyDescent="0.25">
      <c r="A6" s="135" t="s">
        <v>857</v>
      </c>
      <c r="B6" s="88" t="s">
        <v>336</v>
      </c>
      <c r="C6" s="88" t="s">
        <v>858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357</v>
      </c>
      <c r="B7" s="136">
        <f>data!B154</f>
        <v>7952</v>
      </c>
      <c r="C7" s="136">
        <f>data!B155</f>
        <v>60698</v>
      </c>
      <c r="D7" s="136">
        <f>data!B156</f>
        <v>0</v>
      </c>
      <c r="E7" s="136">
        <f>data!B157</f>
        <v>1139113214.53</v>
      </c>
      <c r="F7" s="136">
        <f>data!B158</f>
        <v>652563678.27999997</v>
      </c>
      <c r="G7" s="136">
        <f>data!B157+data!B158</f>
        <v>1791676892.8099999</v>
      </c>
    </row>
    <row r="8" spans="1:7" ht="20.100000000000001" customHeight="1" x14ac:dyDescent="0.25">
      <c r="A8" s="72" t="s">
        <v>358</v>
      </c>
      <c r="B8" s="136">
        <f>data!C154</f>
        <v>4715</v>
      </c>
      <c r="C8" s="136">
        <f>data!C155</f>
        <v>30493</v>
      </c>
      <c r="D8" s="136">
        <f>data!C156</f>
        <v>0</v>
      </c>
      <c r="E8" s="136">
        <f>data!C157</f>
        <v>530443013.43000001</v>
      </c>
      <c r="F8" s="136">
        <f>data!C158</f>
        <v>297165681.86000007</v>
      </c>
      <c r="G8" s="136">
        <f>data!C157+data!C158</f>
        <v>827608695.29000008</v>
      </c>
    </row>
    <row r="9" spans="1:7" ht="20.100000000000001" customHeight="1" x14ac:dyDescent="0.25">
      <c r="A9" s="72" t="s">
        <v>859</v>
      </c>
      <c r="B9" s="136">
        <f>data!D154</f>
        <v>6619</v>
      </c>
      <c r="C9" s="136">
        <f>data!D155</f>
        <v>30868</v>
      </c>
      <c r="D9" s="136">
        <f>data!D156</f>
        <v>0</v>
      </c>
      <c r="E9" s="136">
        <f>data!D157</f>
        <v>655602422.36000013</v>
      </c>
      <c r="F9" s="136">
        <f>data!D158</f>
        <v>593299908.44000006</v>
      </c>
      <c r="G9" s="136">
        <f>data!D157+data!D158</f>
        <v>1248902330.8000002</v>
      </c>
    </row>
    <row r="10" spans="1:7" ht="20.100000000000001" customHeight="1" x14ac:dyDescent="0.25">
      <c r="A10" s="87" t="s">
        <v>230</v>
      </c>
      <c r="B10" s="136">
        <f>data!E154</f>
        <v>19286</v>
      </c>
      <c r="C10" s="136">
        <f>data!E155</f>
        <v>122059</v>
      </c>
      <c r="D10" s="136">
        <f>data!E156</f>
        <v>0</v>
      </c>
      <c r="E10" s="136">
        <f>data!E157</f>
        <v>2325158650.3200002</v>
      </c>
      <c r="F10" s="136">
        <f>data!E158</f>
        <v>1543029268.5800002</v>
      </c>
      <c r="G10" s="136">
        <f>E10+F10</f>
        <v>3868187918.9000006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860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856</v>
      </c>
      <c r="C14" s="142"/>
      <c r="D14" s="142"/>
      <c r="E14" s="142" t="s">
        <v>363</v>
      </c>
      <c r="F14" s="142"/>
      <c r="G14" s="142"/>
    </row>
    <row r="15" spans="1:7" ht="20.100000000000001" customHeight="1" x14ac:dyDescent="0.25">
      <c r="A15" s="135" t="s">
        <v>857</v>
      </c>
      <c r="B15" s="88" t="s">
        <v>336</v>
      </c>
      <c r="C15" s="88" t="s">
        <v>858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859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861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856</v>
      </c>
      <c r="C23" s="83"/>
      <c r="D23" s="83"/>
      <c r="E23" s="83" t="s">
        <v>363</v>
      </c>
      <c r="F23" s="83"/>
      <c r="G23" s="83"/>
    </row>
    <row r="24" spans="1:7" ht="20.100000000000001" customHeight="1" x14ac:dyDescent="0.25">
      <c r="A24" s="135" t="s">
        <v>857</v>
      </c>
      <c r="B24" s="88" t="s">
        <v>336</v>
      </c>
      <c r="C24" s="88" t="s">
        <v>858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859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862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863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864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366</v>
      </c>
      <c r="B1" s="71"/>
      <c r="C1" s="70" t="s">
        <v>865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St.Joseph Medical Center</v>
      </c>
      <c r="B3" s="78"/>
      <c r="C3" s="151" t="str">
        <f>"FYE: "&amp;data!C96</f>
        <v>FYE: 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367</v>
      </c>
      <c r="C5" s="132"/>
    </row>
    <row r="6" spans="1:3" ht="20.100000000000001" customHeight="1" x14ac:dyDescent="0.25">
      <c r="A6" s="152">
        <v>2</v>
      </c>
      <c r="B6" s="73" t="s">
        <v>866</v>
      </c>
      <c r="C6" s="72">
        <f>data!C181</f>
        <v>22609848.859999999</v>
      </c>
    </row>
    <row r="7" spans="1:3" ht="20.100000000000001" customHeight="1" x14ac:dyDescent="0.25">
      <c r="A7" s="153">
        <v>3</v>
      </c>
      <c r="B7" s="92" t="s">
        <v>369</v>
      </c>
      <c r="C7" s="72">
        <f>data!C182</f>
        <v>385732.28992784489</v>
      </c>
    </row>
    <row r="8" spans="1:3" ht="20.100000000000001" customHeight="1" x14ac:dyDescent="0.25">
      <c r="A8" s="153">
        <v>4</v>
      </c>
      <c r="B8" s="73" t="s">
        <v>370</v>
      </c>
      <c r="C8" s="72">
        <f>data!C183</f>
        <v>2762355.9568781918</v>
      </c>
    </row>
    <row r="9" spans="1:3" ht="20.100000000000001" customHeight="1" x14ac:dyDescent="0.25">
      <c r="A9" s="153">
        <v>5</v>
      </c>
      <c r="B9" s="73" t="s">
        <v>371</v>
      </c>
      <c r="C9" s="72">
        <f>data!C184</f>
        <v>33568090.047784649</v>
      </c>
    </row>
    <row r="10" spans="1:3" ht="20.100000000000001" customHeight="1" x14ac:dyDescent="0.25">
      <c r="A10" s="153">
        <v>6</v>
      </c>
      <c r="B10" s="73" t="s">
        <v>372</v>
      </c>
      <c r="C10" s="72">
        <f>data!C185</f>
        <v>495433.92495883151</v>
      </c>
    </row>
    <row r="11" spans="1:3" ht="20.100000000000001" customHeight="1" x14ac:dyDescent="0.25">
      <c r="A11" s="153">
        <v>7</v>
      </c>
      <c r="B11" s="73" t="s">
        <v>373</v>
      </c>
      <c r="C11" s="72">
        <f>data!C186</f>
        <v>14790409.510363976</v>
      </c>
    </row>
    <row r="12" spans="1:3" ht="20.100000000000001" customHeight="1" x14ac:dyDescent="0.25">
      <c r="A12" s="153">
        <v>8</v>
      </c>
      <c r="B12" s="73" t="s">
        <v>374</v>
      </c>
      <c r="C12" s="72">
        <f>data!C187</f>
        <v>0</v>
      </c>
    </row>
    <row r="13" spans="1:3" ht="20.100000000000001" customHeight="1" x14ac:dyDescent="0.25">
      <c r="A13" s="153">
        <v>9</v>
      </c>
      <c r="B13" s="73" t="s">
        <v>374</v>
      </c>
      <c r="C13" s="72">
        <f>data!C188</f>
        <v>2284606.3400865197</v>
      </c>
    </row>
    <row r="14" spans="1:3" ht="20.100000000000001" customHeight="1" x14ac:dyDescent="0.25">
      <c r="A14" s="153">
        <v>10</v>
      </c>
      <c r="B14" s="73" t="s">
        <v>867</v>
      </c>
      <c r="C14" s="72">
        <f>data!D189</f>
        <v>76896476.930000007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375</v>
      </c>
      <c r="C17" s="86"/>
    </row>
    <row r="18" spans="1:3" ht="20.100000000000001" customHeight="1" x14ac:dyDescent="0.25">
      <c r="A18" s="72">
        <v>12</v>
      </c>
      <c r="B18" s="73" t="s">
        <v>868</v>
      </c>
      <c r="C18" s="72">
        <f>data!C191</f>
        <v>13629154.040000001</v>
      </c>
    </row>
    <row r="19" spans="1:3" ht="20.100000000000001" customHeight="1" x14ac:dyDescent="0.25">
      <c r="A19" s="72">
        <v>13</v>
      </c>
      <c r="B19" s="73" t="s">
        <v>869</v>
      </c>
      <c r="C19" s="72">
        <f>data!C192</f>
        <v>2004047.3699999992</v>
      </c>
    </row>
    <row r="20" spans="1:3" ht="20.100000000000001" customHeight="1" x14ac:dyDescent="0.25">
      <c r="A20" s="72">
        <v>14</v>
      </c>
      <c r="B20" s="73" t="s">
        <v>870</v>
      </c>
      <c r="C20" s="72">
        <f>data!D193</f>
        <v>15633201.41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378</v>
      </c>
      <c r="C23" s="132"/>
    </row>
    <row r="24" spans="1:3" ht="20.100000000000001" customHeight="1" x14ac:dyDescent="0.25">
      <c r="A24" s="72">
        <v>16</v>
      </c>
      <c r="B24" s="84" t="s">
        <v>871</v>
      </c>
      <c r="C24" s="157"/>
    </row>
    <row r="25" spans="1:3" ht="20.100000000000001" customHeight="1" x14ac:dyDescent="0.25">
      <c r="A25" s="72">
        <v>17</v>
      </c>
      <c r="B25" s="73" t="s">
        <v>872</v>
      </c>
      <c r="C25" s="72">
        <f>data!C195</f>
        <v>7583879.5800000001</v>
      </c>
    </row>
    <row r="26" spans="1:3" ht="20.100000000000001" customHeight="1" x14ac:dyDescent="0.25">
      <c r="A26" s="72">
        <v>18</v>
      </c>
      <c r="B26" s="73" t="s">
        <v>380</v>
      </c>
      <c r="C26" s="72">
        <f>data!C196</f>
        <v>4103.2800000002608</v>
      </c>
    </row>
    <row r="27" spans="1:3" ht="20.100000000000001" customHeight="1" x14ac:dyDescent="0.25">
      <c r="A27" s="72">
        <v>19</v>
      </c>
      <c r="B27" s="73" t="s">
        <v>873</v>
      </c>
      <c r="C27" s="72">
        <f>data!D197</f>
        <v>7587982.8600000003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874</v>
      </c>
      <c r="C30" s="142"/>
    </row>
    <row r="31" spans="1:3" ht="20.100000000000001" customHeight="1" x14ac:dyDescent="0.25">
      <c r="A31" s="72">
        <v>21</v>
      </c>
      <c r="B31" s="73" t="s">
        <v>382</v>
      </c>
      <c r="C31" s="72">
        <f>data!C199</f>
        <v>342332.27</v>
      </c>
    </row>
    <row r="32" spans="1:3" ht="20.100000000000001" customHeight="1" x14ac:dyDescent="0.25">
      <c r="A32" s="72">
        <v>22</v>
      </c>
      <c r="B32" s="73" t="s">
        <v>875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-342332.27</v>
      </c>
    </row>
    <row r="34" spans="1:3" ht="20.100000000000001" customHeight="1" x14ac:dyDescent="0.25">
      <c r="A34" s="72">
        <v>24</v>
      </c>
      <c r="B34" s="73" t="s">
        <v>876</v>
      </c>
      <c r="C34" s="72">
        <f>data!D202</f>
        <v>0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384</v>
      </c>
      <c r="C37" s="132"/>
    </row>
    <row r="38" spans="1:3" ht="20.100000000000001" customHeight="1" x14ac:dyDescent="0.25">
      <c r="A38" s="72">
        <v>26</v>
      </c>
      <c r="B38" s="73" t="s">
        <v>877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386</v>
      </c>
      <c r="C39" s="72">
        <f>data!C205</f>
        <v>-167010.85999999999</v>
      </c>
    </row>
    <row r="40" spans="1:3" ht="20.100000000000001" customHeight="1" x14ac:dyDescent="0.25">
      <c r="A40" s="72">
        <v>28</v>
      </c>
      <c r="B40" s="73" t="s">
        <v>878</v>
      </c>
      <c r="C40" s="72">
        <f>data!D206</f>
        <v>-167010.85999999999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387</v>
      </c>
      <c r="B1" s="71"/>
      <c r="C1" s="71"/>
      <c r="D1" s="71"/>
      <c r="E1" s="71"/>
      <c r="F1" s="70" t="s">
        <v>879</v>
      </c>
    </row>
    <row r="3" spans="1:6" ht="20.100000000000001" customHeight="1" x14ac:dyDescent="0.25">
      <c r="A3" s="129" t="str">
        <f>"Hospital: "&amp;data!C98</f>
        <v>Hospital: St.Joseph Medical Center</v>
      </c>
      <c r="F3" s="151" t="str">
        <f>"FYE: "&amp;data!C96</f>
        <v>FYE: 6/30/2023</v>
      </c>
    </row>
    <row r="4" spans="1:6" ht="20.100000000000001" customHeight="1" x14ac:dyDescent="0.25">
      <c r="A4" s="157" t="s">
        <v>388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880</v>
      </c>
      <c r="D5" s="160"/>
      <c r="E5" s="160"/>
      <c r="F5" s="160" t="s">
        <v>881</v>
      </c>
    </row>
    <row r="6" spans="1:6" ht="20.100000000000001" customHeight="1" x14ac:dyDescent="0.25">
      <c r="A6" s="161"/>
      <c r="B6" s="79"/>
      <c r="C6" s="162" t="s">
        <v>882</v>
      </c>
      <c r="D6" s="162" t="s">
        <v>390</v>
      </c>
      <c r="E6" s="162" t="s">
        <v>883</v>
      </c>
      <c r="F6" s="162" t="s">
        <v>882</v>
      </c>
    </row>
    <row r="7" spans="1:6" ht="20.100000000000001" customHeight="1" x14ac:dyDescent="0.25">
      <c r="A7" s="72">
        <v>1</v>
      </c>
      <c r="B7" s="76" t="s">
        <v>393</v>
      </c>
      <c r="C7" s="76">
        <f>data!B211</f>
        <v>7877314.96</v>
      </c>
      <c r="D7" s="76">
        <f>data!C211</f>
        <v>0</v>
      </c>
      <c r="E7" s="76">
        <f>data!D211</f>
        <v>0</v>
      </c>
      <c r="F7" s="76">
        <f>data!E211</f>
        <v>7877314.96</v>
      </c>
    </row>
    <row r="8" spans="1:6" ht="20.100000000000001" customHeight="1" x14ac:dyDescent="0.25">
      <c r="A8" s="72">
        <v>2</v>
      </c>
      <c r="B8" s="76" t="s">
        <v>394</v>
      </c>
      <c r="C8" s="76">
        <f>data!B212</f>
        <v>4412190.25</v>
      </c>
      <c r="D8" s="76">
        <f>data!C212</f>
        <v>0</v>
      </c>
      <c r="E8" s="76">
        <f>data!D212</f>
        <v>0</v>
      </c>
      <c r="F8" s="76">
        <f>data!E212</f>
        <v>4412190.25</v>
      </c>
    </row>
    <row r="9" spans="1:6" ht="20.100000000000001" customHeight="1" x14ac:dyDescent="0.25">
      <c r="A9" s="72">
        <v>3</v>
      </c>
      <c r="B9" s="76" t="s">
        <v>395</v>
      </c>
      <c r="C9" s="76">
        <f>data!B213</f>
        <v>122860258.48999999</v>
      </c>
      <c r="D9" s="76">
        <f>data!C213</f>
        <v>0</v>
      </c>
      <c r="E9" s="76">
        <f>data!D213</f>
        <v>0</v>
      </c>
      <c r="F9" s="76">
        <f>data!E213</f>
        <v>122860258.48999999</v>
      </c>
    </row>
    <row r="10" spans="1:6" ht="20.100000000000001" customHeight="1" x14ac:dyDescent="0.25">
      <c r="A10" s="72">
        <v>4</v>
      </c>
      <c r="B10" s="76" t="s">
        <v>884</v>
      </c>
      <c r="C10" s="76">
        <f>data!B214</f>
        <v>65648992.140000001</v>
      </c>
      <c r="D10" s="76">
        <f>data!C214</f>
        <v>12205407.459999999</v>
      </c>
      <c r="E10" s="76">
        <f>data!D214</f>
        <v>21758</v>
      </c>
      <c r="F10" s="76">
        <f>data!E214</f>
        <v>77832641.599999994</v>
      </c>
    </row>
    <row r="11" spans="1:6" ht="20.100000000000001" customHeight="1" x14ac:dyDescent="0.25">
      <c r="A11" s="72">
        <v>5</v>
      </c>
      <c r="B11" s="76" t="s">
        <v>885</v>
      </c>
      <c r="C11" s="76">
        <f>data!B215</f>
        <v>83171267.109999999</v>
      </c>
      <c r="D11" s="76">
        <f>data!C215</f>
        <v>82145.100000000006</v>
      </c>
      <c r="E11" s="76">
        <f>data!D215</f>
        <v>26564.440000000002</v>
      </c>
      <c r="F11" s="76">
        <f>data!E215</f>
        <v>83226847.769999996</v>
      </c>
    </row>
    <row r="12" spans="1:6" ht="20.100000000000001" customHeight="1" x14ac:dyDescent="0.25">
      <c r="A12" s="72">
        <v>6</v>
      </c>
      <c r="B12" s="76" t="s">
        <v>886</v>
      </c>
      <c r="C12" s="76">
        <f>data!B216</f>
        <v>300932325.00000006</v>
      </c>
      <c r="D12" s="76">
        <f>data!C216</f>
        <v>4641944.1599999983</v>
      </c>
      <c r="E12" s="76">
        <f>data!D216</f>
        <v>936345.4800000001</v>
      </c>
      <c r="F12" s="76">
        <f>data!E216</f>
        <v>304637923.68000007</v>
      </c>
    </row>
    <row r="13" spans="1:6" ht="20.100000000000001" customHeight="1" x14ac:dyDescent="0.25">
      <c r="A13" s="72">
        <v>7</v>
      </c>
      <c r="B13" s="76" t="s">
        <v>887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400</v>
      </c>
      <c r="C14" s="76">
        <f>data!B218</f>
        <v>66217816.289999999</v>
      </c>
      <c r="D14" s="76">
        <f>data!C218</f>
        <v>1887123.53</v>
      </c>
      <c r="E14" s="76">
        <f>data!D218</f>
        <v>455054</v>
      </c>
      <c r="F14" s="76">
        <f>data!E218</f>
        <v>67649885.819999993</v>
      </c>
    </row>
    <row r="15" spans="1:6" ht="20.100000000000001" customHeight="1" x14ac:dyDescent="0.25">
      <c r="A15" s="72">
        <v>9</v>
      </c>
      <c r="B15" s="76" t="s">
        <v>888</v>
      </c>
      <c r="C15" s="76">
        <f>data!B219</f>
        <v>5118840.6100000003</v>
      </c>
      <c r="D15" s="76">
        <f>data!C219</f>
        <v>459733.74000000011</v>
      </c>
      <c r="E15" s="76">
        <f>data!D219</f>
        <v>0</v>
      </c>
      <c r="F15" s="76">
        <f>data!E219</f>
        <v>5578574.3500000006</v>
      </c>
    </row>
    <row r="16" spans="1:6" ht="20.100000000000001" customHeight="1" x14ac:dyDescent="0.25">
      <c r="A16" s="72">
        <v>10</v>
      </c>
      <c r="B16" s="76" t="s">
        <v>614</v>
      </c>
      <c r="C16" s="76">
        <f>data!B220</f>
        <v>656239004.85000002</v>
      </c>
      <c r="D16" s="76">
        <f>data!C220</f>
        <v>19276353.989999998</v>
      </c>
      <c r="E16" s="76">
        <f>data!D220</f>
        <v>1439721.9200000002</v>
      </c>
      <c r="F16" s="76">
        <f>data!E220</f>
        <v>674075636.91999996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402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880</v>
      </c>
      <c r="D21" s="4" t="s">
        <v>230</v>
      </c>
      <c r="E21" s="162"/>
      <c r="F21" s="162" t="s">
        <v>881</v>
      </c>
    </row>
    <row r="22" spans="1:6" ht="20.100000000000001" customHeight="1" x14ac:dyDescent="0.25">
      <c r="A22" s="163"/>
      <c r="B22" s="155"/>
      <c r="C22" s="162" t="s">
        <v>882</v>
      </c>
      <c r="D22" s="162" t="s">
        <v>889</v>
      </c>
      <c r="E22" s="162" t="s">
        <v>883</v>
      </c>
      <c r="F22" s="162" t="s">
        <v>882</v>
      </c>
    </row>
    <row r="23" spans="1:6" ht="20.100000000000001" customHeight="1" x14ac:dyDescent="0.25">
      <c r="A23" s="72">
        <v>11</v>
      </c>
      <c r="B23" s="164" t="s">
        <v>393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394</v>
      </c>
      <c r="C24" s="76">
        <f>data!B225</f>
        <v>3899415.95</v>
      </c>
      <c r="D24" s="76">
        <f>data!C225</f>
        <v>124683.9</v>
      </c>
      <c r="E24" s="76">
        <f>data!D225</f>
        <v>0</v>
      </c>
      <c r="F24" s="76">
        <f>data!E225</f>
        <v>4024099.85</v>
      </c>
    </row>
    <row r="25" spans="1:6" ht="20.100000000000001" customHeight="1" x14ac:dyDescent="0.25">
      <c r="A25" s="72">
        <v>13</v>
      </c>
      <c r="B25" s="76" t="s">
        <v>395</v>
      </c>
      <c r="C25" s="76">
        <f>data!B226</f>
        <v>80421500.859999999</v>
      </c>
      <c r="D25" s="76">
        <f>data!C226</f>
        <v>1988884.36</v>
      </c>
      <c r="E25" s="76">
        <f>data!D226</f>
        <v>0</v>
      </c>
      <c r="F25" s="76">
        <f>data!E226</f>
        <v>82410385.219999999</v>
      </c>
    </row>
    <row r="26" spans="1:6" ht="20.100000000000001" customHeight="1" x14ac:dyDescent="0.25">
      <c r="A26" s="72">
        <v>14</v>
      </c>
      <c r="B26" s="76" t="s">
        <v>884</v>
      </c>
      <c r="C26" s="76">
        <f>data!B227</f>
        <v>32038977.859999999</v>
      </c>
      <c r="D26" s="76">
        <f>data!C227</f>
        <v>4974163.2700000005</v>
      </c>
      <c r="E26" s="76">
        <f>data!D227</f>
        <v>9141.2000000000116</v>
      </c>
      <c r="F26" s="76">
        <f>data!E227</f>
        <v>37003999.93</v>
      </c>
    </row>
    <row r="27" spans="1:6" ht="20.100000000000001" customHeight="1" x14ac:dyDescent="0.25">
      <c r="A27" s="72">
        <v>15</v>
      </c>
      <c r="B27" s="76" t="s">
        <v>885</v>
      </c>
      <c r="C27" s="76">
        <f>data!B228</f>
        <v>70897640.400000006</v>
      </c>
      <c r="D27" s="76">
        <f>data!C228</f>
        <v>1814899.05</v>
      </c>
      <c r="E27" s="76">
        <f>data!D228</f>
        <v>23786.419999999984</v>
      </c>
      <c r="F27" s="76">
        <f>data!E228</f>
        <v>72688753.030000001</v>
      </c>
    </row>
    <row r="28" spans="1:6" ht="20.100000000000001" customHeight="1" x14ac:dyDescent="0.25">
      <c r="A28" s="72">
        <v>16</v>
      </c>
      <c r="B28" s="76" t="s">
        <v>886</v>
      </c>
      <c r="C28" s="76">
        <f>data!B229</f>
        <v>259244586.37</v>
      </c>
      <c r="D28" s="76">
        <f>data!C229</f>
        <v>24648252.710000001</v>
      </c>
      <c r="E28" s="76">
        <f>data!D229</f>
        <v>10481467.589999998</v>
      </c>
      <c r="F28" s="76">
        <f>data!E229</f>
        <v>273411371.49000001</v>
      </c>
    </row>
    <row r="29" spans="1:6" ht="20.100000000000001" customHeight="1" x14ac:dyDescent="0.25">
      <c r="A29" s="72">
        <v>17</v>
      </c>
      <c r="B29" s="76" t="s">
        <v>887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400</v>
      </c>
      <c r="C30" s="76">
        <f>data!B231</f>
        <v>35414513.370000005</v>
      </c>
      <c r="D30" s="76">
        <f>data!C231</f>
        <v>4605020.82</v>
      </c>
      <c r="E30" s="76">
        <f>data!D231</f>
        <v>313018.00000000186</v>
      </c>
      <c r="F30" s="76">
        <f>data!E231</f>
        <v>39706516.190000005</v>
      </c>
    </row>
    <row r="31" spans="1:6" ht="20.100000000000001" customHeight="1" x14ac:dyDescent="0.25">
      <c r="A31" s="72">
        <v>19</v>
      </c>
      <c r="B31" s="76" t="s">
        <v>888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614</v>
      </c>
      <c r="C32" s="76">
        <f>data!B233</f>
        <v>481916634.81</v>
      </c>
      <c r="D32" s="76">
        <f>data!C233</f>
        <v>38155904.109999999</v>
      </c>
      <c r="E32" s="76">
        <f>data!D233</f>
        <v>10827413.209999999</v>
      </c>
      <c r="F32" s="76">
        <f>data!E233</f>
        <v>509245125.70999998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890</v>
      </c>
      <c r="B1" s="71"/>
      <c r="C1" s="71"/>
      <c r="D1" s="70" t="s">
        <v>891</v>
      </c>
    </row>
    <row r="2" spans="1:4" ht="20.100000000000001" customHeight="1" x14ac:dyDescent="0.25">
      <c r="A2" s="129" t="str">
        <f>"Hospital: "&amp;data!C98</f>
        <v>Hospital: St.Joseph Medical Center</v>
      </c>
      <c r="B2" s="78"/>
      <c r="C2" s="78"/>
      <c r="D2" s="151" t="str">
        <f>"FYE: "&amp;data!C96</f>
        <v>FYE: 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892</v>
      </c>
      <c r="C4" s="165" t="s">
        <v>893</v>
      </c>
      <c r="D4" s="166"/>
    </row>
    <row r="5" spans="1:4" ht="20.100000000000001" customHeight="1" x14ac:dyDescent="0.25">
      <c r="A5" s="133">
        <v>1</v>
      </c>
      <c r="B5" s="167"/>
      <c r="C5" s="89" t="s">
        <v>404</v>
      </c>
      <c r="D5" s="76">
        <f>data!D237</f>
        <v>33058389.329999998</v>
      </c>
    </row>
    <row r="6" spans="1:4" ht="20.100000000000001" customHeight="1" x14ac:dyDescent="0.25">
      <c r="A6" s="72">
        <v>2</v>
      </c>
      <c r="B6" s="78"/>
      <c r="C6" s="151" t="s">
        <v>500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357</v>
      </c>
      <c r="D7" s="76">
        <f>data!C239</f>
        <v>1503119210.9100001</v>
      </c>
    </row>
    <row r="8" spans="1:4" ht="20.100000000000001" customHeight="1" x14ac:dyDescent="0.25">
      <c r="A8" s="72">
        <v>4</v>
      </c>
      <c r="B8" s="167">
        <v>5820</v>
      </c>
      <c r="C8" s="76" t="s">
        <v>358</v>
      </c>
      <c r="D8" s="76">
        <f>data!C240</f>
        <v>707749854.33999991</v>
      </c>
    </row>
    <row r="9" spans="1:4" ht="20.100000000000001" customHeight="1" x14ac:dyDescent="0.25">
      <c r="A9" s="72">
        <v>5</v>
      </c>
      <c r="B9" s="167">
        <v>5830</v>
      </c>
      <c r="C9" s="76" t="s">
        <v>370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409</v>
      </c>
      <c r="D10" s="76">
        <f>data!C242</f>
        <v>125710309.17999999</v>
      </c>
    </row>
    <row r="11" spans="1:4" ht="20.100000000000001" customHeight="1" x14ac:dyDescent="0.25">
      <c r="A11" s="72">
        <v>7</v>
      </c>
      <c r="B11" s="167">
        <v>5850</v>
      </c>
      <c r="C11" s="76" t="s">
        <v>894</v>
      </c>
      <c r="D11" s="76">
        <f>data!C243</f>
        <v>608905406.63999999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46523261.680000007</v>
      </c>
    </row>
    <row r="13" spans="1:4" ht="20.100000000000001" customHeight="1" x14ac:dyDescent="0.25">
      <c r="A13" s="72">
        <v>9</v>
      </c>
      <c r="B13" s="76"/>
      <c r="C13" s="76" t="s">
        <v>895</v>
      </c>
      <c r="D13" s="76">
        <f>data!D245</f>
        <v>2992008042.7499995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413</v>
      </c>
      <c r="D15" s="162"/>
    </row>
    <row r="16" spans="1:4" ht="20.100000000000001" customHeight="1" x14ac:dyDescent="0.25">
      <c r="A16" s="161">
        <v>12</v>
      </c>
      <c r="B16" s="88"/>
      <c r="C16" s="73" t="s">
        <v>896</v>
      </c>
      <c r="D16" s="72">
        <f>data!C247</f>
        <v>9376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415</v>
      </c>
      <c r="D18" s="76">
        <f>data!C249</f>
        <v>17419959.149999999</v>
      </c>
    </row>
    <row r="19" spans="1:4" ht="20.100000000000001" customHeight="1" x14ac:dyDescent="0.25">
      <c r="A19" s="170">
        <v>15</v>
      </c>
      <c r="B19" s="167">
        <v>5910</v>
      </c>
      <c r="C19" s="89" t="s">
        <v>897</v>
      </c>
      <c r="D19" s="76">
        <f>data!C250</f>
        <v>20213784.039999999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898</v>
      </c>
      <c r="D22" s="76">
        <f>data!D252</f>
        <v>37633743.189999998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419</v>
      </c>
      <c r="D24" s="76">
        <f>data!C254</f>
        <v>24330295.640000001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899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900</v>
      </c>
      <c r="C27" s="88"/>
      <c r="D27" s="76">
        <f>data!D256</f>
        <v>24330295.640000001</v>
      </c>
    </row>
    <row r="28" spans="1:4" ht="20.100000000000001" customHeight="1" x14ac:dyDescent="0.25">
      <c r="A28" s="81">
        <v>24</v>
      </c>
      <c r="B28" s="147" t="s">
        <v>901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