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78266455-398F-420E-8725-3C16F9373C9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8" i="34" s="1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G612" i="34" s="1"/>
  <c r="CF90" i="34"/>
  <c r="BQ52" i="34" s="1"/>
  <c r="BQ67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Z48" i="34" s="1"/>
  <c r="BZ62" i="34" s="1"/>
  <c r="CE60" i="34"/>
  <c r="H612" i="34" s="1"/>
  <c r="B53" i="34"/>
  <c r="BS52" i="34"/>
  <c r="BS67" i="34" s="1"/>
  <c r="BC52" i="34"/>
  <c r="BC67" i="34" s="1"/>
  <c r="AM52" i="34"/>
  <c r="AM67" i="34" s="1"/>
  <c r="W52" i="34"/>
  <c r="W67" i="34" s="1"/>
  <c r="G52" i="34"/>
  <c r="G67" i="34" s="1"/>
  <c r="CE51" i="34"/>
  <c r="B49" i="34"/>
  <c r="CA48" i="34"/>
  <c r="CA62" i="34" s="1"/>
  <c r="BS48" i="34"/>
  <c r="BS62" i="34" s="1"/>
  <c r="BK48" i="34"/>
  <c r="BK62" i="34" s="1"/>
  <c r="BC48" i="34"/>
  <c r="BC62" i="34" s="1"/>
  <c r="BC85" i="34" s="1"/>
  <c r="C633" i="34" s="1"/>
  <c r="AU48" i="34"/>
  <c r="AU62" i="34" s="1"/>
  <c r="AM48" i="34"/>
  <c r="AM62" i="34" s="1"/>
  <c r="AE48" i="34"/>
  <c r="AE62" i="34" s="1"/>
  <c r="W48" i="34"/>
  <c r="W62" i="34" s="1"/>
  <c r="W85" i="34" s="1"/>
  <c r="C688" i="34" s="1"/>
  <c r="O48" i="34"/>
  <c r="O62" i="34" s="1"/>
  <c r="G48" i="34"/>
  <c r="G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4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D612" i="24" s="1"/>
  <c r="AV89" i="24"/>
  <c r="AE47" i="31" s="1"/>
  <c r="AU89" i="24"/>
  <c r="AT89" i="24"/>
  <c r="AS89" i="24"/>
  <c r="AR89" i="24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E30" i="31" s="1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O77" i="31" s="1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O32" i="31" s="1"/>
  <c r="AF69" i="24"/>
  <c r="AE69" i="24"/>
  <c r="AD69" i="24"/>
  <c r="O29" i="31" s="1"/>
  <c r="AC69" i="24"/>
  <c r="AB69" i="24"/>
  <c r="AA69" i="24"/>
  <c r="Z69" i="24"/>
  <c r="Y69" i="24"/>
  <c r="X69" i="24"/>
  <c r="W69" i="24"/>
  <c r="O22" i="31" s="1"/>
  <c r="V69" i="24"/>
  <c r="U69" i="24"/>
  <c r="T69" i="24"/>
  <c r="S69" i="24"/>
  <c r="R69" i="24"/>
  <c r="Q69" i="24"/>
  <c r="P69" i="24"/>
  <c r="O69" i="24"/>
  <c r="N69" i="24"/>
  <c r="M69" i="24"/>
  <c r="O12" i="31" s="1"/>
  <c r="L69" i="24"/>
  <c r="K69" i="24"/>
  <c r="J69" i="24"/>
  <c r="O9" i="31" s="1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X48" i="34" l="1"/>
  <c r="X62" i="34" s="1"/>
  <c r="BL48" i="34"/>
  <c r="BL62" i="34" s="1"/>
  <c r="BD52" i="34"/>
  <c r="BD67" i="34" s="1"/>
  <c r="I48" i="34"/>
  <c r="I62" i="34" s="1"/>
  <c r="Q48" i="34"/>
  <c r="Q62" i="34" s="1"/>
  <c r="Y48" i="34"/>
  <c r="Y62" i="34" s="1"/>
  <c r="AG48" i="34"/>
  <c r="AG62" i="34" s="1"/>
  <c r="AO48" i="34"/>
  <c r="AO62" i="34" s="1"/>
  <c r="AO85" i="34" s="1"/>
  <c r="AW48" i="34"/>
  <c r="AW62" i="34" s="1"/>
  <c r="BE48" i="34"/>
  <c r="BE62" i="34" s="1"/>
  <c r="BM48" i="34"/>
  <c r="BM62" i="34" s="1"/>
  <c r="BU48" i="34"/>
  <c r="BU62" i="34" s="1"/>
  <c r="CC48" i="34"/>
  <c r="CC62" i="34" s="1"/>
  <c r="L52" i="34"/>
  <c r="L67" i="34" s="1"/>
  <c r="AB52" i="34"/>
  <c r="AB67" i="34" s="1"/>
  <c r="AR52" i="34"/>
  <c r="AR67" i="34" s="1"/>
  <c r="BH52" i="34"/>
  <c r="BH67" i="34" s="1"/>
  <c r="BX52" i="34"/>
  <c r="BX67" i="34" s="1"/>
  <c r="H48" i="34"/>
  <c r="H62" i="34" s="1"/>
  <c r="AV48" i="34"/>
  <c r="AV62" i="34" s="1"/>
  <c r="H52" i="34"/>
  <c r="H67" i="34" s="1"/>
  <c r="G10" i="4"/>
  <c r="J48" i="34"/>
  <c r="J62" i="34" s="1"/>
  <c r="CE62" i="34" s="1"/>
  <c r="R48" i="34"/>
  <c r="R62" i="34" s="1"/>
  <c r="Z48" i="34"/>
  <c r="Z62" i="34" s="1"/>
  <c r="AH48" i="34"/>
  <c r="AH62" i="34" s="1"/>
  <c r="AP48" i="34"/>
  <c r="AP62" i="34" s="1"/>
  <c r="AX48" i="34"/>
  <c r="AX62" i="34" s="1"/>
  <c r="BF48" i="34"/>
  <c r="BF62" i="34" s="1"/>
  <c r="BN48" i="34"/>
  <c r="BN62" i="34" s="1"/>
  <c r="BV48" i="34"/>
  <c r="BV62" i="34" s="1"/>
  <c r="CD48" i="34"/>
  <c r="M52" i="34"/>
  <c r="M67" i="34" s="1"/>
  <c r="AC52" i="34"/>
  <c r="AC67" i="34" s="1"/>
  <c r="AS52" i="34"/>
  <c r="AS67" i="34" s="1"/>
  <c r="BI52" i="34"/>
  <c r="BI67" i="34" s="1"/>
  <c r="BY52" i="34"/>
  <c r="BY67" i="34" s="1"/>
  <c r="AE85" i="34"/>
  <c r="AU85" i="34"/>
  <c r="I83" i="32"/>
  <c r="C48" i="34"/>
  <c r="C62" i="34" s="1"/>
  <c r="K48" i="34"/>
  <c r="K62" i="34" s="1"/>
  <c r="S48" i="34"/>
  <c r="S62" i="34" s="1"/>
  <c r="AA48" i="34"/>
  <c r="AA62" i="34" s="1"/>
  <c r="AI48" i="34"/>
  <c r="AI62" i="34" s="1"/>
  <c r="AQ48" i="34"/>
  <c r="AQ62" i="34" s="1"/>
  <c r="AY48" i="34"/>
  <c r="AY62" i="34" s="1"/>
  <c r="BG48" i="34"/>
  <c r="BG62" i="34" s="1"/>
  <c r="BO48" i="34"/>
  <c r="BO62" i="34" s="1"/>
  <c r="BW48" i="34"/>
  <c r="BW62" i="34" s="1"/>
  <c r="O52" i="34"/>
  <c r="O67" i="34" s="1"/>
  <c r="AE52" i="34"/>
  <c r="AE67" i="34" s="1"/>
  <c r="AU52" i="34"/>
  <c r="AU67" i="34" s="1"/>
  <c r="BK52" i="34"/>
  <c r="BK67" i="34" s="1"/>
  <c r="BK85" i="34" s="1"/>
  <c r="CA52" i="34"/>
  <c r="CA67" i="34" s="1"/>
  <c r="CA85" i="34" s="1"/>
  <c r="G85" i="34"/>
  <c r="BS85" i="34"/>
  <c r="B67" i="15"/>
  <c r="AN48" i="34"/>
  <c r="AN62" i="34" s="1"/>
  <c r="X52" i="34"/>
  <c r="X67" i="34" s="1"/>
  <c r="D48" i="34"/>
  <c r="D62" i="34" s="1"/>
  <c r="L48" i="34"/>
  <c r="L62" i="34" s="1"/>
  <c r="T48" i="34"/>
  <c r="T62" i="34" s="1"/>
  <c r="T85" i="34" s="1"/>
  <c r="AB48" i="34"/>
  <c r="AB62" i="34" s="1"/>
  <c r="AB85" i="34" s="1"/>
  <c r="AJ48" i="34"/>
  <c r="AJ62" i="34" s="1"/>
  <c r="AR48" i="34"/>
  <c r="AR62" i="34" s="1"/>
  <c r="AZ48" i="34"/>
  <c r="AZ62" i="34" s="1"/>
  <c r="BH48" i="34"/>
  <c r="BH62" i="34" s="1"/>
  <c r="BP48" i="34"/>
  <c r="BP62" i="34" s="1"/>
  <c r="BX48" i="34"/>
  <c r="BX62" i="34" s="1"/>
  <c r="P52" i="34"/>
  <c r="P67" i="34" s="1"/>
  <c r="AF52" i="34"/>
  <c r="AF67" i="34" s="1"/>
  <c r="AV52" i="34"/>
  <c r="AV67" i="34" s="1"/>
  <c r="BL52" i="34"/>
  <c r="BL67" i="34" s="1"/>
  <c r="CB52" i="34"/>
  <c r="CB67" i="34" s="1"/>
  <c r="P48" i="34"/>
  <c r="P62" i="34" s="1"/>
  <c r="BD48" i="34"/>
  <c r="BD62" i="34" s="1"/>
  <c r="BD85" i="34" s="1"/>
  <c r="CB48" i="34"/>
  <c r="CB62" i="34" s="1"/>
  <c r="CB85" i="34" s="1"/>
  <c r="BT52" i="34"/>
  <c r="BT67" i="34" s="1"/>
  <c r="B35" i="15"/>
  <c r="F35" i="15" s="1"/>
  <c r="E48" i="34"/>
  <c r="E62" i="34" s="1"/>
  <c r="M48" i="34"/>
  <c r="M62" i="34" s="1"/>
  <c r="U48" i="34"/>
  <c r="U62" i="34" s="1"/>
  <c r="AC48" i="34"/>
  <c r="AC62" i="34" s="1"/>
  <c r="AK48" i="34"/>
  <c r="AK62" i="34" s="1"/>
  <c r="AS48" i="34"/>
  <c r="AS62" i="34" s="1"/>
  <c r="AS85" i="34" s="1"/>
  <c r="BA48" i="34"/>
  <c r="BA62" i="34" s="1"/>
  <c r="BA85" i="34" s="1"/>
  <c r="BI48" i="34"/>
  <c r="BI62" i="34" s="1"/>
  <c r="BQ48" i="34"/>
  <c r="BQ62" i="34" s="1"/>
  <c r="BY48" i="34"/>
  <c r="BY62" i="34" s="1"/>
  <c r="D52" i="34"/>
  <c r="D67" i="34" s="1"/>
  <c r="T52" i="34"/>
  <c r="T67" i="34" s="1"/>
  <c r="AJ52" i="34"/>
  <c r="AJ67" i="34" s="1"/>
  <c r="AZ52" i="34"/>
  <c r="AZ67" i="34" s="1"/>
  <c r="AZ85" i="34" s="1"/>
  <c r="BP52" i="34"/>
  <c r="BP67" i="34" s="1"/>
  <c r="CE89" i="34"/>
  <c r="K612" i="34" s="1"/>
  <c r="AF48" i="34"/>
  <c r="AF62" i="34" s="1"/>
  <c r="BT48" i="34"/>
  <c r="BT62" i="34" s="1"/>
  <c r="AN52" i="34"/>
  <c r="AN67" i="34" s="1"/>
  <c r="F48" i="34"/>
  <c r="F62" i="34" s="1"/>
  <c r="N48" i="34"/>
  <c r="N62" i="34" s="1"/>
  <c r="V48" i="34"/>
  <c r="V62" i="34" s="1"/>
  <c r="V85" i="34" s="1"/>
  <c r="AD48" i="34"/>
  <c r="AD62" i="34" s="1"/>
  <c r="AL48" i="34"/>
  <c r="AL62" i="34" s="1"/>
  <c r="AT48" i="34"/>
  <c r="AT62" i="34" s="1"/>
  <c r="BB48" i="34"/>
  <c r="BB62" i="34" s="1"/>
  <c r="BJ48" i="34"/>
  <c r="BJ62" i="34" s="1"/>
  <c r="BR48" i="34"/>
  <c r="BR62" i="34" s="1"/>
  <c r="E52" i="34"/>
  <c r="E67" i="34" s="1"/>
  <c r="E85" i="34" s="1"/>
  <c r="U52" i="34"/>
  <c r="U67" i="34" s="1"/>
  <c r="U85" i="34" s="1"/>
  <c r="AK52" i="34"/>
  <c r="AK67" i="34" s="1"/>
  <c r="BA52" i="34"/>
  <c r="BA67" i="34" s="1"/>
  <c r="CE69" i="34"/>
  <c r="D367" i="34"/>
  <c r="D384" i="34" s="1"/>
  <c r="D383" i="24"/>
  <c r="C137" i="8" s="1"/>
  <c r="BP48" i="24"/>
  <c r="BP62" i="24" s="1"/>
  <c r="C35" i="8"/>
  <c r="D308" i="24"/>
  <c r="C50" i="8" s="1"/>
  <c r="I612" i="24"/>
  <c r="J612" i="24"/>
  <c r="CE89" i="24"/>
  <c r="K612" i="24" s="1"/>
  <c r="C154" i="32"/>
  <c r="I115" i="32"/>
  <c r="CE69" i="24"/>
  <c r="I371" i="32" s="1"/>
  <c r="E147" i="32"/>
  <c r="H339" i="32"/>
  <c r="D48" i="24"/>
  <c r="D62" i="24" s="1"/>
  <c r="AB48" i="24"/>
  <c r="AB62" i="24" s="1"/>
  <c r="BH48" i="24"/>
  <c r="BH62" i="24" s="1"/>
  <c r="H59" i="31" s="1"/>
  <c r="E48" i="24"/>
  <c r="E62" i="24" s="1"/>
  <c r="E12" i="32" s="1"/>
  <c r="AK48" i="24"/>
  <c r="AK62" i="24" s="1"/>
  <c r="F48" i="24"/>
  <c r="F62" i="24" s="1"/>
  <c r="AD48" i="24"/>
  <c r="AD62" i="24" s="1"/>
  <c r="H29" i="31" s="1"/>
  <c r="AL48" i="24"/>
  <c r="AL62" i="24" s="1"/>
  <c r="C172" i="32" s="1"/>
  <c r="AT48" i="24"/>
  <c r="AT62" i="24" s="1"/>
  <c r="BB48" i="24"/>
  <c r="BB62" i="24" s="1"/>
  <c r="BJ48" i="24"/>
  <c r="BJ62" i="24" s="1"/>
  <c r="H61" i="31" s="1"/>
  <c r="BR48" i="24"/>
  <c r="BR62" i="24" s="1"/>
  <c r="H69" i="31" s="1"/>
  <c r="CA48" i="24"/>
  <c r="CA62" i="24" s="1"/>
  <c r="L48" i="24"/>
  <c r="L62" i="24" s="1"/>
  <c r="AJ48" i="24"/>
  <c r="AJ62" i="24" s="1"/>
  <c r="H140" i="32" s="1"/>
  <c r="AZ48" i="24"/>
  <c r="AZ62" i="24" s="1"/>
  <c r="H51" i="31" s="1"/>
  <c r="AC48" i="24"/>
  <c r="AC62" i="24" s="1"/>
  <c r="BI48" i="24"/>
  <c r="BI62" i="24" s="1"/>
  <c r="N48" i="24"/>
  <c r="N62" i="24" s="1"/>
  <c r="G44" i="32" s="1"/>
  <c r="G48" i="24"/>
  <c r="G62" i="24" s="1"/>
  <c r="H6" i="31" s="1"/>
  <c r="O48" i="24"/>
  <c r="O62" i="24" s="1"/>
  <c r="W48" i="24"/>
  <c r="W62" i="24" s="1"/>
  <c r="AE48" i="24"/>
  <c r="AE62" i="24" s="1"/>
  <c r="AM48" i="24"/>
  <c r="AM62" i="24" s="1"/>
  <c r="H38" i="31" s="1"/>
  <c r="AU48" i="24"/>
  <c r="AU62" i="24" s="1"/>
  <c r="BC48" i="24"/>
  <c r="BC62" i="24" s="1"/>
  <c r="BK48" i="24"/>
  <c r="BK62" i="24" s="1"/>
  <c r="G268" i="32" s="1"/>
  <c r="BS48" i="24"/>
  <c r="BS62" i="24" s="1"/>
  <c r="H70" i="31" s="1"/>
  <c r="CC48" i="24"/>
  <c r="CC62" i="24" s="1"/>
  <c r="M48" i="24"/>
  <c r="M62" i="24" s="1"/>
  <c r="BQ48" i="24"/>
  <c r="BQ62" i="24" s="1"/>
  <c r="H68" i="31" s="1"/>
  <c r="V48" i="24"/>
  <c r="V62" i="24" s="1"/>
  <c r="H21" i="31" s="1"/>
  <c r="H48" i="24"/>
  <c r="H62" i="24" s="1"/>
  <c r="P48" i="24"/>
  <c r="P62" i="24" s="1"/>
  <c r="X48" i="24"/>
  <c r="X62" i="24" s="1"/>
  <c r="H23" i="31" s="1"/>
  <c r="AF48" i="24"/>
  <c r="AF62" i="24" s="1"/>
  <c r="H31" i="31" s="1"/>
  <c r="AN48" i="24"/>
  <c r="AN62" i="24" s="1"/>
  <c r="AV48" i="24"/>
  <c r="AV62" i="24" s="1"/>
  <c r="BD48" i="24"/>
  <c r="BD62" i="24" s="1"/>
  <c r="H55" i="31" s="1"/>
  <c r="BL48" i="24"/>
  <c r="BL62" i="24" s="1"/>
  <c r="H63" i="31" s="1"/>
  <c r="BT48" i="24"/>
  <c r="BT62" i="24" s="1"/>
  <c r="T48" i="24"/>
  <c r="T62" i="24" s="1"/>
  <c r="H19" i="31" s="1"/>
  <c r="AR48" i="24"/>
  <c r="AR62" i="24" s="1"/>
  <c r="I172" i="32" s="1"/>
  <c r="U48" i="24"/>
  <c r="U62" i="24" s="1"/>
  <c r="H20" i="31" s="1"/>
  <c r="BZ48" i="24"/>
  <c r="BZ62" i="24" s="1"/>
  <c r="I48" i="24"/>
  <c r="I62" i="24" s="1"/>
  <c r="Q48" i="24"/>
  <c r="Q62" i="24" s="1"/>
  <c r="H16" i="31" s="1"/>
  <c r="Y48" i="24"/>
  <c r="Y62" i="24" s="1"/>
  <c r="H24" i="31" s="1"/>
  <c r="AG48" i="24"/>
  <c r="AG62" i="24" s="1"/>
  <c r="AO48" i="24"/>
  <c r="AO62" i="24" s="1"/>
  <c r="AW48" i="24"/>
  <c r="AW62" i="24" s="1"/>
  <c r="G204" i="32" s="1"/>
  <c r="BE48" i="24"/>
  <c r="BE62" i="24" s="1"/>
  <c r="H56" i="31" s="1"/>
  <c r="BM48" i="24"/>
  <c r="BM62" i="24" s="1"/>
  <c r="BU48" i="24"/>
  <c r="BU62" i="24" s="1"/>
  <c r="BY48" i="24"/>
  <c r="BY62" i="24" s="1"/>
  <c r="BA48" i="24"/>
  <c r="BA62" i="24" s="1"/>
  <c r="H52" i="31" s="1"/>
  <c r="J48" i="24"/>
  <c r="J62" i="24" s="1"/>
  <c r="R48" i="24"/>
  <c r="R62" i="24" s="1"/>
  <c r="Z48" i="24"/>
  <c r="Z62" i="24" s="1"/>
  <c r="E108" i="32" s="1"/>
  <c r="AH48" i="24"/>
  <c r="AH62" i="24" s="1"/>
  <c r="F140" i="32" s="1"/>
  <c r="AP48" i="24"/>
  <c r="AP62" i="24" s="1"/>
  <c r="AX48" i="24"/>
  <c r="AX62" i="24" s="1"/>
  <c r="BF48" i="24"/>
  <c r="BF62" i="24" s="1"/>
  <c r="H57" i="31" s="1"/>
  <c r="BN48" i="24"/>
  <c r="BN62" i="24" s="1"/>
  <c r="C300" i="32" s="1"/>
  <c r="BV48" i="24"/>
  <c r="BV62" i="24" s="1"/>
  <c r="AS48" i="24"/>
  <c r="AS62" i="24" s="1"/>
  <c r="C48" i="24"/>
  <c r="C62" i="24" s="1"/>
  <c r="H2" i="31" s="1"/>
  <c r="K48" i="24"/>
  <c r="K62" i="24" s="1"/>
  <c r="D44" i="32" s="1"/>
  <c r="S48" i="24"/>
  <c r="S62" i="24" s="1"/>
  <c r="AA48" i="24"/>
  <c r="AA62" i="24" s="1"/>
  <c r="AI48" i="24"/>
  <c r="AI62" i="24" s="1"/>
  <c r="H34" i="31" s="1"/>
  <c r="AQ48" i="24"/>
  <c r="AQ62" i="24" s="1"/>
  <c r="H172" i="32" s="1"/>
  <c r="AY48" i="24"/>
  <c r="AY62" i="24" s="1"/>
  <c r="BG48" i="24"/>
  <c r="BG62" i="24" s="1"/>
  <c r="BO48" i="24"/>
  <c r="BO62" i="24" s="1"/>
  <c r="D300" i="32" s="1"/>
  <c r="BX48" i="24"/>
  <c r="BX62" i="24" s="1"/>
  <c r="H75" i="31" s="1"/>
  <c r="CB48" i="24"/>
  <c r="CB62" i="24" s="1"/>
  <c r="CD48" i="24"/>
  <c r="BW48" i="24"/>
  <c r="BW62" i="24" s="1"/>
  <c r="D341" i="24"/>
  <c r="C87" i="8" s="1"/>
  <c r="D341" i="34"/>
  <c r="D350" i="34" s="1"/>
  <c r="E220" i="34"/>
  <c r="H32" i="31"/>
  <c r="E140" i="32"/>
  <c r="H64" i="31"/>
  <c r="I268" i="32"/>
  <c r="H80" i="31"/>
  <c r="D364" i="32"/>
  <c r="I378" i="32"/>
  <c r="H50" i="31"/>
  <c r="I204" i="32"/>
  <c r="H9" i="31"/>
  <c r="C44" i="32"/>
  <c r="H25" i="31"/>
  <c r="H41" i="31"/>
  <c r="G172" i="32"/>
  <c r="H73" i="31"/>
  <c r="D332" i="32"/>
  <c r="G28" i="4"/>
  <c r="E28" i="4"/>
  <c r="F8" i="6"/>
  <c r="E220" i="24"/>
  <c r="H12" i="31"/>
  <c r="F44" i="32"/>
  <c r="H28" i="31"/>
  <c r="H108" i="32"/>
  <c r="H36" i="31"/>
  <c r="I140" i="32"/>
  <c r="H44" i="31"/>
  <c r="C204" i="32"/>
  <c r="H60" i="31"/>
  <c r="E268" i="32"/>
  <c r="H11" i="31"/>
  <c r="E44" i="32"/>
  <c r="H27" i="31"/>
  <c r="G108" i="32"/>
  <c r="H26" i="31"/>
  <c r="F108" i="32"/>
  <c r="H8" i="31"/>
  <c r="I12" i="32"/>
  <c r="D140" i="32"/>
  <c r="O2" i="31"/>
  <c r="C19" i="32"/>
  <c r="O34" i="31"/>
  <c r="G147" i="32"/>
  <c r="AE7" i="31"/>
  <c r="H26" i="32"/>
  <c r="G12" i="32"/>
  <c r="H14" i="31"/>
  <c r="H44" i="32"/>
  <c r="H22" i="31"/>
  <c r="I76" i="32"/>
  <c r="H46" i="31"/>
  <c r="E204" i="32"/>
  <c r="H54" i="31"/>
  <c r="F236" i="32"/>
  <c r="H78" i="31"/>
  <c r="I332" i="32"/>
  <c r="BK2" i="30"/>
  <c r="I362" i="32"/>
  <c r="H612" i="24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F24" i="6"/>
  <c r="E233" i="24"/>
  <c r="F32" i="6" s="1"/>
  <c r="L612" i="24"/>
  <c r="H18" i="31"/>
  <c r="E76" i="32"/>
  <c r="H58" i="31"/>
  <c r="C268" i="32"/>
  <c r="H40" i="31"/>
  <c r="F172" i="32"/>
  <c r="H53" i="31"/>
  <c r="E236" i="32"/>
  <c r="H15" i="31"/>
  <c r="I44" i="32"/>
  <c r="O26" i="31"/>
  <c r="F115" i="32"/>
  <c r="O58" i="31"/>
  <c r="C275" i="32"/>
  <c r="O74" i="31"/>
  <c r="E339" i="32"/>
  <c r="AE15" i="31"/>
  <c r="I58" i="32"/>
  <c r="AE31" i="31"/>
  <c r="D154" i="32"/>
  <c r="H17" i="31"/>
  <c r="D76" i="32"/>
  <c r="H49" i="31"/>
  <c r="H204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I380" i="32"/>
  <c r="CF90" i="24"/>
  <c r="F76" i="32"/>
  <c r="G186" i="32"/>
  <c r="H72" i="31"/>
  <c r="C332" i="32"/>
  <c r="H13" i="31"/>
  <c r="H45" i="31"/>
  <c r="D204" i="32"/>
  <c r="H79" i="31"/>
  <c r="C364" i="32"/>
  <c r="O18" i="31"/>
  <c r="E83" i="32"/>
  <c r="O50" i="31"/>
  <c r="I211" i="32"/>
  <c r="AE23" i="31"/>
  <c r="C122" i="32"/>
  <c r="AE39" i="31"/>
  <c r="E186" i="32"/>
  <c r="H3" i="31"/>
  <c r="D12" i="32"/>
  <c r="H67" i="31"/>
  <c r="E300" i="32"/>
  <c r="G612" i="24"/>
  <c r="CF91" i="24"/>
  <c r="I381" i="32"/>
  <c r="F51" i="32"/>
  <c r="F218" i="32"/>
  <c r="H5" i="31"/>
  <c r="F12" i="32"/>
  <c r="H77" i="31"/>
  <c r="H332" i="32"/>
  <c r="H47" i="31"/>
  <c r="F204" i="32"/>
  <c r="O10" i="31"/>
  <c r="D51" i="32"/>
  <c r="O42" i="31"/>
  <c r="H179" i="32"/>
  <c r="O66" i="31"/>
  <c r="D307" i="32"/>
  <c r="H7" i="31"/>
  <c r="H12" i="32"/>
  <c r="H39" i="31"/>
  <c r="E172" i="32"/>
  <c r="H71" i="31"/>
  <c r="I300" i="32"/>
  <c r="I366" i="32"/>
  <c r="F612" i="24"/>
  <c r="O6" i="31"/>
  <c r="G19" i="32"/>
  <c r="O14" i="31"/>
  <c r="H51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CF2" i="28"/>
  <c r="D5" i="7"/>
  <c r="D258" i="24"/>
  <c r="S85" i="34"/>
  <c r="BF85" i="34"/>
  <c r="O5" i="31"/>
  <c r="F19" i="32"/>
  <c r="O13" i="31"/>
  <c r="G51" i="32"/>
  <c r="O21" i="31"/>
  <c r="H83" i="32"/>
  <c r="O37" i="31"/>
  <c r="C179" i="32"/>
  <c r="O45" i="31"/>
  <c r="D211" i="32"/>
  <c r="O53" i="31"/>
  <c r="E243" i="32"/>
  <c r="O61" i="31"/>
  <c r="F275" i="32"/>
  <c r="O69" i="31"/>
  <c r="G307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G19" i="4"/>
  <c r="C51" i="32"/>
  <c r="K85" i="3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O8" i="31"/>
  <c r="I19" i="32"/>
  <c r="O16" i="31"/>
  <c r="C83" i="32"/>
  <c r="O24" i="31"/>
  <c r="D115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416" i="24"/>
  <c r="C615" i="24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8" i="31"/>
  <c r="D186" i="32"/>
  <c r="AE46" i="31"/>
  <c r="E218" i="32"/>
  <c r="D367" i="24"/>
  <c r="D12" i="33"/>
  <c r="C685" i="34"/>
  <c r="B32" i="15"/>
  <c r="E380" i="24"/>
  <c r="DF2" i="30"/>
  <c r="C170" i="8"/>
  <c r="O85" i="34"/>
  <c r="AM85" i="34"/>
  <c r="AR85" i="34"/>
  <c r="M85" i="34"/>
  <c r="AC85" i="34"/>
  <c r="AK85" i="34"/>
  <c r="BI85" i="34"/>
  <c r="BQ85" i="34"/>
  <c r="BY85" i="34"/>
  <c r="BW52" i="34"/>
  <c r="BW67" i="34" s="1"/>
  <c r="BW85" i="34" s="1"/>
  <c r="BO52" i="34"/>
  <c r="BO67" i="34" s="1"/>
  <c r="BO85" i="34" s="1"/>
  <c r="BG52" i="34"/>
  <c r="BG67" i="34" s="1"/>
  <c r="BG85" i="34" s="1"/>
  <c r="AY52" i="34"/>
  <c r="AY67" i="34" s="1"/>
  <c r="AQ52" i="34"/>
  <c r="AQ67" i="34" s="1"/>
  <c r="AQ85" i="34" s="1"/>
  <c r="AI52" i="34"/>
  <c r="AI67" i="34" s="1"/>
  <c r="AI85" i="34" s="1"/>
  <c r="AA52" i="34"/>
  <c r="AA67" i="34" s="1"/>
  <c r="AA85" i="34" s="1"/>
  <c r="S52" i="34"/>
  <c r="S67" i="34" s="1"/>
  <c r="K52" i="34"/>
  <c r="K67" i="34" s="1"/>
  <c r="C52" i="34"/>
  <c r="CD52" i="34"/>
  <c r="BV52" i="34"/>
  <c r="BV67" i="34" s="1"/>
  <c r="BN52" i="34"/>
  <c r="BN67" i="34" s="1"/>
  <c r="BN85" i="34" s="1"/>
  <c r="BF52" i="34"/>
  <c r="BF67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BR52" i="34"/>
  <c r="BR67" i="34" s="1"/>
  <c r="BR85" i="34" s="1"/>
  <c r="BJ52" i="34"/>
  <c r="BJ67" i="34" s="1"/>
  <c r="BJ85" i="34" s="1"/>
  <c r="BB52" i="34"/>
  <c r="BB67" i="34" s="1"/>
  <c r="BB85" i="34" s="1"/>
  <c r="AT52" i="34"/>
  <c r="AT67" i="34" s="1"/>
  <c r="AT85" i="34" s="1"/>
  <c r="AL52" i="34"/>
  <c r="AL67" i="34" s="1"/>
  <c r="AL85" i="34" s="1"/>
  <c r="AD52" i="34"/>
  <c r="AD67" i="34" s="1"/>
  <c r="AD85" i="34" s="1"/>
  <c r="V52" i="34"/>
  <c r="V67" i="34" s="1"/>
  <c r="N52" i="34"/>
  <c r="N67" i="34" s="1"/>
  <c r="N85" i="34" s="1"/>
  <c r="F52" i="34"/>
  <c r="F67" i="34" s="1"/>
  <c r="F85" i="34" s="1"/>
  <c r="D308" i="34"/>
  <c r="E233" i="34"/>
  <c r="F234" i="34" s="1"/>
  <c r="CF91" i="34"/>
  <c r="CD85" i="34"/>
  <c r="B94" i="15" s="1"/>
  <c r="D417" i="34"/>
  <c r="D421" i="34" s="1"/>
  <c r="D424" i="34" s="1"/>
  <c r="C647" i="34" l="1"/>
  <c r="B91" i="15"/>
  <c r="C635" i="34"/>
  <c r="B75" i="15"/>
  <c r="C622" i="34"/>
  <c r="B92" i="15"/>
  <c r="C712" i="34"/>
  <c r="B59" i="15"/>
  <c r="D352" i="24"/>
  <c r="C103" i="8" s="1"/>
  <c r="C624" i="34"/>
  <c r="B68" i="15"/>
  <c r="C696" i="34"/>
  <c r="B43" i="15"/>
  <c r="F43" i="15" s="1"/>
  <c r="L85" i="34"/>
  <c r="C672" i="34"/>
  <c r="B19" i="15"/>
  <c r="P85" i="34"/>
  <c r="BP85" i="34"/>
  <c r="D85" i="34"/>
  <c r="D350" i="24"/>
  <c r="BT85" i="34"/>
  <c r="AV85" i="34"/>
  <c r="F309" i="24"/>
  <c r="I236" i="32"/>
  <c r="AF85" i="34"/>
  <c r="AN85" i="34"/>
  <c r="H85" i="34"/>
  <c r="H42" i="31"/>
  <c r="H37" i="31"/>
  <c r="H10" i="31"/>
  <c r="BX85" i="34"/>
  <c r="BL85" i="34"/>
  <c r="CE48" i="34"/>
  <c r="J85" i="34"/>
  <c r="BV85" i="34"/>
  <c r="AY85" i="34"/>
  <c r="AJ85" i="34"/>
  <c r="C639" i="34"/>
  <c r="B83" i="15"/>
  <c r="BH85" i="34"/>
  <c r="X85" i="34"/>
  <c r="H33" i="31"/>
  <c r="H62" i="31"/>
  <c r="H66" i="31"/>
  <c r="H43" i="31"/>
  <c r="H48" i="31"/>
  <c r="C108" i="32"/>
  <c r="F268" i="32"/>
  <c r="F332" i="32"/>
  <c r="H4" i="31"/>
  <c r="G300" i="32"/>
  <c r="H236" i="32"/>
  <c r="C12" i="32"/>
  <c r="H300" i="32"/>
  <c r="D268" i="32"/>
  <c r="G76" i="32"/>
  <c r="D236" i="32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Q52" i="24"/>
  <c r="Q67" i="24" s="1"/>
  <c r="BP52" i="24"/>
  <c r="BP67" i="24" s="1"/>
  <c r="T52" i="24"/>
  <c r="T67" i="24" s="1"/>
  <c r="BG52" i="24"/>
  <c r="BG67" i="24" s="1"/>
  <c r="AA52" i="24"/>
  <c r="AA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Y85" i="24" s="1"/>
  <c r="I52" i="24"/>
  <c r="I67" i="24" s="1"/>
  <c r="F52" i="24"/>
  <c r="F67" i="24" s="1"/>
  <c r="AZ52" i="24"/>
  <c r="AZ67" i="24" s="1"/>
  <c r="BW52" i="24"/>
  <c r="BW67" i="24" s="1"/>
  <c r="BW85" i="24" s="1"/>
  <c r="CB52" i="24"/>
  <c r="CB67" i="24" s="1"/>
  <c r="BT52" i="24"/>
  <c r="BT67" i="24" s="1"/>
  <c r="BL52" i="24"/>
  <c r="BL67" i="24" s="1"/>
  <c r="BL85" i="24" s="1"/>
  <c r="H277" i="32" s="1"/>
  <c r="BD52" i="24"/>
  <c r="BD67" i="24" s="1"/>
  <c r="BD85" i="24" s="1"/>
  <c r="C624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H52" i="24"/>
  <c r="BH67" i="24" s="1"/>
  <c r="L52" i="24"/>
  <c r="L67" i="24" s="1"/>
  <c r="AY52" i="24"/>
  <c r="AY67" i="24" s="1"/>
  <c r="K52" i="24"/>
  <c r="K67" i="24" s="1"/>
  <c r="CA52" i="24"/>
  <c r="CA67" i="24" s="1"/>
  <c r="BS52" i="24"/>
  <c r="BS67" i="24" s="1"/>
  <c r="BK52" i="24"/>
  <c r="BK67" i="24" s="1"/>
  <c r="BK85" i="24" s="1"/>
  <c r="BC52" i="24"/>
  <c r="BC67" i="24" s="1"/>
  <c r="AU52" i="24"/>
  <c r="AU67" i="24" s="1"/>
  <c r="AU85" i="24" s="1"/>
  <c r="AM52" i="24"/>
  <c r="AM67" i="24" s="1"/>
  <c r="AE52" i="24"/>
  <c r="AE67" i="24" s="1"/>
  <c r="AE85" i="24" s="1"/>
  <c r="C149" i="32" s="1"/>
  <c r="W52" i="24"/>
  <c r="W67" i="24" s="1"/>
  <c r="O52" i="24"/>
  <c r="O67" i="24" s="1"/>
  <c r="G52" i="24"/>
  <c r="G67" i="24" s="1"/>
  <c r="BB52" i="24"/>
  <c r="BB67" i="24" s="1"/>
  <c r="AL52" i="24"/>
  <c r="AL67" i="24" s="1"/>
  <c r="AL85" i="24" s="1"/>
  <c r="C703" i="24" s="1"/>
  <c r="V52" i="24"/>
  <c r="V67" i="24" s="1"/>
  <c r="V85" i="24" s="1"/>
  <c r="C34" i="15" s="1"/>
  <c r="G34" i="15" s="1"/>
  <c r="AR52" i="24"/>
  <c r="AR67" i="24" s="1"/>
  <c r="AB52" i="24"/>
  <c r="AB67" i="24" s="1"/>
  <c r="BO52" i="24"/>
  <c r="BO67" i="24" s="1"/>
  <c r="S52" i="24"/>
  <c r="S67" i="24" s="1"/>
  <c r="C52" i="24"/>
  <c r="BZ52" i="24"/>
  <c r="BZ67" i="24" s="1"/>
  <c r="BR52" i="24"/>
  <c r="BR67" i="24" s="1"/>
  <c r="BJ52" i="24"/>
  <c r="BJ67" i="24" s="1"/>
  <c r="AT52" i="24"/>
  <c r="AT67" i="24" s="1"/>
  <c r="AD52" i="24"/>
  <c r="AD67" i="24" s="1"/>
  <c r="AD85" i="24" s="1"/>
  <c r="I117" i="32" s="1"/>
  <c r="N52" i="24"/>
  <c r="N67" i="24" s="1"/>
  <c r="AQ52" i="24"/>
  <c r="AQ67" i="24" s="1"/>
  <c r="BY52" i="24"/>
  <c r="BY67" i="24" s="1"/>
  <c r="BY85" i="24" s="1"/>
  <c r="BQ52" i="24"/>
  <c r="BQ67" i="24" s="1"/>
  <c r="BI52" i="24"/>
  <c r="BI67" i="24" s="1"/>
  <c r="BI85" i="24" s="1"/>
  <c r="BA52" i="24"/>
  <c r="BA67" i="24" s="1"/>
  <c r="BA85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M85" i="24" s="1"/>
  <c r="E52" i="24"/>
  <c r="E67" i="24" s="1"/>
  <c r="BX52" i="24"/>
  <c r="BX67" i="24" s="1"/>
  <c r="AJ52" i="24"/>
  <c r="AJ67" i="24" s="1"/>
  <c r="AJ85" i="24" s="1"/>
  <c r="C48" i="15" s="1"/>
  <c r="G48" i="15" s="1"/>
  <c r="D52" i="24"/>
  <c r="D67" i="24" s="1"/>
  <c r="D85" i="24" s="1"/>
  <c r="AI52" i="24"/>
  <c r="AI67" i="24" s="1"/>
  <c r="AI85" i="24" s="1"/>
  <c r="C47" i="15" s="1"/>
  <c r="G47" i="15" s="1"/>
  <c r="AC85" i="24"/>
  <c r="O85" i="24"/>
  <c r="AZ85" i="24"/>
  <c r="C245" i="32" s="1"/>
  <c r="H35" i="31"/>
  <c r="H65" i="31"/>
  <c r="G332" i="32"/>
  <c r="C76" i="32"/>
  <c r="D172" i="32"/>
  <c r="H76" i="32"/>
  <c r="H76" i="31"/>
  <c r="H268" i="32"/>
  <c r="F300" i="32"/>
  <c r="CE48" i="24"/>
  <c r="CE62" i="24"/>
  <c r="I364" i="32" s="1"/>
  <c r="D108" i="32"/>
  <c r="E332" i="32"/>
  <c r="I108" i="32"/>
  <c r="C140" i="32"/>
  <c r="H30" i="31"/>
  <c r="G236" i="32"/>
  <c r="H74" i="31"/>
  <c r="C236" i="32"/>
  <c r="G140" i="32"/>
  <c r="C674" i="34"/>
  <c r="B21" i="15"/>
  <c r="C641" i="34"/>
  <c r="B85" i="15"/>
  <c r="C700" i="34"/>
  <c r="B47" i="15"/>
  <c r="C707" i="34"/>
  <c r="B54" i="15"/>
  <c r="C682" i="34"/>
  <c r="B29" i="15"/>
  <c r="C620" i="34"/>
  <c r="B93" i="15"/>
  <c r="C619" i="34"/>
  <c r="B78" i="15"/>
  <c r="C708" i="34"/>
  <c r="B55" i="15"/>
  <c r="C626" i="34"/>
  <c r="B82" i="15"/>
  <c r="C690" i="34"/>
  <c r="B37" i="15"/>
  <c r="C675" i="34"/>
  <c r="B22" i="15"/>
  <c r="C642" i="34"/>
  <c r="B86" i="15"/>
  <c r="C625" i="34"/>
  <c r="B63" i="15"/>
  <c r="C616" i="34"/>
  <c r="B62" i="15"/>
  <c r="C711" i="34"/>
  <c r="B58" i="15"/>
  <c r="C698" i="34"/>
  <c r="B45" i="15"/>
  <c r="C683" i="34"/>
  <c r="B30" i="15"/>
  <c r="C618" i="34"/>
  <c r="B71" i="15"/>
  <c r="C632" i="34"/>
  <c r="B66" i="15"/>
  <c r="C691" i="34"/>
  <c r="B38" i="15"/>
  <c r="C627" i="34"/>
  <c r="B79" i="15"/>
  <c r="C631" i="34"/>
  <c r="B61" i="15"/>
  <c r="C699" i="34"/>
  <c r="B46" i="15"/>
  <c r="C687" i="34"/>
  <c r="B34" i="15"/>
  <c r="C684" i="34"/>
  <c r="B31" i="15"/>
  <c r="C706" i="34"/>
  <c r="B53" i="15"/>
  <c r="C702" i="34"/>
  <c r="B49" i="15"/>
  <c r="C709" i="34"/>
  <c r="B56" i="15"/>
  <c r="C693" i="34"/>
  <c r="B40" i="15"/>
  <c r="C671" i="34"/>
  <c r="B18" i="15"/>
  <c r="C67" i="34"/>
  <c r="CE52" i="34"/>
  <c r="C694" i="34"/>
  <c r="B41" i="15"/>
  <c r="C704" i="34"/>
  <c r="B51" i="15"/>
  <c r="F16" i="6"/>
  <c r="F234" i="24"/>
  <c r="C629" i="34"/>
  <c r="B70" i="15"/>
  <c r="F309" i="34"/>
  <c r="D352" i="34"/>
  <c r="C617" i="34"/>
  <c r="B74" i="15"/>
  <c r="C643" i="34"/>
  <c r="B87" i="15"/>
  <c r="B33" i="15"/>
  <c r="C686" i="34"/>
  <c r="B27" i="15"/>
  <c r="C680" i="34"/>
  <c r="C167" i="8"/>
  <c r="D25" i="33"/>
  <c r="E414" i="24"/>
  <c r="C630" i="34"/>
  <c r="B65" i="15"/>
  <c r="E373" i="32"/>
  <c r="C94" i="15"/>
  <c r="G94" i="15" s="1"/>
  <c r="C645" i="34"/>
  <c r="B89" i="15"/>
  <c r="C678" i="34"/>
  <c r="B25" i="15"/>
  <c r="C638" i="34"/>
  <c r="B77" i="15"/>
  <c r="C692" i="34"/>
  <c r="B39" i="15"/>
  <c r="C703" i="34"/>
  <c r="B50" i="15"/>
  <c r="C710" i="34"/>
  <c r="B57" i="15"/>
  <c r="C679" i="34"/>
  <c r="B26" i="15"/>
  <c r="C646" i="34"/>
  <c r="B90" i="15"/>
  <c r="C623" i="34"/>
  <c r="B81" i="15"/>
  <c r="C670" i="34"/>
  <c r="B17" i="15"/>
  <c r="C121" i="8"/>
  <c r="D384" i="24"/>
  <c r="C695" i="34"/>
  <c r="B42" i="15"/>
  <c r="C614" i="34"/>
  <c r="B69" i="15"/>
  <c r="C676" i="34"/>
  <c r="B23" i="15"/>
  <c r="C634" i="34"/>
  <c r="B73" i="15"/>
  <c r="C628" i="34"/>
  <c r="B64" i="15"/>
  <c r="H59" i="15" l="1"/>
  <c r="I59" i="15" s="1"/>
  <c r="F59" i="15"/>
  <c r="C644" i="34"/>
  <c r="B88" i="15"/>
  <c r="C713" i="34"/>
  <c r="B60" i="15"/>
  <c r="C677" i="34"/>
  <c r="B24" i="15"/>
  <c r="C701" i="34"/>
  <c r="B48" i="15"/>
  <c r="F48" i="15" s="1"/>
  <c r="C640" i="34"/>
  <c r="B84" i="15"/>
  <c r="C636" i="34"/>
  <c r="B72" i="15"/>
  <c r="C637" i="34"/>
  <c r="B76" i="15"/>
  <c r="C673" i="34"/>
  <c r="B20" i="15"/>
  <c r="C669" i="34"/>
  <c r="B16" i="15"/>
  <c r="C705" i="34"/>
  <c r="B52" i="15"/>
  <c r="C621" i="34"/>
  <c r="B80" i="15"/>
  <c r="H19" i="15"/>
  <c r="I19" i="15" s="1"/>
  <c r="F19" i="15"/>
  <c r="C689" i="34"/>
  <c r="B36" i="15"/>
  <c r="F36" i="15" s="1"/>
  <c r="B44" i="15"/>
  <c r="C697" i="34"/>
  <c r="C681" i="34"/>
  <c r="B28" i="15"/>
  <c r="F28" i="15" s="1"/>
  <c r="C64" i="15"/>
  <c r="G64" i="15" s="1"/>
  <c r="D245" i="32"/>
  <c r="C65" i="15"/>
  <c r="G65" i="15" s="1"/>
  <c r="C630" i="24"/>
  <c r="C181" i="32"/>
  <c r="C50" i="15"/>
  <c r="G50" i="15" s="1"/>
  <c r="H85" i="32"/>
  <c r="C687" i="24"/>
  <c r="C637" i="24"/>
  <c r="H48" i="15"/>
  <c r="I48" i="15" s="1"/>
  <c r="C76" i="15"/>
  <c r="G76" i="15" s="1"/>
  <c r="G149" i="32"/>
  <c r="H149" i="32"/>
  <c r="C701" i="24"/>
  <c r="C700" i="24"/>
  <c r="C645" i="24"/>
  <c r="C89" i="15"/>
  <c r="G89" i="15" s="1"/>
  <c r="G341" i="32"/>
  <c r="E341" i="32"/>
  <c r="C643" i="24"/>
  <c r="C87" i="15"/>
  <c r="G87" i="15" s="1"/>
  <c r="C678" i="24"/>
  <c r="C25" i="15"/>
  <c r="G25" i="15" s="1"/>
  <c r="F53" i="32"/>
  <c r="C690" i="24"/>
  <c r="D117" i="32"/>
  <c r="C37" i="15"/>
  <c r="G37" i="15" s="1"/>
  <c r="C67" i="24"/>
  <c r="CE52" i="24"/>
  <c r="M23" i="31"/>
  <c r="X85" i="24"/>
  <c r="C113" i="32"/>
  <c r="BN85" i="24"/>
  <c r="C305" i="32"/>
  <c r="M65" i="31"/>
  <c r="C209" i="32"/>
  <c r="M44" i="31"/>
  <c r="M38" i="31"/>
  <c r="D177" i="32"/>
  <c r="AA85" i="24"/>
  <c r="M26" i="31"/>
  <c r="F113" i="32"/>
  <c r="AM85" i="24"/>
  <c r="M4" i="31"/>
  <c r="E17" i="32"/>
  <c r="E85" i="24"/>
  <c r="BQ85" i="24"/>
  <c r="M68" i="31"/>
  <c r="F305" i="32"/>
  <c r="BZ85" i="24"/>
  <c r="M77" i="31"/>
  <c r="H337" i="32"/>
  <c r="M53" i="31"/>
  <c r="BB85" i="24"/>
  <c r="E241" i="32"/>
  <c r="M62" i="31"/>
  <c r="G273" i="32"/>
  <c r="P85" i="24"/>
  <c r="I49" i="32"/>
  <c r="M15" i="31"/>
  <c r="M79" i="31"/>
  <c r="C369" i="32"/>
  <c r="CB85" i="24"/>
  <c r="M48" i="31"/>
  <c r="G209" i="32"/>
  <c r="AW85" i="24"/>
  <c r="BP85" i="24"/>
  <c r="M67" i="31"/>
  <c r="E305" i="32"/>
  <c r="I241" i="32"/>
  <c r="M57" i="31"/>
  <c r="G85" i="24"/>
  <c r="M6" i="31"/>
  <c r="G17" i="32"/>
  <c r="BE85" i="24"/>
  <c r="H241" i="32"/>
  <c r="M56" i="31"/>
  <c r="E277" i="32"/>
  <c r="C73" i="15"/>
  <c r="G73" i="15" s="1"/>
  <c r="C634" i="24"/>
  <c r="M42" i="31"/>
  <c r="H177" i="32"/>
  <c r="H49" i="32"/>
  <c r="M14" i="31"/>
  <c r="M9" i="31"/>
  <c r="J85" i="24"/>
  <c r="C49" i="32"/>
  <c r="C628" i="24"/>
  <c r="AS85" i="24"/>
  <c r="H113" i="32"/>
  <c r="M28" i="31"/>
  <c r="M13" i="31"/>
  <c r="N85" i="24"/>
  <c r="G49" i="32"/>
  <c r="D305" i="32"/>
  <c r="M66" i="31"/>
  <c r="BO85" i="24"/>
  <c r="W85" i="24"/>
  <c r="I81" i="32"/>
  <c r="M22" i="31"/>
  <c r="M10" i="31"/>
  <c r="D49" i="32"/>
  <c r="K85" i="24"/>
  <c r="E177" i="32"/>
  <c r="M39" i="31"/>
  <c r="AN85" i="24"/>
  <c r="F85" i="24"/>
  <c r="M5" i="31"/>
  <c r="F17" i="32"/>
  <c r="M72" i="31"/>
  <c r="BU85" i="24"/>
  <c r="C337" i="32"/>
  <c r="M17" i="31"/>
  <c r="D81" i="32"/>
  <c r="R85" i="24"/>
  <c r="H53" i="32"/>
  <c r="C680" i="24"/>
  <c r="C27" i="15"/>
  <c r="G27" i="15" s="1"/>
  <c r="M20" i="31"/>
  <c r="G81" i="32"/>
  <c r="U85" i="24"/>
  <c r="E81" i="32"/>
  <c r="M18" i="31"/>
  <c r="S85" i="24"/>
  <c r="M78" i="31"/>
  <c r="I337" i="32"/>
  <c r="AF85" i="24"/>
  <c r="M31" i="31"/>
  <c r="D145" i="32"/>
  <c r="M51" i="31"/>
  <c r="C241" i="32"/>
  <c r="M64" i="31"/>
  <c r="BM85" i="24"/>
  <c r="I273" i="32"/>
  <c r="M73" i="31"/>
  <c r="D337" i="32"/>
  <c r="BV85" i="24"/>
  <c r="C43" i="15"/>
  <c r="G43" i="15" s="1"/>
  <c r="M34" i="31"/>
  <c r="G145" i="32"/>
  <c r="M36" i="31"/>
  <c r="I145" i="32"/>
  <c r="AK85" i="24"/>
  <c r="M29" i="31"/>
  <c r="I113" i="32"/>
  <c r="AB85" i="24"/>
  <c r="M27" i="31"/>
  <c r="G113" i="32"/>
  <c r="M30" i="31"/>
  <c r="C145" i="32"/>
  <c r="AY85" i="24"/>
  <c r="M50" i="31"/>
  <c r="I209" i="32"/>
  <c r="AV85" i="24"/>
  <c r="F209" i="32"/>
  <c r="M47" i="31"/>
  <c r="I85" i="24"/>
  <c r="M8" i="31"/>
  <c r="I17" i="32"/>
  <c r="M80" i="31"/>
  <c r="D369" i="32"/>
  <c r="CC85" i="24"/>
  <c r="E113" i="32"/>
  <c r="Z85" i="24"/>
  <c r="M25" i="31"/>
  <c r="BF85" i="24"/>
  <c r="M12" i="31"/>
  <c r="F49" i="32"/>
  <c r="C81" i="32"/>
  <c r="Q85" i="24"/>
  <c r="M16" i="31"/>
  <c r="C696" i="24"/>
  <c r="D17" i="32"/>
  <c r="M3" i="31"/>
  <c r="AR85" i="24"/>
  <c r="I177" i="32"/>
  <c r="M43" i="31"/>
  <c r="M55" i="31"/>
  <c r="G241" i="32"/>
  <c r="F145" i="32"/>
  <c r="AH85" i="24"/>
  <c r="M33" i="31"/>
  <c r="AQ85" i="24"/>
  <c r="H117" i="32"/>
  <c r="C694" i="24"/>
  <c r="C41" i="15"/>
  <c r="G41" i="15" s="1"/>
  <c r="M35" i="31"/>
  <c r="H145" i="32"/>
  <c r="M52" i="31"/>
  <c r="D241" i="32"/>
  <c r="F273" i="32"/>
  <c r="M61" i="31"/>
  <c r="BJ85" i="24"/>
  <c r="M21" i="31"/>
  <c r="H81" i="32"/>
  <c r="M46" i="31"/>
  <c r="E209" i="32"/>
  <c r="M59" i="31"/>
  <c r="D273" i="32"/>
  <c r="BH85" i="24"/>
  <c r="M63" i="31"/>
  <c r="H273" i="32"/>
  <c r="M32" i="31"/>
  <c r="E145" i="32"/>
  <c r="AG85" i="24"/>
  <c r="BG85" i="24"/>
  <c r="C273" i="32"/>
  <c r="M58" i="31"/>
  <c r="M41" i="31"/>
  <c r="G177" i="32"/>
  <c r="AP85" i="24"/>
  <c r="M76" i="31"/>
  <c r="G337" i="32"/>
  <c r="M70" i="31"/>
  <c r="H305" i="32"/>
  <c r="BS85" i="24"/>
  <c r="E337" i="32"/>
  <c r="M74" i="31"/>
  <c r="D21" i="32"/>
  <c r="C669" i="24"/>
  <c r="C16" i="15"/>
  <c r="G16" i="15" s="1"/>
  <c r="M45" i="31"/>
  <c r="D209" i="32"/>
  <c r="AT85" i="24"/>
  <c r="L85" i="24"/>
  <c r="M11" i="31"/>
  <c r="E49" i="32"/>
  <c r="D113" i="32"/>
  <c r="M24" i="31"/>
  <c r="G277" i="32"/>
  <c r="C75" i="15"/>
  <c r="G75" i="15" s="1"/>
  <c r="C635" i="24"/>
  <c r="C712" i="24"/>
  <c r="E213" i="32"/>
  <c r="C59" i="15"/>
  <c r="G59" i="15" s="1"/>
  <c r="F337" i="32"/>
  <c r="BX85" i="24"/>
  <c r="M75" i="31"/>
  <c r="M60" i="31"/>
  <c r="E273" i="32"/>
  <c r="BR85" i="24"/>
  <c r="M69" i="31"/>
  <c r="G305" i="32"/>
  <c r="M37" i="31"/>
  <c r="C177" i="32"/>
  <c r="BC85" i="24"/>
  <c r="M54" i="31"/>
  <c r="F241" i="32"/>
  <c r="H17" i="32"/>
  <c r="H85" i="24"/>
  <c r="M7" i="31"/>
  <c r="I305" i="32"/>
  <c r="BT85" i="24"/>
  <c r="M71" i="31"/>
  <c r="AO85" i="24"/>
  <c r="M40" i="31"/>
  <c r="F177" i="32"/>
  <c r="T85" i="24"/>
  <c r="M19" i="31"/>
  <c r="F81" i="32"/>
  <c r="AX85" i="24"/>
  <c r="M49" i="31"/>
  <c r="H209" i="32"/>
  <c r="CA85" i="24"/>
  <c r="G245" i="32"/>
  <c r="C68" i="15"/>
  <c r="G68" i="15" s="1"/>
  <c r="C695" i="24"/>
  <c r="C42" i="15"/>
  <c r="G42" i="15" s="1"/>
  <c r="H43" i="15"/>
  <c r="I43" i="15" s="1"/>
  <c r="F69" i="15"/>
  <c r="F39" i="15"/>
  <c r="H56" i="15"/>
  <c r="I56" i="15" s="1"/>
  <c r="F56" i="15"/>
  <c r="F34" i="15"/>
  <c r="H34" i="15"/>
  <c r="I34" i="15" s="1"/>
  <c r="F38" i="15"/>
  <c r="F45" i="15"/>
  <c r="H55" i="15"/>
  <c r="I55" i="15" s="1"/>
  <c r="F55" i="15"/>
  <c r="H54" i="15"/>
  <c r="I54" i="15" s="1"/>
  <c r="F54" i="15"/>
  <c r="F42" i="15"/>
  <c r="F27" i="15"/>
  <c r="CE67" i="34"/>
  <c r="C85" i="34"/>
  <c r="F49" i="15"/>
  <c r="H46" i="15"/>
  <c r="I46" i="15" s="1"/>
  <c r="F46" i="15"/>
  <c r="H58" i="15"/>
  <c r="I58" i="15" s="1"/>
  <c r="F58" i="15"/>
  <c r="F22" i="15"/>
  <c r="H22" i="15"/>
  <c r="I22" i="15" s="1"/>
  <c r="H47" i="15"/>
  <c r="I47" i="15" s="1"/>
  <c r="F47" i="15"/>
  <c r="F25" i="15"/>
  <c r="H25" i="15"/>
  <c r="I25" i="15" s="1"/>
  <c r="C138" i="8"/>
  <c r="D417" i="24"/>
  <c r="F26" i="15"/>
  <c r="H26" i="15"/>
  <c r="I26" i="15" s="1"/>
  <c r="H57" i="15"/>
  <c r="I57" i="15" s="1"/>
  <c r="F57" i="15"/>
  <c r="F33" i="15"/>
  <c r="H53" i="15"/>
  <c r="I53" i="15" s="1"/>
  <c r="F53" i="15"/>
  <c r="F37" i="15"/>
  <c r="H37" i="15" s="1"/>
  <c r="H64" i="15"/>
  <c r="I64" i="15" s="1"/>
  <c r="F64" i="15"/>
  <c r="H51" i="15"/>
  <c r="I51" i="15" s="1"/>
  <c r="F51" i="15"/>
  <c r="F23" i="15"/>
  <c r="H23" i="15"/>
  <c r="I23" i="15" s="1"/>
  <c r="F17" i="15"/>
  <c r="F50" i="15"/>
  <c r="F18" i="15"/>
  <c r="H18" i="15"/>
  <c r="I18" i="15" s="1"/>
  <c r="F30" i="15"/>
  <c r="H30" i="15"/>
  <c r="I30" i="15" s="1"/>
  <c r="F63" i="15"/>
  <c r="F29" i="15"/>
  <c r="F21" i="15"/>
  <c r="H21" i="15"/>
  <c r="I21" i="15" s="1"/>
  <c r="D615" i="34"/>
  <c r="C648" i="34"/>
  <c r="M716" i="34" s="1"/>
  <c r="H65" i="15"/>
  <c r="I65" i="15" s="1"/>
  <c r="F65" i="15"/>
  <c r="F41" i="15"/>
  <c r="F24" i="15" l="1"/>
  <c r="H24" i="15"/>
  <c r="I24" i="15" s="1"/>
  <c r="H52" i="15"/>
  <c r="I52" i="15" s="1"/>
  <c r="F52" i="15"/>
  <c r="F44" i="15"/>
  <c r="H44" i="15"/>
  <c r="I44" i="15" s="1"/>
  <c r="F16" i="15"/>
  <c r="H16" i="15"/>
  <c r="I16" i="15" s="1"/>
  <c r="F20" i="15"/>
  <c r="H20" i="15"/>
  <c r="I20" i="15" s="1"/>
  <c r="H50" i="15"/>
  <c r="H41" i="15"/>
  <c r="I41" i="15" s="1"/>
  <c r="F181" i="32"/>
  <c r="C53" i="15"/>
  <c r="G53" i="15" s="1"/>
  <c r="C706" i="24"/>
  <c r="C697" i="24"/>
  <c r="C44" i="15"/>
  <c r="G44" i="15" s="1"/>
  <c r="D149" i="32"/>
  <c r="F245" i="32"/>
  <c r="C67" i="15"/>
  <c r="G67" i="15" s="1"/>
  <c r="C633" i="24"/>
  <c r="I245" i="32"/>
  <c r="C629" i="24"/>
  <c r="C70" i="15"/>
  <c r="G70" i="15" s="1"/>
  <c r="C22" i="15"/>
  <c r="G22" i="15" s="1"/>
  <c r="C675" i="24"/>
  <c r="C53" i="32"/>
  <c r="E245" i="32"/>
  <c r="C66" i="15"/>
  <c r="G66" i="15" s="1"/>
  <c r="C632" i="24"/>
  <c r="C616" i="24"/>
  <c r="H213" i="32"/>
  <c r="C62" i="15"/>
  <c r="I309" i="32"/>
  <c r="C84" i="15"/>
  <c r="G84" i="15" s="1"/>
  <c r="C640" i="24"/>
  <c r="C88" i="15"/>
  <c r="G88" i="15" s="1"/>
  <c r="C644" i="24"/>
  <c r="F341" i="32"/>
  <c r="E149" i="32"/>
  <c r="C698" i="24"/>
  <c r="C45" i="15"/>
  <c r="C46" i="15"/>
  <c r="G46" i="15" s="1"/>
  <c r="C699" i="24"/>
  <c r="F149" i="32"/>
  <c r="C674" i="24"/>
  <c r="C21" i="15"/>
  <c r="G21" i="15" s="1"/>
  <c r="I21" i="32"/>
  <c r="C77" i="15"/>
  <c r="G77" i="15" s="1"/>
  <c r="C638" i="24"/>
  <c r="I277" i="32"/>
  <c r="C679" i="24"/>
  <c r="C26" i="15"/>
  <c r="G26" i="15" s="1"/>
  <c r="G53" i="32"/>
  <c r="I213" i="32"/>
  <c r="C625" i="24"/>
  <c r="C63" i="15"/>
  <c r="C373" i="32"/>
  <c r="C92" i="15"/>
  <c r="G92" i="15" s="1"/>
  <c r="C622" i="24"/>
  <c r="E117" i="32"/>
  <c r="C38" i="15"/>
  <c r="C691" i="24"/>
  <c r="C684" i="24"/>
  <c r="E85" i="32"/>
  <c r="C31" i="15"/>
  <c r="G31" i="15" s="1"/>
  <c r="CE67" i="24"/>
  <c r="I369" i="32" s="1"/>
  <c r="M2" i="31"/>
  <c r="C17" i="32"/>
  <c r="C85" i="24"/>
  <c r="C676" i="24"/>
  <c r="D53" i="32"/>
  <c r="C23" i="15"/>
  <c r="G23" i="15" s="1"/>
  <c r="C277" i="32"/>
  <c r="C618" i="24"/>
  <c r="C71" i="15"/>
  <c r="G71" i="15" s="1"/>
  <c r="H27" i="15"/>
  <c r="C54" i="15"/>
  <c r="G54" i="15" s="1"/>
  <c r="C707" i="24"/>
  <c r="G181" i="32"/>
  <c r="C30" i="15"/>
  <c r="G30" i="15" s="1"/>
  <c r="D85" i="32"/>
  <c r="C683" i="24"/>
  <c r="F21" i="32"/>
  <c r="C671" i="24"/>
  <c r="C18" i="15"/>
  <c r="G18" i="15" s="1"/>
  <c r="H245" i="32"/>
  <c r="C614" i="24"/>
  <c r="C69" i="15"/>
  <c r="C621" i="24"/>
  <c r="C80" i="15"/>
  <c r="G80" i="15" s="1"/>
  <c r="E309" i="32"/>
  <c r="D181" i="32"/>
  <c r="C51" i="15"/>
  <c r="G51" i="15" s="1"/>
  <c r="C704" i="24"/>
  <c r="C56" i="15"/>
  <c r="G56" i="15" s="1"/>
  <c r="C709" i="24"/>
  <c r="I181" i="32"/>
  <c r="C49" i="15"/>
  <c r="C702" i="24"/>
  <c r="I149" i="32"/>
  <c r="C341" i="32"/>
  <c r="C641" i="24"/>
  <c r="C85" i="15"/>
  <c r="G85" i="15" s="1"/>
  <c r="F309" i="32"/>
  <c r="C623" i="24"/>
  <c r="C81" i="15"/>
  <c r="G81" i="15" s="1"/>
  <c r="E21" i="32"/>
  <c r="C17" i="15"/>
  <c r="C670" i="24"/>
  <c r="C685" i="24"/>
  <c r="C32" i="15"/>
  <c r="G32" i="15" s="1"/>
  <c r="F85" i="32"/>
  <c r="C673" i="24"/>
  <c r="C20" i="15"/>
  <c r="G20" i="15" s="1"/>
  <c r="H21" i="32"/>
  <c r="C682" i="24"/>
  <c r="C29" i="15"/>
  <c r="C85" i="32"/>
  <c r="C620" i="24"/>
  <c r="C93" i="15"/>
  <c r="G93" i="15" s="1"/>
  <c r="D373" i="32"/>
  <c r="F213" i="32"/>
  <c r="C60" i="15"/>
  <c r="C713" i="24"/>
  <c r="G117" i="32"/>
  <c r="C40" i="15"/>
  <c r="G40" i="15" s="1"/>
  <c r="C693" i="24"/>
  <c r="C705" i="24"/>
  <c r="C52" i="15"/>
  <c r="G52" i="15" s="1"/>
  <c r="E181" i="32"/>
  <c r="C35" i="15"/>
  <c r="C688" i="24"/>
  <c r="I85" i="32"/>
  <c r="C631" i="24"/>
  <c r="G213" i="32"/>
  <c r="C61" i="15"/>
  <c r="I53" i="32"/>
  <c r="C28" i="15"/>
  <c r="C681" i="24"/>
  <c r="H341" i="32"/>
  <c r="C90" i="15"/>
  <c r="G90" i="15" s="1"/>
  <c r="C646" i="24"/>
  <c r="C55" i="15"/>
  <c r="G55" i="15" s="1"/>
  <c r="C708" i="24"/>
  <c r="H181" i="32"/>
  <c r="C82" i="15"/>
  <c r="G82" i="15" s="1"/>
  <c r="G309" i="32"/>
  <c r="C626" i="24"/>
  <c r="C677" i="24"/>
  <c r="C24" i="15"/>
  <c r="G24" i="15" s="1"/>
  <c r="E53" i="32"/>
  <c r="C74" i="15"/>
  <c r="G74" i="15" s="1"/>
  <c r="F277" i="32"/>
  <c r="C617" i="24"/>
  <c r="C642" i="24"/>
  <c r="C86" i="15"/>
  <c r="G86" i="15" s="1"/>
  <c r="D341" i="32"/>
  <c r="C686" i="24"/>
  <c r="C33" i="15"/>
  <c r="G85" i="32"/>
  <c r="D309" i="32"/>
  <c r="C627" i="24"/>
  <c r="C79" i="15"/>
  <c r="G79" i="15" s="1"/>
  <c r="C57" i="15"/>
  <c r="G57" i="15" s="1"/>
  <c r="C213" i="32"/>
  <c r="C710" i="24"/>
  <c r="C309" i="32"/>
  <c r="C619" i="24"/>
  <c r="C78" i="15"/>
  <c r="G78" i="15" s="1"/>
  <c r="C36" i="15"/>
  <c r="C689" i="24"/>
  <c r="C117" i="32"/>
  <c r="I341" i="32"/>
  <c r="C91" i="15"/>
  <c r="G91" i="15" s="1"/>
  <c r="C647" i="24"/>
  <c r="C711" i="24"/>
  <c r="D213" i="32"/>
  <c r="C58" i="15"/>
  <c r="G58" i="15" s="1"/>
  <c r="C83" i="15"/>
  <c r="G83" i="15" s="1"/>
  <c r="C639" i="24"/>
  <c r="H309" i="32"/>
  <c r="C636" i="24"/>
  <c r="C72" i="15"/>
  <c r="G72" i="15" s="1"/>
  <c r="D277" i="32"/>
  <c r="C672" i="24"/>
  <c r="C19" i="15"/>
  <c r="G19" i="15" s="1"/>
  <c r="G21" i="32"/>
  <c r="C39" i="15"/>
  <c r="F117" i="32"/>
  <c r="C692" i="24"/>
  <c r="H42" i="15"/>
  <c r="C168" i="8"/>
  <c r="D421" i="24"/>
  <c r="C668" i="34"/>
  <c r="C715" i="34" s="1"/>
  <c r="B15" i="15"/>
  <c r="CE85" i="34"/>
  <c r="C716" i="34" s="1"/>
  <c r="D716" i="34"/>
  <c r="D707" i="34"/>
  <c r="D699" i="34"/>
  <c r="D712" i="34"/>
  <c r="D704" i="34"/>
  <c r="D696" i="34"/>
  <c r="D688" i="34"/>
  <c r="D708" i="34"/>
  <c r="D700" i="34"/>
  <c r="D692" i="34"/>
  <c r="D684" i="34"/>
  <c r="D709" i="34"/>
  <c r="D682" i="34"/>
  <c r="D674" i="34"/>
  <c r="D623" i="34"/>
  <c r="D619" i="34"/>
  <c r="D702" i="34"/>
  <c r="D695" i="34"/>
  <c r="D694" i="34"/>
  <c r="D693" i="34"/>
  <c r="D679" i="34"/>
  <c r="D671" i="34"/>
  <c r="D625" i="34"/>
  <c r="D710" i="34"/>
  <c r="D703" i="34"/>
  <c r="D691" i="34"/>
  <c r="D690" i="34"/>
  <c r="D689" i="34"/>
  <c r="D676" i="34"/>
  <c r="D668" i="34"/>
  <c r="D628" i="34"/>
  <c r="D622" i="34"/>
  <c r="D618" i="34"/>
  <c r="D706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13" i="34"/>
  <c r="D680" i="34"/>
  <c r="D672" i="34"/>
  <c r="D620" i="34"/>
  <c r="D616" i="34"/>
  <c r="D711" i="34"/>
  <c r="D705" i="34"/>
  <c r="D685" i="34"/>
  <c r="D677" i="34"/>
  <c r="D673" i="34"/>
  <c r="D669" i="34"/>
  <c r="D647" i="34"/>
  <c r="D701" i="34"/>
  <c r="D698" i="34"/>
  <c r="D687" i="34"/>
  <c r="D627" i="34"/>
  <c r="D621" i="34"/>
  <c r="D686" i="34"/>
  <c r="D670" i="34"/>
  <c r="D626" i="34"/>
  <c r="D646" i="34"/>
  <c r="D617" i="34"/>
  <c r="D681" i="34"/>
  <c r="D645" i="34"/>
  <c r="D697" i="34"/>
  <c r="D678" i="34"/>
  <c r="D629" i="34"/>
  <c r="G35" i="15" l="1"/>
  <c r="H35" i="15" s="1"/>
  <c r="G36" i="15"/>
  <c r="H36" i="15" s="1"/>
  <c r="G28" i="15"/>
  <c r="H28" i="15" s="1"/>
  <c r="I28" i="15" s="1"/>
  <c r="G49" i="15"/>
  <c r="H49" i="15" s="1"/>
  <c r="I49" i="15" s="1"/>
  <c r="G45" i="15"/>
  <c r="H45" i="15" s="1"/>
  <c r="I45" i="15" s="1"/>
  <c r="G33" i="15"/>
  <c r="H33" i="15" s="1"/>
  <c r="I33" i="15" s="1"/>
  <c r="C648" i="24"/>
  <c r="M716" i="24" s="1"/>
  <c r="D615" i="24"/>
  <c r="G29" i="15"/>
  <c r="H29" i="15" s="1"/>
  <c r="I29" i="15" s="1"/>
  <c r="C668" i="24"/>
  <c r="C715" i="24" s="1"/>
  <c r="CE85" i="24"/>
  <c r="C15" i="15"/>
  <c r="G15" i="15" s="1"/>
  <c r="C21" i="32"/>
  <c r="G38" i="15"/>
  <c r="H38" i="15"/>
  <c r="I38" i="15" s="1"/>
  <c r="G69" i="15"/>
  <c r="H69" i="15" s="1"/>
  <c r="I69" i="15" s="1"/>
  <c r="G63" i="15"/>
  <c r="H63" i="15" s="1"/>
  <c r="I63" i="15" s="1"/>
  <c r="G39" i="15"/>
  <c r="H39" i="15" s="1"/>
  <c r="G17" i="15"/>
  <c r="H17" i="15" s="1"/>
  <c r="I17" i="15" s="1"/>
  <c r="E612" i="34"/>
  <c r="D715" i="34"/>
  <c r="E623" i="34"/>
  <c r="F15" i="15"/>
  <c r="D424" i="24"/>
  <c r="C177" i="8" s="1"/>
  <c r="C172" i="8"/>
  <c r="H15" i="15" l="1"/>
  <c r="I15" i="15" s="1"/>
  <c r="D697" i="24"/>
  <c r="D704" i="24"/>
  <c r="D701" i="24"/>
  <c r="D694" i="24"/>
  <c r="D709" i="24"/>
  <c r="D621" i="24"/>
  <c r="D684" i="24"/>
  <c r="D673" i="24"/>
  <c r="D638" i="24"/>
  <c r="D686" i="24"/>
  <c r="D710" i="24"/>
  <c r="D620" i="24"/>
  <c r="D687" i="24"/>
  <c r="D625" i="24"/>
  <c r="D668" i="24"/>
  <c r="D640" i="24"/>
  <c r="D679" i="24"/>
  <c r="D707" i="24"/>
  <c r="D678" i="24"/>
  <c r="D624" i="24"/>
  <c r="D627" i="24"/>
  <c r="D696" i="24"/>
  <c r="D626" i="24"/>
  <c r="D639" i="24"/>
  <c r="D711" i="24"/>
  <c r="D689" i="24"/>
  <c r="D702" i="24"/>
  <c r="D700" i="24"/>
  <c r="D685" i="24"/>
  <c r="D690" i="24"/>
  <c r="D617" i="24"/>
  <c r="D672" i="24"/>
  <c r="D631" i="24"/>
  <c r="D644" i="24"/>
  <c r="D712" i="24"/>
  <c r="D680" i="24"/>
  <c r="D643" i="24"/>
  <c r="D636" i="24"/>
  <c r="D674" i="24"/>
  <c r="D646" i="24"/>
  <c r="D634" i="24"/>
  <c r="D677" i="24"/>
  <c r="D628" i="24"/>
  <c r="D645" i="24"/>
  <c r="D632" i="24"/>
  <c r="D641" i="24"/>
  <c r="D703" i="24"/>
  <c r="D699" i="24"/>
  <c r="D670" i="24"/>
  <c r="D623" i="24"/>
  <c r="D618" i="24"/>
  <c r="D695" i="24"/>
  <c r="D716" i="24"/>
  <c r="D681" i="24"/>
  <c r="D671" i="24"/>
  <c r="D676" i="24"/>
  <c r="D647" i="24"/>
  <c r="D688" i="24"/>
  <c r="D635" i="24"/>
  <c r="D642" i="24"/>
  <c r="D708" i="24"/>
  <c r="D682" i="24"/>
  <c r="D683" i="24"/>
  <c r="D692" i="24"/>
  <c r="D705" i="24"/>
  <c r="D706" i="24"/>
  <c r="D691" i="24"/>
  <c r="D630" i="24"/>
  <c r="D713" i="24"/>
  <c r="D669" i="24"/>
  <c r="D619" i="24"/>
  <c r="D698" i="24"/>
  <c r="D622" i="24"/>
  <c r="D629" i="24"/>
  <c r="D675" i="24"/>
  <c r="D637" i="24"/>
  <c r="D693" i="24"/>
  <c r="D633" i="24"/>
  <c r="D616" i="24"/>
  <c r="I373" i="32"/>
  <c r="C716" i="24"/>
  <c r="E712" i="34"/>
  <c r="E704" i="34"/>
  <c r="E696" i="34"/>
  <c r="E709" i="34"/>
  <c r="E701" i="34"/>
  <c r="E693" i="34"/>
  <c r="E685" i="34"/>
  <c r="E713" i="34"/>
  <c r="E705" i="34"/>
  <c r="E697" i="34"/>
  <c r="E689" i="34"/>
  <c r="E702" i="34"/>
  <c r="E695" i="34"/>
  <c r="E694" i="34"/>
  <c r="E679" i="34"/>
  <c r="E671" i="34"/>
  <c r="E625" i="34"/>
  <c r="E710" i="34"/>
  <c r="E703" i="34"/>
  <c r="E692" i="34"/>
  <c r="E691" i="34"/>
  <c r="E690" i="34"/>
  <c r="E676" i="34"/>
  <c r="E668" i="34"/>
  <c r="E628" i="34"/>
  <c r="E711" i="34"/>
  <c r="E688" i="34"/>
  <c r="E687" i="34"/>
  <c r="E686" i="34"/>
  <c r="E681" i="34"/>
  <c r="E673" i="34"/>
  <c r="E699" i="34"/>
  <c r="E680" i="34"/>
  <c r="E672" i="34"/>
  <c r="E707" i="34"/>
  <c r="E700" i="34"/>
  <c r="E677" i="34"/>
  <c r="E669" i="34"/>
  <c r="E627" i="34"/>
  <c r="E708" i="34"/>
  <c r="E675" i="34"/>
  <c r="E647" i="34"/>
  <c r="E642" i="34"/>
  <c r="E634" i="34"/>
  <c r="E624" i="34"/>
  <c r="E698" i="34"/>
  <c r="E639" i="34"/>
  <c r="E631" i="34"/>
  <c r="E644" i="34"/>
  <c r="E636" i="34"/>
  <c r="E684" i="34"/>
  <c r="E682" i="34"/>
  <c r="E678" i="34"/>
  <c r="E646" i="34"/>
  <c r="E641" i="34"/>
  <c r="E633" i="34"/>
  <c r="E706" i="34"/>
  <c r="E643" i="34"/>
  <c r="E635" i="34"/>
  <c r="E632" i="34"/>
  <c r="E645" i="34"/>
  <c r="E638" i="34"/>
  <c r="E670" i="34"/>
  <c r="E630" i="34"/>
  <c r="E626" i="34"/>
  <c r="E716" i="34"/>
  <c r="E640" i="34"/>
  <c r="E674" i="34"/>
  <c r="E637" i="34"/>
  <c r="E629" i="34"/>
  <c r="E683" i="34"/>
  <c r="D715" i="24" l="1"/>
  <c r="E623" i="24"/>
  <c r="E612" i="24"/>
  <c r="E715" i="34"/>
  <c r="F624" i="34"/>
  <c r="E710" i="24" l="1"/>
  <c r="E686" i="24"/>
  <c r="E625" i="24"/>
  <c r="E676" i="24"/>
  <c r="E683" i="24"/>
  <c r="E639" i="24"/>
  <c r="E631" i="24"/>
  <c r="E690" i="24"/>
  <c r="E646" i="24"/>
  <c r="E689" i="24"/>
  <c r="E687" i="24"/>
  <c r="E702" i="24"/>
  <c r="E681" i="24"/>
  <c r="E713" i="24"/>
  <c r="E668" i="24"/>
  <c r="E678" i="24"/>
  <c r="E638" i="24"/>
  <c r="E630" i="24"/>
  <c r="E627" i="24"/>
  <c r="E703" i="24"/>
  <c r="E635" i="24"/>
  <c r="E694" i="24"/>
  <c r="E674" i="24"/>
  <c r="E707" i="24"/>
  <c r="E628" i="24"/>
  <c r="E675" i="24"/>
  <c r="E637" i="24"/>
  <c r="E624" i="24"/>
  <c r="F624" i="24" s="1"/>
  <c r="F716" i="24" s="1"/>
  <c r="E679" i="24"/>
  <c r="E670" i="24"/>
  <c r="E708" i="24"/>
  <c r="E697" i="24"/>
  <c r="E643" i="24"/>
  <c r="E682" i="24"/>
  <c r="E716" i="24"/>
  <c r="E706" i="24"/>
  <c r="E698" i="24"/>
  <c r="E695" i="24"/>
  <c r="E644" i="24"/>
  <c r="E636" i="24"/>
  <c r="E711" i="24"/>
  <c r="E669" i="24"/>
  <c r="E709" i="24"/>
  <c r="E693" i="24"/>
  <c r="E672" i="24"/>
  <c r="E700" i="24"/>
  <c r="E712" i="24"/>
  <c r="E701" i="24"/>
  <c r="E696" i="24"/>
  <c r="E691" i="24"/>
  <c r="E642" i="24"/>
  <c r="E634" i="24"/>
  <c r="E677" i="24"/>
  <c r="E647" i="24"/>
  <c r="E704" i="24"/>
  <c r="E680" i="24"/>
  <c r="E640" i="24"/>
  <c r="E692" i="24"/>
  <c r="E705" i="24"/>
  <c r="E699" i="24"/>
  <c r="E685" i="24"/>
  <c r="E673" i="24"/>
  <c r="E641" i="24"/>
  <c r="E633" i="24"/>
  <c r="E645" i="24"/>
  <c r="E626" i="24"/>
  <c r="E684" i="24"/>
  <c r="E671" i="24"/>
  <c r="E688" i="24"/>
  <c r="E632" i="24"/>
  <c r="E629" i="24"/>
  <c r="F626" i="24"/>
  <c r="F709" i="34"/>
  <c r="F701" i="34"/>
  <c r="F706" i="34"/>
  <c r="F698" i="34"/>
  <c r="F690" i="34"/>
  <c r="F710" i="34"/>
  <c r="F702" i="34"/>
  <c r="F694" i="34"/>
  <c r="F686" i="34"/>
  <c r="F703" i="34"/>
  <c r="F693" i="34"/>
  <c r="F692" i="34"/>
  <c r="F691" i="34"/>
  <c r="F676" i="34"/>
  <c r="F668" i="34"/>
  <c r="F628" i="34"/>
  <c r="F711" i="34"/>
  <c r="F696" i="34"/>
  <c r="F689" i="34"/>
  <c r="F688" i="34"/>
  <c r="F687" i="34"/>
  <c r="F681" i="34"/>
  <c r="F673" i="34"/>
  <c r="F716" i="34"/>
  <c r="F704" i="34"/>
  <c r="F697" i="34"/>
  <c r="F685" i="34"/>
  <c r="F684" i="34"/>
  <c r="F678" i="34"/>
  <c r="F670" i="34"/>
  <c r="F647" i="34"/>
  <c r="F646" i="34"/>
  <c r="F645" i="34"/>
  <c r="F629" i="34"/>
  <c r="F626" i="34"/>
  <c r="F713" i="34"/>
  <c r="F707" i="34"/>
  <c r="F700" i="34"/>
  <c r="F677" i="34"/>
  <c r="F669" i="34"/>
  <c r="F627" i="34"/>
  <c r="F708" i="34"/>
  <c r="F682" i="34"/>
  <c r="F674" i="34"/>
  <c r="F671" i="34"/>
  <c r="F639" i="34"/>
  <c r="F631" i="34"/>
  <c r="F695" i="34"/>
  <c r="F644" i="34"/>
  <c r="F636" i="34"/>
  <c r="F641" i="34"/>
  <c r="F633" i="34"/>
  <c r="F680" i="34"/>
  <c r="F638" i="34"/>
  <c r="F630" i="34"/>
  <c r="F712" i="34"/>
  <c r="F640" i="34"/>
  <c r="F632" i="34"/>
  <c r="F637" i="34"/>
  <c r="F699" i="34"/>
  <c r="F679" i="34"/>
  <c r="F642" i="34"/>
  <c r="F683" i="34"/>
  <c r="F634" i="34"/>
  <c r="F625" i="34"/>
  <c r="F643" i="34"/>
  <c r="F675" i="34"/>
  <c r="F705" i="34"/>
  <c r="F635" i="34"/>
  <c r="F672" i="34"/>
  <c r="F689" i="24" l="1"/>
  <c r="F680" i="24"/>
  <c r="F629" i="24"/>
  <c r="F646" i="24"/>
  <c r="F683" i="24"/>
  <c r="F691" i="24"/>
  <c r="F696" i="24"/>
  <c r="F643" i="24"/>
  <c r="F700" i="24"/>
  <c r="F635" i="24"/>
  <c r="F687" i="24"/>
  <c r="F640" i="24"/>
  <c r="F673" i="24"/>
  <c r="F674" i="24"/>
  <c r="F675" i="24"/>
  <c r="F703" i="24"/>
  <c r="F684" i="24"/>
  <c r="F712" i="24"/>
  <c r="F693" i="24"/>
  <c r="F628" i="24"/>
  <c r="F701" i="24"/>
  <c r="F638" i="24"/>
  <c r="F685" i="24"/>
  <c r="F713" i="24"/>
  <c r="F710" i="24"/>
  <c r="F636" i="24"/>
  <c r="F676" i="24"/>
  <c r="F706" i="24"/>
  <c r="F672" i="24"/>
  <c r="F704" i="24"/>
  <c r="F644" i="24"/>
  <c r="F627" i="24"/>
  <c r="F686" i="24"/>
  <c r="F677" i="24"/>
  <c r="F679" i="24"/>
  <c r="F645" i="24"/>
  <c r="F682" i="24"/>
  <c r="F631" i="24"/>
  <c r="F695" i="24"/>
  <c r="F632" i="24"/>
  <c r="F692" i="24"/>
  <c r="F708" i="24"/>
  <c r="F678" i="24"/>
  <c r="F697" i="24"/>
  <c r="F711" i="24"/>
  <c r="F705" i="24"/>
  <c r="F699" i="24"/>
  <c r="F625" i="24"/>
  <c r="G625" i="24" s="1"/>
  <c r="F690" i="24"/>
  <c r="F709" i="24"/>
  <c r="F670" i="24"/>
  <c r="F633" i="24"/>
  <c r="F707" i="24"/>
  <c r="F668" i="24"/>
  <c r="F642" i="24"/>
  <c r="F681" i="24"/>
  <c r="F702" i="24"/>
  <c r="F634" i="24"/>
  <c r="F647" i="24"/>
  <c r="F694" i="24"/>
  <c r="F639" i="24"/>
  <c r="F641" i="24"/>
  <c r="F688" i="24"/>
  <c r="F671" i="24"/>
  <c r="F698" i="24"/>
  <c r="F637" i="24"/>
  <c r="F669" i="24"/>
  <c r="F630" i="24"/>
  <c r="E715" i="24"/>
  <c r="F715" i="34"/>
  <c r="G625" i="34"/>
  <c r="G629" i="24" l="1"/>
  <c r="G642" i="24"/>
  <c r="G626" i="24"/>
  <c r="G684" i="24"/>
  <c r="G676" i="24"/>
  <c r="G668" i="24"/>
  <c r="G636" i="24"/>
  <c r="G682" i="24"/>
  <c r="G680" i="24"/>
  <c r="G643" i="24"/>
  <c r="G634" i="24"/>
  <c r="G669" i="24"/>
  <c r="G709" i="24"/>
  <c r="G673" i="24"/>
  <c r="G708" i="24"/>
  <c r="G671" i="24"/>
  <c r="G639" i="24"/>
  <c r="G635" i="24"/>
  <c r="G703" i="24"/>
  <c r="G685" i="24"/>
  <c r="G641" i="24"/>
  <c r="G647" i="24"/>
  <c r="G675" i="24"/>
  <c r="G711" i="24"/>
  <c r="G631" i="24"/>
  <c r="G677" i="24"/>
  <c r="G712" i="24"/>
  <c r="G679" i="24"/>
  <c r="G633" i="24"/>
  <c r="G683" i="24"/>
  <c r="G637" i="24"/>
  <c r="G646" i="24"/>
  <c r="G704" i="24"/>
  <c r="G686" i="24"/>
  <c r="G672" i="24"/>
  <c r="G695" i="24"/>
  <c r="G640" i="24"/>
  <c r="G627" i="24"/>
  <c r="G638" i="24"/>
  <c r="G701" i="24"/>
  <c r="G687" i="24"/>
  <c r="G681" i="24"/>
  <c r="G700" i="24"/>
  <c r="G678" i="24"/>
  <c r="G689" i="24"/>
  <c r="G716" i="24"/>
  <c r="G674" i="24"/>
  <c r="G630" i="24"/>
  <c r="G694" i="24"/>
  <c r="G706" i="24"/>
  <c r="G693" i="24"/>
  <c r="G690" i="24"/>
  <c r="G699" i="24"/>
  <c r="G696" i="24"/>
  <c r="G645" i="24"/>
  <c r="G688" i="24"/>
  <c r="G713" i="24"/>
  <c r="G707" i="24"/>
  <c r="G632" i="24"/>
  <c r="G698" i="24"/>
  <c r="G710" i="24"/>
  <c r="G705" i="24"/>
  <c r="G628" i="24"/>
  <c r="G692" i="24"/>
  <c r="G670" i="24"/>
  <c r="G691" i="24"/>
  <c r="G697" i="24"/>
  <c r="G702" i="24"/>
  <c r="G644" i="24"/>
  <c r="F715" i="24"/>
  <c r="G706" i="34"/>
  <c r="G698" i="34"/>
  <c r="G711" i="34"/>
  <c r="G703" i="34"/>
  <c r="G695" i="34"/>
  <c r="G687" i="34"/>
  <c r="G716" i="34"/>
  <c r="G707" i="34"/>
  <c r="G699" i="34"/>
  <c r="G691" i="34"/>
  <c r="G710" i="34"/>
  <c r="G696" i="34"/>
  <c r="G690" i="34"/>
  <c r="G689" i="34"/>
  <c r="G688" i="34"/>
  <c r="G681" i="34"/>
  <c r="G673" i="34"/>
  <c r="G704" i="34"/>
  <c r="G697" i="34"/>
  <c r="G686" i="34"/>
  <c r="G685" i="34"/>
  <c r="G684" i="34"/>
  <c r="G678" i="34"/>
  <c r="G670" i="34"/>
  <c r="G647" i="34"/>
  <c r="G646" i="34"/>
  <c r="G645" i="34"/>
  <c r="G629" i="34"/>
  <c r="G626" i="34"/>
  <c r="G712" i="34"/>
  <c r="G705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8" i="34"/>
  <c r="G682" i="34"/>
  <c r="G674" i="34"/>
  <c r="G701" i="34"/>
  <c r="G679" i="34"/>
  <c r="G671" i="34"/>
  <c r="G669" i="34"/>
  <c r="G628" i="34"/>
  <c r="G692" i="34"/>
  <c r="G680" i="34"/>
  <c r="G627" i="34"/>
  <c r="G713" i="34"/>
  <c r="G676" i="34"/>
  <c r="G672" i="34"/>
  <c r="G709" i="34"/>
  <c r="G677" i="34"/>
  <c r="G694" i="34"/>
  <c r="G702" i="34"/>
  <c r="G668" i="34"/>
  <c r="G693" i="34"/>
  <c r="G700" i="34"/>
  <c r="H628" i="34" l="1"/>
  <c r="G715" i="24"/>
  <c r="H628" i="24"/>
  <c r="H711" i="34"/>
  <c r="H703" i="34"/>
  <c r="H695" i="34"/>
  <c r="H708" i="34"/>
  <c r="H700" i="34"/>
  <c r="H692" i="34"/>
  <c r="H684" i="34"/>
  <c r="H713" i="34"/>
  <c r="H712" i="34"/>
  <c r="H704" i="34"/>
  <c r="H696" i="34"/>
  <c r="H688" i="34"/>
  <c r="H697" i="34"/>
  <c r="H687" i="34"/>
  <c r="H686" i="34"/>
  <c r="H685" i="34"/>
  <c r="H678" i="34"/>
  <c r="H670" i="34"/>
  <c r="H647" i="34"/>
  <c r="H646" i="34"/>
  <c r="H645" i="34"/>
  <c r="H629" i="34"/>
  <c r="H716" i="34"/>
  <c r="H705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8" i="34"/>
  <c r="H680" i="34"/>
  <c r="H672" i="34"/>
  <c r="H701" i="34"/>
  <c r="H679" i="34"/>
  <c r="H671" i="34"/>
  <c r="H709" i="34"/>
  <c r="H702" i="34"/>
  <c r="H694" i="34"/>
  <c r="H693" i="34"/>
  <c r="H676" i="34"/>
  <c r="H668" i="34"/>
  <c r="H690" i="34"/>
  <c r="H710" i="34"/>
  <c r="H707" i="34"/>
  <c r="H682" i="34"/>
  <c r="H689" i="34"/>
  <c r="H674" i="34"/>
  <c r="H691" i="34"/>
  <c r="H681" i="34"/>
  <c r="H706" i="34"/>
  <c r="H673" i="34"/>
  <c r="H677" i="34"/>
  <c r="H699" i="34"/>
  <c r="H669" i="34"/>
  <c r="G715" i="34"/>
  <c r="H674" i="24" l="1"/>
  <c r="H645" i="24"/>
  <c r="H693" i="24"/>
  <c r="H708" i="24"/>
  <c r="H637" i="24"/>
  <c r="H696" i="24"/>
  <c r="H695" i="24"/>
  <c r="H688" i="24"/>
  <c r="H712" i="24"/>
  <c r="H698" i="24"/>
  <c r="H677" i="24"/>
  <c r="H641" i="24"/>
  <c r="H692" i="24"/>
  <c r="H639" i="24"/>
  <c r="H678" i="24"/>
  <c r="H670" i="24"/>
  <c r="H643" i="24"/>
  <c r="H630" i="24"/>
  <c r="H632" i="24"/>
  <c r="H638" i="24"/>
  <c r="H675" i="24"/>
  <c r="H669" i="24"/>
  <c r="H633" i="24"/>
  <c r="H629" i="24"/>
  <c r="H704" i="24"/>
  <c r="H686" i="24"/>
  <c r="H644" i="24"/>
  <c r="H635" i="24"/>
  <c r="H703" i="24"/>
  <c r="H699" i="24"/>
  <c r="H701" i="24"/>
  <c r="H709" i="24"/>
  <c r="H694" i="24"/>
  <c r="H706" i="24"/>
  <c r="H640" i="24"/>
  <c r="H700" i="24"/>
  <c r="H682" i="24"/>
  <c r="H636" i="24"/>
  <c r="H687" i="24"/>
  <c r="H680" i="24"/>
  <c r="H673" i="24"/>
  <c r="H716" i="24"/>
  <c r="H647" i="24"/>
  <c r="H672" i="24"/>
  <c r="H707" i="24"/>
  <c r="H683" i="24"/>
  <c r="H646" i="24"/>
  <c r="H676" i="24"/>
  <c r="H690" i="24"/>
  <c r="H705" i="24"/>
  <c r="H697" i="24"/>
  <c r="H711" i="24"/>
  <c r="H681" i="24"/>
  <c r="H685" i="24"/>
  <c r="H668" i="24"/>
  <c r="H684" i="24"/>
  <c r="H642" i="24"/>
  <c r="H689" i="24"/>
  <c r="H631" i="24"/>
  <c r="H702" i="24"/>
  <c r="H679" i="24"/>
  <c r="H671" i="24"/>
  <c r="H710" i="24"/>
  <c r="H713" i="24"/>
  <c r="H634" i="24"/>
  <c r="H691" i="24"/>
  <c r="H715" i="34"/>
  <c r="I629" i="34"/>
  <c r="H715" i="24" l="1"/>
  <c r="I629" i="24"/>
  <c r="I708" i="34"/>
  <c r="I700" i="34"/>
  <c r="I713" i="34"/>
  <c r="I705" i="34"/>
  <c r="I697" i="34"/>
  <c r="I689" i="34"/>
  <c r="I709" i="34"/>
  <c r="I701" i="34"/>
  <c r="I693" i="34"/>
  <c r="I685" i="34"/>
  <c r="I716" i="34"/>
  <c r="I711" i="34"/>
  <c r="I704" i="34"/>
  <c r="I684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2" i="34"/>
  <c r="I698" i="34"/>
  <c r="I680" i="34"/>
  <c r="I672" i="34"/>
  <c r="I706" i="34"/>
  <c r="I699" i="34"/>
  <c r="I677" i="34"/>
  <c r="I669" i="34"/>
  <c r="I702" i="34"/>
  <c r="I694" i="34"/>
  <c r="I676" i="34"/>
  <c r="I668" i="34"/>
  <c r="I710" i="34"/>
  <c r="I695" i="34"/>
  <c r="I692" i="34"/>
  <c r="I691" i="34"/>
  <c r="I690" i="34"/>
  <c r="I681" i="34"/>
  <c r="I673" i="34"/>
  <c r="I707" i="34"/>
  <c r="I687" i="34"/>
  <c r="I682" i="34"/>
  <c r="I678" i="34"/>
  <c r="I674" i="34"/>
  <c r="I646" i="34"/>
  <c r="I670" i="34"/>
  <c r="I645" i="34"/>
  <c r="I703" i="34"/>
  <c r="I688" i="34"/>
  <c r="I671" i="34"/>
  <c r="I686" i="34"/>
  <c r="I696" i="34"/>
  <c r="I679" i="34"/>
  <c r="I647" i="34"/>
  <c r="I704" i="24" l="1"/>
  <c r="I696" i="24"/>
  <c r="I634" i="24"/>
  <c r="I641" i="24"/>
  <c r="I698" i="24"/>
  <c r="I690" i="24"/>
  <c r="I675" i="24"/>
  <c r="I668" i="24"/>
  <c r="I691" i="24"/>
  <c r="I647" i="24"/>
  <c r="I710" i="24"/>
  <c r="I685" i="24"/>
  <c r="I697" i="24"/>
  <c r="I674" i="24"/>
  <c r="I644" i="24"/>
  <c r="I673" i="24"/>
  <c r="I705" i="24"/>
  <c r="I646" i="24"/>
  <c r="I681" i="24"/>
  <c r="I633" i="24"/>
  <c r="I684" i="24"/>
  <c r="I709" i="24"/>
  <c r="I637" i="24"/>
  <c r="I701" i="24"/>
  <c r="I642" i="24"/>
  <c r="I689" i="24"/>
  <c r="I669" i="24"/>
  <c r="I635" i="24"/>
  <c r="I630" i="24"/>
  <c r="I706" i="24"/>
  <c r="I645" i="24"/>
  <c r="I703" i="24"/>
  <c r="I680" i="24"/>
  <c r="I695" i="24"/>
  <c r="I707" i="24"/>
  <c r="I643" i="24"/>
  <c r="I672" i="24"/>
  <c r="I708" i="24"/>
  <c r="I671" i="24"/>
  <c r="I638" i="24"/>
  <c r="I713" i="24"/>
  <c r="I699" i="24"/>
  <c r="I692" i="24"/>
  <c r="I687" i="24"/>
  <c r="I712" i="24"/>
  <c r="I702" i="24"/>
  <c r="I678" i="24"/>
  <c r="I640" i="24"/>
  <c r="I688" i="24"/>
  <c r="I693" i="24"/>
  <c r="I677" i="24"/>
  <c r="I683" i="24"/>
  <c r="I670" i="24"/>
  <c r="I639" i="24"/>
  <c r="I686" i="24"/>
  <c r="I716" i="24"/>
  <c r="I694" i="24"/>
  <c r="I632" i="24"/>
  <c r="I700" i="24"/>
  <c r="I676" i="24"/>
  <c r="I636" i="24"/>
  <c r="I631" i="24"/>
  <c r="I682" i="24"/>
  <c r="I711" i="24"/>
  <c r="I679" i="24"/>
  <c r="I715" i="34"/>
  <c r="J630" i="34"/>
  <c r="I715" i="24" l="1"/>
  <c r="J630" i="24"/>
  <c r="J713" i="34"/>
  <c r="J705" i="34"/>
  <c r="J697" i="34"/>
  <c r="J710" i="34"/>
  <c r="J702" i="34"/>
  <c r="J694" i="34"/>
  <c r="J686" i="34"/>
  <c r="J716" i="34"/>
  <c r="J706" i="34"/>
  <c r="J698" i="34"/>
  <c r="J690" i="34"/>
  <c r="J712" i="34"/>
  <c r="J680" i="34"/>
  <c r="J672" i="34"/>
  <c r="J699" i="34"/>
  <c r="J677" i="34"/>
  <c r="J669" i="34"/>
  <c r="J707" i="34"/>
  <c r="J682" i="34"/>
  <c r="J674" i="34"/>
  <c r="J709" i="34"/>
  <c r="J695" i="34"/>
  <c r="J693" i="34"/>
  <c r="J692" i="34"/>
  <c r="J691" i="34"/>
  <c r="J681" i="34"/>
  <c r="J673" i="34"/>
  <c r="J703" i="34"/>
  <c r="J696" i="34"/>
  <c r="J689" i="34"/>
  <c r="J688" i="34"/>
  <c r="J687" i="34"/>
  <c r="J678" i="34"/>
  <c r="J670" i="34"/>
  <c r="J647" i="34"/>
  <c r="J646" i="34"/>
  <c r="J645" i="34"/>
  <c r="J644" i="34"/>
  <c r="J636" i="34"/>
  <c r="J704" i="34"/>
  <c r="J701" i="34"/>
  <c r="J641" i="34"/>
  <c r="J633" i="34"/>
  <c r="J684" i="34"/>
  <c r="J676" i="34"/>
  <c r="J638" i="34"/>
  <c r="J700" i="34"/>
  <c r="J668" i="34"/>
  <c r="J643" i="34"/>
  <c r="J635" i="34"/>
  <c r="J683" i="34"/>
  <c r="J679" i="34"/>
  <c r="J637" i="34"/>
  <c r="J671" i="34"/>
  <c r="J639" i="34"/>
  <c r="J711" i="34"/>
  <c r="J631" i="34"/>
  <c r="J675" i="34"/>
  <c r="J634" i="34"/>
  <c r="J640" i="34"/>
  <c r="J642" i="34"/>
  <c r="J685" i="34"/>
  <c r="J632" i="34"/>
  <c r="J708" i="34"/>
  <c r="J643" i="24" l="1"/>
  <c r="J690" i="24"/>
  <c r="J700" i="24"/>
  <c r="J641" i="24"/>
  <c r="J632" i="24"/>
  <c r="J706" i="24"/>
  <c r="J683" i="24"/>
  <c r="J704" i="24"/>
  <c r="J697" i="24"/>
  <c r="J673" i="24"/>
  <c r="J694" i="24"/>
  <c r="J678" i="24"/>
  <c r="J635" i="24"/>
  <c r="J639" i="24"/>
  <c r="J680" i="24"/>
  <c r="J633" i="24"/>
  <c r="J668" i="24"/>
  <c r="J671" i="24"/>
  <c r="J705" i="24"/>
  <c r="J698" i="24"/>
  <c r="J647" i="24"/>
  <c r="J669" i="24"/>
  <c r="J681" i="24"/>
  <c r="J640" i="24"/>
  <c r="J672" i="24"/>
  <c r="J631" i="24"/>
  <c r="J684" i="24"/>
  <c r="J682" i="24"/>
  <c r="J713" i="24"/>
  <c r="J692" i="24"/>
  <c r="J699" i="24"/>
  <c r="J646" i="24"/>
  <c r="J702" i="24"/>
  <c r="J709" i="24"/>
  <c r="J691" i="24"/>
  <c r="J676" i="24"/>
  <c r="J677" i="24"/>
  <c r="J636" i="24"/>
  <c r="J686" i="24"/>
  <c r="J716" i="24"/>
  <c r="J710" i="24"/>
  <c r="J689" i="24"/>
  <c r="J637" i="24"/>
  <c r="J707" i="24"/>
  <c r="J642" i="24"/>
  <c r="J645" i="24"/>
  <c r="J679" i="24"/>
  <c r="J638" i="24"/>
  <c r="J711" i="24"/>
  <c r="J703" i="24"/>
  <c r="J696" i="24"/>
  <c r="J685" i="24"/>
  <c r="J708" i="24"/>
  <c r="J670" i="24"/>
  <c r="J634" i="24"/>
  <c r="J701" i="24"/>
  <c r="J693" i="24"/>
  <c r="J688" i="24"/>
  <c r="J675" i="24"/>
  <c r="J644" i="24"/>
  <c r="J674" i="24"/>
  <c r="J695" i="24"/>
  <c r="J687" i="24"/>
  <c r="J712" i="24"/>
  <c r="K644" i="34"/>
  <c r="L647" i="34"/>
  <c r="J715" i="34"/>
  <c r="L647" i="24" l="1"/>
  <c r="L677" i="24" s="1"/>
  <c r="J715" i="24"/>
  <c r="K644" i="24"/>
  <c r="L716" i="34"/>
  <c r="L707" i="34"/>
  <c r="L699" i="34"/>
  <c r="L712" i="34"/>
  <c r="L704" i="34"/>
  <c r="L696" i="34"/>
  <c r="L688" i="34"/>
  <c r="L708" i="34"/>
  <c r="L700" i="34"/>
  <c r="L692" i="34"/>
  <c r="L684" i="34"/>
  <c r="L706" i="34"/>
  <c r="L682" i="34"/>
  <c r="L674" i="34"/>
  <c r="L679" i="34"/>
  <c r="L671" i="34"/>
  <c r="L713" i="34"/>
  <c r="L701" i="34"/>
  <c r="L676" i="34"/>
  <c r="L668" i="34"/>
  <c r="L710" i="34"/>
  <c r="L703" i="34"/>
  <c r="L687" i="34"/>
  <c r="L686" i="34"/>
  <c r="L685" i="34"/>
  <c r="L675" i="34"/>
  <c r="L711" i="34"/>
  <c r="L697" i="34"/>
  <c r="L683" i="34"/>
  <c r="L680" i="34"/>
  <c r="L672" i="34"/>
  <c r="L698" i="34"/>
  <c r="L695" i="34"/>
  <c r="L678" i="34"/>
  <c r="L694" i="34"/>
  <c r="L689" i="34"/>
  <c r="L670" i="34"/>
  <c r="L709" i="34"/>
  <c r="L693" i="34"/>
  <c r="L677" i="34"/>
  <c r="M677" i="34" s="1"/>
  <c r="L673" i="34"/>
  <c r="L681" i="34"/>
  <c r="L702" i="34"/>
  <c r="L705" i="34"/>
  <c r="L690" i="34"/>
  <c r="L691" i="34"/>
  <c r="L669" i="34"/>
  <c r="K710" i="34"/>
  <c r="K702" i="34"/>
  <c r="K716" i="34"/>
  <c r="K707" i="34"/>
  <c r="K699" i="34"/>
  <c r="K691" i="34"/>
  <c r="K683" i="34"/>
  <c r="K712" i="34"/>
  <c r="K711" i="34"/>
  <c r="K703" i="34"/>
  <c r="K695" i="34"/>
  <c r="K687" i="34"/>
  <c r="K705" i="34"/>
  <c r="K698" i="34"/>
  <c r="K677" i="34"/>
  <c r="K669" i="34"/>
  <c r="K706" i="34"/>
  <c r="K682" i="34"/>
  <c r="K674" i="34"/>
  <c r="K700" i="34"/>
  <c r="K679" i="34"/>
  <c r="K671" i="34"/>
  <c r="K696" i="34"/>
  <c r="K690" i="34"/>
  <c r="K689" i="34"/>
  <c r="K688" i="34"/>
  <c r="K678" i="34"/>
  <c r="K670" i="34"/>
  <c r="K704" i="34"/>
  <c r="K686" i="34"/>
  <c r="K685" i="34"/>
  <c r="K684" i="34"/>
  <c r="K675" i="34"/>
  <c r="K701" i="34"/>
  <c r="K692" i="34"/>
  <c r="K680" i="34"/>
  <c r="K676" i="34"/>
  <c r="K713" i="34"/>
  <c r="K672" i="34"/>
  <c r="K668" i="34"/>
  <c r="K697" i="34"/>
  <c r="K694" i="34"/>
  <c r="K681" i="34"/>
  <c r="K709" i="34"/>
  <c r="K693" i="34"/>
  <c r="K673" i="34"/>
  <c r="K708" i="34"/>
  <c r="M702" i="34" l="1"/>
  <c r="M686" i="34"/>
  <c r="M708" i="34"/>
  <c r="M698" i="34"/>
  <c r="L708" i="24"/>
  <c r="L678" i="24"/>
  <c r="L710" i="24"/>
  <c r="L689" i="24"/>
  <c r="L670" i="24"/>
  <c r="L672" i="24"/>
  <c r="L671" i="24"/>
  <c r="L682" i="24"/>
  <c r="L698" i="24"/>
  <c r="L680" i="24"/>
  <c r="L706" i="24"/>
  <c r="L697" i="24"/>
  <c r="L684" i="24"/>
  <c r="L700" i="24"/>
  <c r="L688" i="24"/>
  <c r="L679" i="24"/>
  <c r="L687" i="24"/>
  <c r="L691" i="24"/>
  <c r="L673" i="24"/>
  <c r="L696" i="24"/>
  <c r="L707" i="24"/>
  <c r="L681" i="24"/>
  <c r="L694" i="24"/>
  <c r="L703" i="24"/>
  <c r="L675" i="24"/>
  <c r="L702" i="24"/>
  <c r="L711" i="24"/>
  <c r="L674" i="24"/>
  <c r="L683" i="24"/>
  <c r="L709" i="24"/>
  <c r="L695" i="24"/>
  <c r="L716" i="24"/>
  <c r="L669" i="24"/>
  <c r="L693" i="24"/>
  <c r="L713" i="24"/>
  <c r="L705" i="24"/>
  <c r="M705" i="24" s="1"/>
  <c r="E183" i="32" s="1"/>
  <c r="L690" i="24"/>
  <c r="L676" i="24"/>
  <c r="L704" i="24"/>
  <c r="L685" i="24"/>
  <c r="L701" i="24"/>
  <c r="L699" i="24"/>
  <c r="L668" i="24"/>
  <c r="L686" i="24"/>
  <c r="L692" i="24"/>
  <c r="L712" i="24"/>
  <c r="K678" i="24"/>
  <c r="M678" i="24" s="1"/>
  <c r="F55" i="32" s="1"/>
  <c r="K699" i="24"/>
  <c r="K677" i="24"/>
  <c r="K672" i="24"/>
  <c r="K696" i="24"/>
  <c r="K680" i="24"/>
  <c r="M680" i="24" s="1"/>
  <c r="H55" i="32" s="1"/>
  <c r="K679" i="24"/>
  <c r="K668" i="24"/>
  <c r="K687" i="24"/>
  <c r="M687" i="24" s="1"/>
  <c r="H87" i="32" s="1"/>
  <c r="K708" i="24"/>
  <c r="M708" i="24" s="1"/>
  <c r="H183" i="32" s="1"/>
  <c r="K706" i="24"/>
  <c r="K711" i="24"/>
  <c r="K684" i="24"/>
  <c r="K697" i="24"/>
  <c r="M697" i="24" s="1"/>
  <c r="D151" i="32" s="1"/>
  <c r="K686" i="24"/>
  <c r="K693" i="24"/>
  <c r="M693" i="24" s="1"/>
  <c r="G119" i="32" s="1"/>
  <c r="K691" i="24"/>
  <c r="M691" i="24" s="1"/>
  <c r="E119" i="32" s="1"/>
  <c r="K673" i="24"/>
  <c r="M673" i="24" s="1"/>
  <c r="H23" i="32" s="1"/>
  <c r="K682" i="24"/>
  <c r="K681" i="24"/>
  <c r="K716" i="24"/>
  <c r="K703" i="24"/>
  <c r="K701" i="24"/>
  <c r="K712" i="24"/>
  <c r="M712" i="24" s="1"/>
  <c r="E215" i="32" s="1"/>
  <c r="K710" i="24"/>
  <c r="K669" i="24"/>
  <c r="M669" i="24" s="1"/>
  <c r="D23" i="32" s="1"/>
  <c r="K705" i="24"/>
  <c r="K683" i="24"/>
  <c r="K675" i="24"/>
  <c r="M675" i="24" s="1"/>
  <c r="C55" i="32" s="1"/>
  <c r="K676" i="24"/>
  <c r="K713" i="24"/>
  <c r="K685" i="24"/>
  <c r="K688" i="24"/>
  <c r="M688" i="24" s="1"/>
  <c r="I87" i="32" s="1"/>
  <c r="K694" i="24"/>
  <c r="K698" i="24"/>
  <c r="M698" i="24" s="1"/>
  <c r="E151" i="32" s="1"/>
  <c r="K670" i="24"/>
  <c r="K674" i="24"/>
  <c r="K692" i="24"/>
  <c r="K671" i="24"/>
  <c r="K704" i="24"/>
  <c r="K690" i="24"/>
  <c r="M690" i="24" s="1"/>
  <c r="D119" i="32" s="1"/>
  <c r="K702" i="24"/>
  <c r="M702" i="24" s="1"/>
  <c r="I151" i="32" s="1"/>
  <c r="K695" i="24"/>
  <c r="K689" i="24"/>
  <c r="K707" i="24"/>
  <c r="K709" i="24"/>
  <c r="K700" i="24"/>
  <c r="M677" i="24"/>
  <c r="E55" i="32" s="1"/>
  <c r="M671" i="34"/>
  <c r="K715" i="34"/>
  <c r="M669" i="34"/>
  <c r="M693" i="34"/>
  <c r="M672" i="34"/>
  <c r="M687" i="34"/>
  <c r="M679" i="34"/>
  <c r="M688" i="34"/>
  <c r="M691" i="34"/>
  <c r="M709" i="34"/>
  <c r="M680" i="34"/>
  <c r="M703" i="34"/>
  <c r="M674" i="34"/>
  <c r="M696" i="34"/>
  <c r="M690" i="34"/>
  <c r="M670" i="34"/>
  <c r="M683" i="34"/>
  <c r="M710" i="34"/>
  <c r="M682" i="34"/>
  <c r="M704" i="34"/>
  <c r="M705" i="34"/>
  <c r="M689" i="34"/>
  <c r="M697" i="34"/>
  <c r="L715" i="34"/>
  <c r="M668" i="34"/>
  <c r="M706" i="34"/>
  <c r="M712" i="34"/>
  <c r="M694" i="34"/>
  <c r="M711" i="34"/>
  <c r="M676" i="34"/>
  <c r="M684" i="34"/>
  <c r="M699" i="34"/>
  <c r="M681" i="34"/>
  <c r="M678" i="34"/>
  <c r="M675" i="34"/>
  <c r="M701" i="34"/>
  <c r="M692" i="34"/>
  <c r="M707" i="34"/>
  <c r="M673" i="34"/>
  <c r="M695" i="34"/>
  <c r="M685" i="34"/>
  <c r="M713" i="34"/>
  <c r="M700" i="34"/>
  <c r="M710" i="24" l="1"/>
  <c r="C215" i="32" s="1"/>
  <c r="M713" i="24"/>
  <c r="F215" i="32" s="1"/>
  <c r="M701" i="24"/>
  <c r="H151" i="32" s="1"/>
  <c r="M694" i="24"/>
  <c r="H119" i="32" s="1"/>
  <c r="M671" i="24"/>
  <c r="F23" i="32" s="1"/>
  <c r="M681" i="24"/>
  <c r="I55" i="32" s="1"/>
  <c r="M711" i="24"/>
  <c r="D215" i="32" s="1"/>
  <c r="M700" i="24"/>
  <c r="G151" i="32" s="1"/>
  <c r="M709" i="24"/>
  <c r="I183" i="32" s="1"/>
  <c r="M676" i="24"/>
  <c r="D55" i="32" s="1"/>
  <c r="M695" i="24"/>
  <c r="I119" i="32" s="1"/>
  <c r="M706" i="24"/>
  <c r="F183" i="32" s="1"/>
  <c r="M704" i="24"/>
  <c r="D183" i="32" s="1"/>
  <c r="M685" i="24"/>
  <c r="F87" i="32" s="1"/>
  <c r="M707" i="24"/>
  <c r="G183" i="32" s="1"/>
  <c r="M674" i="24"/>
  <c r="I23" i="32" s="1"/>
  <c r="M684" i="24"/>
  <c r="E87" i="32" s="1"/>
  <c r="M696" i="24"/>
  <c r="C151" i="32" s="1"/>
  <c r="M679" i="24"/>
  <c r="G55" i="32" s="1"/>
  <c r="M703" i="24"/>
  <c r="C183" i="32" s="1"/>
  <c r="M689" i="24"/>
  <c r="C119" i="32" s="1"/>
  <c r="M670" i="24"/>
  <c r="E23" i="32" s="1"/>
  <c r="M683" i="24"/>
  <c r="D87" i="32" s="1"/>
  <c r="M672" i="24"/>
  <c r="G23" i="32" s="1"/>
  <c r="M682" i="24"/>
  <c r="C87" i="32" s="1"/>
  <c r="M668" i="24"/>
  <c r="C23" i="32" s="1"/>
  <c r="M692" i="24"/>
  <c r="F119" i="32" s="1"/>
  <c r="L715" i="24"/>
  <c r="M699" i="24"/>
  <c r="F151" i="32" s="1"/>
  <c r="M686" i="24"/>
  <c r="G87" i="32" s="1"/>
  <c r="K715" i="24"/>
  <c r="M715" i="34"/>
  <c r="M715" i="24" l="1"/>
</calcChain>
</file>

<file path=xl/sharedStrings.xml><?xml version="1.0" encoding="utf-8"?>
<sst xmlns="http://schemas.openxmlformats.org/spreadsheetml/2006/main" count="4826" uniqueCount="1369">
  <si>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</si>
  <si>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</si>
  <si>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</si>
  <si>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</si>
  <si>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</si>
  <si>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</si>
  <si>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</si>
  <si>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</si>
  <si>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</si>
  <si>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</si>
  <si>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</si>
  <si>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</si>
  <si>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</si>
  <si>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</si>
  <si>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</si>
  <si>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</si>
  <si>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</si>
  <si>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</si>
  <si>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</si>
  <si>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</si>
  <si>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</si>
  <si>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</si>
  <si>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</si>
  <si>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</si>
  <si>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</si>
  <si>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</si>
  <si>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</si>
  <si>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</si>
  <si>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</si>
  <si>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</si>
  <si>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</si>
  <si>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</si>
  <si>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</si>
  <si>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</si>
  <si>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</si>
  <si>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</si>
  <si>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</si>
  <si>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</si>
  <si>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</si>
  <si>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</si>
  <si>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</si>
  <si>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</si>
  <si>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</si>
  <si>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</si>
  <si>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</si>
  <si>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</si>
  <si>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</si>
  <si>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</si>
  <si>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</si>
  <si>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</si>
  <si>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</si>
  <si>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</si>
  <si>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</si>
  <si>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</si>
  <si>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</si>
  <si>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</si>
  <si>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</si>
  <si>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</si>
  <si>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</si>
  <si>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</si>
  <si>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</si>
  <si>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</si>
  <si>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</si>
  <si>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</si>
  <si>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</si>
  <si>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</si>
  <si>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</si>
  <si>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</si>
  <si>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</si>
  <si>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</si>
  <si>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</si>
  <si>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</si>
  <si>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</si>
  <si>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</si>
  <si>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</si>
  <si>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</si>
  <si>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</si>
  <si>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</si>
  <si>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</si>
  <si>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</si>
  <si>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</si>
  <si>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</si>
  <si>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</si>
  <si>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</si>
  <si>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</si>
  <si>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</si>
  <si>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</si>
  <si>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</si>
  <si>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</si>
  <si>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</si>
  <si>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</si>
  <si>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</si>
  <si>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</si>
  <si>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</si>
  <si>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</si>
  <si>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</si>
  <si>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</si>
  <si>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</si>
  <si>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</si>
  <si>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</si>
  <si>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</si>
  <si>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</si>
  <si>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</si>
  <si>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</si>
  <si>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</si>
  <si>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</si>
  <si>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</si>
  <si>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</si>
  <si>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</si>
  <si>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</si>
  <si>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</si>
  <si>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</si>
  <si>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</si>
  <si>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</si>
  <si>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</si>
  <si>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</si>
  <si>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</si>
  <si>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</si>
  <si>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</si>
  <si>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</si>
  <si>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</si>
  <si>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</si>
  <si>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</si>
  <si>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</si>
  <si>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</si>
  <si>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</si>
  <si>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</si>
  <si>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</si>
  <si>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</si>
  <si>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</si>
  <si>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</si>
  <si>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</si>
  <si>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</si>
  <si>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</si>
  <si>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</si>
  <si>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</si>
  <si>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</si>
  <si>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</si>
  <si>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</si>
  <si>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</si>
  <si>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</si>
  <si>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</si>
  <si>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</si>
  <si>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</si>
  <si>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</si>
  <si>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</si>
  <si>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</si>
  <si>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</si>
  <si>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</si>
  <si>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</si>
  <si>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</si>
  <si>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</si>
  <si>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</si>
  <si>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</si>
  <si>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</si>
  <si>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</si>
  <si>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</si>
  <si>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</si>
  <si>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</si>
  <si>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</si>
  <si>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</si>
  <si>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</si>
  <si>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</si>
  <si>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</si>
  <si>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</si>
  <si>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</si>
  <si>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</si>
  <si>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</si>
  <si>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</si>
  <si>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</si>
  <si>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</si>
  <si>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</si>
  <si>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</si>
  <si>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</si>
  <si>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</si>
  <si>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</si>
  <si>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</si>
  <si>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</si>
  <si>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</si>
  <si>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</si>
  <si>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</si>
  <si>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</si>
  <si>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</si>
  <si>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</si>
  <si>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</si>
  <si>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</si>
  <si>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</si>
  <si>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</si>
  <si>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</si>
  <si>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</si>
  <si>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</si>
  <si>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</si>
  <si>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</si>
  <si>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</si>
  <si>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</si>
  <si>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</si>
  <si>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</si>
  <si>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</si>
  <si>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</si>
  <si>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</si>
  <si>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</si>
  <si>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</si>
  <si>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</si>
  <si>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</si>
  <si>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</si>
  <si>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</si>
  <si>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</si>
  <si>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</si>
  <si>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</si>
  <si>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</si>
  <si>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</si>
  <si>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</si>
  <si>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</si>
  <si>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</si>
  <si>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</si>
  <si>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</si>
  <si>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</si>
  <si>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</si>
  <si>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</si>
  <si>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</si>
  <si>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</si>
  <si>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</si>
  <si>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</si>
  <si>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</si>
  <si>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</si>
  <si>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</si>
  <si>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</si>
  <si>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</si>
  <si>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</si>
  <si>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</si>
  <si>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</si>
  <si>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</si>
  <si>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</si>
  <si>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</si>
  <si>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</si>
  <si>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</si>
  <si>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</si>
  <si>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</si>
  <si>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</si>
  <si>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</si>
  <si>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</si>
  <si>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</si>
  <si>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</si>
  <si>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</si>
  <si>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</si>
  <si>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</si>
  <si>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</si>
  <si>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</si>
  <si>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</si>
  <si>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</si>
  <si>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</si>
  <si>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</si>
  <si>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</si>
  <si>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</si>
  <si>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</si>
  <si>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</si>
  <si>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</si>
  <si>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</si>
  <si>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</si>
  <si>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</si>
  <si>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</si>
  <si>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</si>
  <si>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</si>
  <si>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</si>
  <si>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</si>
  <si>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</si>
  <si>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</si>
  <si>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</si>
  <si>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</si>
  <si>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</si>
  <si>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</si>
  <si>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</si>
  <si>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</si>
  <si>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</si>
  <si>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</si>
  <si>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</si>
  <si>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</si>
  <si>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</si>
  <si>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</si>
  <si>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</si>
  <si>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</si>
  <si>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</si>
  <si>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</si>
  <si>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</si>
  <si>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</si>
  <si>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</si>
  <si>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</si>
  <si>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</si>
  <si>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</si>
  <si>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</si>
  <si>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</si>
  <si>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</si>
  <si>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</si>
  <si>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</si>
  <si>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</si>
  <si>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</si>
  <si>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</si>
  <si>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</si>
  <si>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</si>
  <si>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</si>
  <si>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Hospital Name</t>
  </si>
  <si>
    <t>Highline Medical Center</t>
  </si>
  <si>
    <t>Mailing Address</t>
  </si>
  <si>
    <t>16251 Sylvester Rd SW</t>
  </si>
  <si>
    <t>City</t>
  </si>
  <si>
    <t>Burien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</si>
  <si>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</si>
  <si>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</si>
  <si>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</si>
  <si>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</si>
  <si>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</si>
  <si>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</si>
  <si>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</si>
  <si>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</si>
  <si>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</si>
  <si>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</si>
  <si>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</si>
  <si>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</si>
  <si>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206-244-9970</t>
  </si>
  <si>
    <t>Facsimile Number</t>
  </si>
  <si>
    <t>206-246-5385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</si>
  <si>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</si>
  <si>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</si>
  <si>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</si>
  <si>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</si>
  <si>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</si>
  <si>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</si>
  <si>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</si>
  <si>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</si>
  <si>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</si>
  <si>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</si>
  <si>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</si>
  <si>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</si>
  <si>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</si>
  <si>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</si>
  <si>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</si>
  <si>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</si>
  <si>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</si>
  <si>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</si>
  <si>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</si>
  <si>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</si>
  <si>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</si>
  <si>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</si>
  <si>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</si>
  <si>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</si>
  <si>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</si>
  <si>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</si>
  <si>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</si>
  <si>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</si>
  <si>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</si>
  <si>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</si>
  <si>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</si>
  <si>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</si>
  <si>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</si>
  <si>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</si>
  <si>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</si>
  <si>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</si>
  <si>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</si>
  <si>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</si>
  <si>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</si>
  <si>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</si>
  <si>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</si>
  <si>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</si>
  <si>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</si>
  <si>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</si>
  <si>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</si>
  <si>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</si>
  <si>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</si>
  <si>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</si>
  <si>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</si>
  <si>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</si>
  <si>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</si>
  <si>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</si>
  <si>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</si>
  <si>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</si>
  <si>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</si>
  <si>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</si>
  <si>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</si>
  <si>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</si>
  <si>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</si>
  <si>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</si>
  <si>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</si>
  <si>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</si>
  <si>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</si>
  <si>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</si>
  <si>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</si>
  <si>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</si>
  <si>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</si>
  <si>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</si>
  <si>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</si>
  <si>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</si>
  <si>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</si>
  <si>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</si>
  <si>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</si>
  <si>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</si>
  <si>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</si>
  <si>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</si>
  <si>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</si>
  <si>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</si>
  <si>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</si>
  <si>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</si>
  <si>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</si>
  <si>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</si>
  <si>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</si>
  <si>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</si>
  <si>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</si>
  <si>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</si>
  <si>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</si>
  <si>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</si>
  <si>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</si>
  <si>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</si>
  <si>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</si>
  <si>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</si>
  <si>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</si>
  <si>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</si>
  <si>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</si>
  <si>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</si>
  <si>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</si>
  <si>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</si>
  <si>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</si>
  <si>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</si>
  <si>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</si>
  <si>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</si>
  <si>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</si>
  <si>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</si>
  <si>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</si>
  <si>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</si>
  <si>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</si>
  <si>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</si>
  <si>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</si>
  <si>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</si>
  <si>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</si>
  <si>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</si>
  <si>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</si>
  <si>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</si>
  <si>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</si>
  <si>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</si>
  <si>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</si>
  <si>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</si>
  <si>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</si>
  <si>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</si>
  <si>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</si>
  <si>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</si>
  <si>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</si>
  <si>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</si>
  <si>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</si>
  <si>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</si>
  <si>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</si>
  <si>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</si>
  <si>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</si>
  <si>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</si>
  <si>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</si>
  <si>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</si>
  <si>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</si>
  <si>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</si>
  <si>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</si>
  <si>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</si>
  <si>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</si>
  <si>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</si>
  <si>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</si>
  <si>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</si>
  <si>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</si>
  <si>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</si>
  <si>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</si>
  <si>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</si>
  <si>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</si>
  <si>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</si>
  <si>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</si>
  <si>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</si>
  <si>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</si>
  <si>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</si>
  <si>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</si>
  <si>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</si>
  <si>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</si>
  <si>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</si>
  <si>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</si>
  <si>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</si>
  <si>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</si>
  <si>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</si>
  <si>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</si>
  <si>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</si>
  <si>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</si>
  <si>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</si>
  <si>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</si>
  <si>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</si>
  <si>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</si>
  <si>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</si>
  <si>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</si>
  <si>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</si>
  <si>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</si>
  <si>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</si>
  <si>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</si>
  <si>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</si>
  <si>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</si>
  <si>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</si>
  <si>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</si>
  <si>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</si>
  <si>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</si>
  <si>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</si>
  <si>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</si>
  <si>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</si>
  <si>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</si>
  <si>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</si>
  <si>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</si>
  <si>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</si>
  <si>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</si>
  <si>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</si>
  <si>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</si>
  <si>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</si>
  <si>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</si>
  <si>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</si>
  <si>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</si>
  <si>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</si>
  <si>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</si>
  <si>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</si>
  <si>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</si>
  <si>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</si>
  <si>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</si>
  <si>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</si>
  <si>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</si>
  <si>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</si>
  <si>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</si>
  <si>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</si>
  <si>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</si>
  <si>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</si>
  <si>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</si>
  <si>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</si>
  <si>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</si>
  <si>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</si>
  <si>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</si>
  <si>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</si>
  <si>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</si>
  <si>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</si>
  <si>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</si>
  <si>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</si>
  <si>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</si>
  <si>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</si>
  <si>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</si>
  <si>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</si>
  <si>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</si>
  <si>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</si>
  <si>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</si>
  <si>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</si>
  <si>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</si>
  <si>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</si>
  <si>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</si>
  <si>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</si>
  <si>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</si>
  <si>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</si>
  <si>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</si>
  <si>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</si>
  <si>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</si>
  <si>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</si>
  <si>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</si>
  <si>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</si>
  <si>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</si>
  <si>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</si>
  <si>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</si>
  <si>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</si>
  <si>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</si>
  <si>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</si>
  <si>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</si>
  <si>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</si>
  <si>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</si>
  <si>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</si>
  <si>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</si>
  <si>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</si>
  <si>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</si>
  <si>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</si>
  <si>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</si>
  <si>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</si>
  <si>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</si>
  <si>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</si>
  <si>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</si>
  <si>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</si>
  <si>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</si>
  <si>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</si>
  <si>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</si>
  <si>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</si>
  <si>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</si>
  <si>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</si>
  <si>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</si>
  <si>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</si>
  <si>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</si>
  <si>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</si>
  <si>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</si>
  <si>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</si>
  <si>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</si>
  <si>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</si>
  <si>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</si>
  <si>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</si>
  <si>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</si>
  <si>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</si>
  <si>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</si>
  <si>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</si>
  <si>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</si>
  <si>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</si>
  <si>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</si>
  <si>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</si>
  <si>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</si>
  <si>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</si>
  <si>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</si>
  <si>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</si>
  <si>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</si>
  <si>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</si>
  <si>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</si>
  <si>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</si>
  <si>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</si>
  <si>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</si>
  <si>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</si>
  <si>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</si>
  <si>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</si>
  <si>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</si>
  <si>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</si>
  <si>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</si>
  <si>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</si>
  <si>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</si>
  <si>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</si>
  <si>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</si>
  <si>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</si>
  <si>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</si>
  <si>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</si>
  <si>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</si>
  <si>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</si>
  <si>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</si>
  <si>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</si>
  <si>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</si>
  <si>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</si>
  <si>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</si>
  <si>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</si>
  <si>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</si>
  <si>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</si>
  <si>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</si>
  <si>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</si>
  <si>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</si>
  <si>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</si>
  <si>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</si>
  <si>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</si>
  <si>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</si>
  <si>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</si>
  <si>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</si>
  <si>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</si>
  <si>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</si>
  <si>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</si>
  <si>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</si>
  <si>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</si>
  <si>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</si>
  <si>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</si>
  <si>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</si>
  <si>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</si>
  <si>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</si>
  <si>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</si>
  <si>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</si>
  <si>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</si>
  <si>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</si>
  <si>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</si>
  <si>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</si>
  <si>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</si>
  <si>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</si>
  <si>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</si>
  <si>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</si>
  <si>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</si>
  <si>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</si>
  <si>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</si>
  <si>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</si>
  <si>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</si>
  <si>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</si>
  <si>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</si>
  <si>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</si>
  <si>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</si>
  <si>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</si>
  <si>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</si>
  <si>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</si>
  <si>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</si>
  <si>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</si>
  <si>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</si>
  <si>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</si>
  <si>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</si>
  <si>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</si>
  <si>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</si>
  <si>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</si>
  <si>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</si>
  <si>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</si>
  <si>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</si>
  <si>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</si>
  <si>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</si>
  <si>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</si>
  <si>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</si>
  <si>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</si>
  <si>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</si>
  <si>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</si>
  <si>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</si>
  <si>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</si>
  <si>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</si>
  <si>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</si>
  <si>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</si>
  <si>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</si>
  <si>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</si>
  <si>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</si>
  <si>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</si>
  <si>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</si>
  <si>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</si>
  <si>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</si>
  <si>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</si>
  <si>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</si>
  <si>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</si>
  <si>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</si>
  <si>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</si>
  <si>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</si>
  <si>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</si>
  <si>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</si>
  <si>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</si>
  <si>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</si>
  <si>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</si>
  <si>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</si>
  <si>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</si>
  <si>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</si>
  <si>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</si>
  <si>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</si>
  <si>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</si>
  <si>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</si>
  <si>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</si>
  <si>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</si>
  <si>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</si>
  <si>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</si>
  <si>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</si>
  <si>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</si>
  <si>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</si>
  <si>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</si>
  <si>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</si>
  <si>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</si>
  <si>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</si>
  <si>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</si>
  <si>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</si>
  <si>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</si>
  <si>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</si>
  <si>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</si>
  <si>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</si>
  <si>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</si>
  <si>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</si>
  <si>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</si>
  <si>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</si>
  <si>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</si>
  <si>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</si>
  <si>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</si>
  <si>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</si>
  <si>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</si>
  <si>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</si>
  <si>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</si>
  <si>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</si>
  <si>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</si>
  <si>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</si>
  <si>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</si>
  <si>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</si>
  <si>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</si>
  <si>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</si>
  <si>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</si>
  <si>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</si>
  <si>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</si>
  <si>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</si>
  <si>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</si>
  <si>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</si>
  <si>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</si>
  <si>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</si>
  <si>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</si>
  <si>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</si>
  <si>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</si>
  <si>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</si>
  <si>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</si>
  <si>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</si>
  <si>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</si>
  <si>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</si>
  <si>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</si>
  <si>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</si>
  <si>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</si>
  <si>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</si>
  <si>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</si>
  <si>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</si>
  <si>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</si>
  <si>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</si>
  <si>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</si>
  <si>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</si>
  <si>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</si>
  <si>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</si>
  <si>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</si>
  <si>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</si>
  <si>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</si>
  <si>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</si>
  <si>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</si>
  <si>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</si>
  <si>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</si>
  <si>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</si>
  <si>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</si>
  <si>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</si>
  <si>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</si>
  <si>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</si>
  <si>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</si>
  <si>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</si>
  <si>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</si>
  <si>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</si>
  <si>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</si>
  <si>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</si>
  <si>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</si>
  <si>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</si>
  <si>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</si>
  <si>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</si>
  <si>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</si>
  <si>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</si>
  <si>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</si>
  <si>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</si>
  <si>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</si>
  <si>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</si>
  <si>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</si>
  <si>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</si>
  <si>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</si>
  <si>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</si>
  <si>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</si>
  <si>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</si>
  <si>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</si>
  <si>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</si>
  <si>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</si>
  <si>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</si>
  <si>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</si>
  <si>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</si>
  <si>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</si>
  <si>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</si>
  <si>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</si>
  <si>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</si>
  <si>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</si>
  <si>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</si>
  <si>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</si>
  <si>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</si>
  <si>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</si>
  <si>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</si>
  <si>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</si>
  <si>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</si>
  <si>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</si>
  <si>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</si>
  <si>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</si>
  <si>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</si>
  <si>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</si>
  <si>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</si>
  <si>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</si>
  <si>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</si>
  <si>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</si>
  <si>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</si>
  <si>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</si>
  <si>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</si>
  <si>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</si>
  <si>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</si>
  <si>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</si>
  <si>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</si>
  <si>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</si>
  <si>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</si>
  <si>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</si>
  <si>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</si>
  <si>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</si>
  <si>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</si>
  <si>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</si>
  <si>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</si>
  <si>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</si>
  <si>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</si>
  <si>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</si>
  <si>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</si>
  <si>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</si>
  <si>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</si>
  <si>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</si>
  <si>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</si>
  <si>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</si>
  <si>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</si>
  <si>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</si>
  <si>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</si>
  <si>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</si>
  <si>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</si>
  <si>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</si>
  <si>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</si>
  <si>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</si>
  <si>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</si>
  <si>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</si>
  <si>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</si>
  <si>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</si>
  <si>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</si>
  <si>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</si>
  <si>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</si>
  <si>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</si>
  <si>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</si>
  <si>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</si>
  <si>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</si>
  <si>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</si>
  <si>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</si>
  <si>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</si>
  <si>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</si>
  <si>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</si>
  <si>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</si>
  <si>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</si>
  <si>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</si>
  <si>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</si>
  <si>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</si>
  <si>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</si>
  <si>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</si>
  <si>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</si>
  <si>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</si>
  <si>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</si>
  <si>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</si>
  <si>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</si>
  <si>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</si>
  <si>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</si>
  <si>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</si>
  <si>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</si>
  <si>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</si>
  <si>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</si>
  <si>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</si>
  <si>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</si>
  <si>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</si>
  <si>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</si>
  <si>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</si>
  <si>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</si>
  <si>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</si>
  <si>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</si>
  <si>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</si>
  <si>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</si>
  <si>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</si>
  <si>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</si>
  <si>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</si>
  <si>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</si>
  <si>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</si>
  <si>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</si>
  <si>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</si>
  <si>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</si>
  <si>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</si>
  <si>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</si>
  <si>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</si>
  <si>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</si>
  <si>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</si>
  <si>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</si>
  <si>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</si>
  <si>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</si>
  <si>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</si>
  <si>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</si>
  <si>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</si>
  <si>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</si>
  <si>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</si>
  <si>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</si>
  <si>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</si>
  <si>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</si>
  <si>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</si>
  <si>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</si>
  <si>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</si>
  <si>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</si>
  <si>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</si>
  <si>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</si>
  <si>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</si>
  <si>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</si>
  <si>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</si>
  <si>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</si>
  <si>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</si>
  <si>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</si>
  <si>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</si>
  <si>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</si>
  <si>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</si>
  <si>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</si>
  <si>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</si>
  <si>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</si>
  <si>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</si>
  <si>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</si>
  <si>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</si>
  <si>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</si>
  <si>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</si>
  <si>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</si>
  <si>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</si>
  <si>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</si>
  <si>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</si>
  <si>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</si>
  <si>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</si>
  <si>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</si>
  <si>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</si>
  <si>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</si>
  <si>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</si>
  <si>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</si>
  <si>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</si>
  <si>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</si>
  <si>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</si>
  <si>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</si>
  <si>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</si>
  <si>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</si>
  <si>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</si>
  <si>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</si>
  <si>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</si>
  <si>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</si>
  <si>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</si>
  <si>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</si>
  <si>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</si>
  <si>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</si>
  <si>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</si>
  <si>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</si>
  <si>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</si>
  <si>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</si>
  <si>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</si>
  <si>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</si>
  <si>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</si>
  <si>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</si>
  <si>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</si>
  <si>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</si>
  <si>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</si>
  <si>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</si>
  <si>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</si>
  <si>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</si>
  <si>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</si>
  <si>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</si>
  <si>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</si>
  <si>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</si>
  <si>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</si>
  <si>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</si>
  <si>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</si>
  <si>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</si>
  <si>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</si>
  <si>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</si>
  <si>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</si>
  <si>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</si>
  <si>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</si>
  <si>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</si>
  <si>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</si>
  <si>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</si>
  <si>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</si>
  <si>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</si>
  <si>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</si>
  <si>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</si>
  <si>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</si>
  <si>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</si>
  <si>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</si>
  <si>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</si>
  <si>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</si>
  <si>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</si>
  <si>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</si>
  <si>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</si>
  <si>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</si>
  <si>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</si>
  <si>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</si>
  <si>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</si>
  <si>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</si>
  <si>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</si>
  <si>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</si>
  <si>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</si>
  <si>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</si>
  <si>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</si>
  <si>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</si>
  <si>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</si>
  <si>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</si>
  <si>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</si>
  <si>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</si>
  <si>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</si>
  <si>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</si>
  <si>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</si>
  <si>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</si>
  <si>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</si>
  <si>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</si>
  <si>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</si>
  <si>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</si>
  <si>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</si>
  <si>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</si>
  <si>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</si>
  <si>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</si>
  <si>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</si>
  <si>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</si>
  <si>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</si>
  <si>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</si>
  <si>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</si>
  <si>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</si>
  <si>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</si>
  <si>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</si>
  <si>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</si>
  <si>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</si>
  <si>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</si>
  <si>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</si>
  <si>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</si>
  <si>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</si>
  <si>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</si>
  <si>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</si>
  <si>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</si>
  <si>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</si>
  <si>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</si>
  <si>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</si>
  <si>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</si>
  <si>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</si>
  <si>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</si>
  <si>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</si>
  <si>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</si>
  <si>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</si>
  <si>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</si>
  <si>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</si>
  <si>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</si>
  <si>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</si>
  <si>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</si>
  <si>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</si>
  <si>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</si>
  <si>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</si>
  <si>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</si>
  <si>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</si>
  <si>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</si>
  <si>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</si>
  <si>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</si>
  <si>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</si>
  <si>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</si>
  <si>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</si>
  <si>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</si>
  <si>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</si>
  <si>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</si>
  <si>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</si>
  <si>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</si>
  <si>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</si>
  <si>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</si>
  <si>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</si>
  <si>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</si>
  <si>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</si>
  <si>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</si>
  <si>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</si>
  <si>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</si>
  <si>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</si>
  <si>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</si>
  <si>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</si>
  <si>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</si>
  <si>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</si>
  <si>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</si>
  <si>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</si>
  <si>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</si>
  <si>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</si>
  <si>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</si>
  <si>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</si>
  <si>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</si>
  <si>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</si>
  <si>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</si>
  <si>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</si>
  <si>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</si>
  <si>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</si>
  <si>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</si>
  <si>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</si>
  <si>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</si>
  <si>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</si>
  <si>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</si>
  <si>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</si>
  <si>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</si>
  <si>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</si>
  <si>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</si>
  <si>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</si>
  <si>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</si>
  <si>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</si>
  <si>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</si>
  <si>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</si>
  <si>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</si>
  <si>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</si>
  <si>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</si>
  <si>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</si>
  <si>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</si>
  <si>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</si>
  <si>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</si>
  <si>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</si>
  <si>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</si>
  <si>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</si>
  <si>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</si>
  <si>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</si>
  <si>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</si>
  <si>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</si>
  <si>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</si>
  <si>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</si>
  <si>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</si>
  <si>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</si>
  <si>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</si>
  <si>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</si>
  <si>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</si>
  <si>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</si>
  <si>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</si>
  <si>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</si>
  <si>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</si>
  <si>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</si>
  <si>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</si>
  <si>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</si>
  <si>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</si>
  <si>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</si>
  <si>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</si>
  <si>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</si>
  <si>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</si>
  <si>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</si>
  <si>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</si>
  <si>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</si>
  <si>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</si>
  <si>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</si>
  <si>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</si>
  <si>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</si>
  <si>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</si>
  <si>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</si>
  <si>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</si>
  <si>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</si>
  <si>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</si>
  <si>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</si>
  <si>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</si>
  <si>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</si>
  <si>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</si>
  <si>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</si>
  <si>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</si>
  <si>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</si>
  <si>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</si>
  <si>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</si>
  <si>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</si>
  <si>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</si>
  <si>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</si>
  <si>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</si>
  <si>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</si>
  <si>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</si>
  <si>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</si>
  <si>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</si>
  <si>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</si>
  <si>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</si>
  <si>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</si>
  <si>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</si>
  <si>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</si>
  <si>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</si>
  <si>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</si>
  <si>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</si>
  <si>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</si>
  <si>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</si>
  <si>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</si>
  <si>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</si>
  <si>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</si>
  <si>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</si>
  <si>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</si>
  <si>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</si>
  <si>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</si>
  <si>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</si>
  <si>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</si>
  <si>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</si>
  <si>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</si>
  <si>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</si>
  <si>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</si>
  <si>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</si>
  <si>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</si>
  <si>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</si>
  <si>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</si>
  <si>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</si>
  <si>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</si>
  <si>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</si>
  <si>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</si>
  <si>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</si>
  <si>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</si>
  <si>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</si>
  <si>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</si>
  <si>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</si>
  <si>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</si>
  <si>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</si>
  <si>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</si>
  <si>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</si>
  <si>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</si>
  <si>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</si>
  <si>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</si>
  <si>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</si>
  <si>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</si>
  <si>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</si>
  <si>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</si>
  <si>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</si>
  <si>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</si>
  <si>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</si>
  <si>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</si>
  <si>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</si>
  <si>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</si>
  <si>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</si>
  <si>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</si>
  <si>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</si>
  <si>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</si>
  <si>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</si>
  <si>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</si>
  <si>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</si>
  <si>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</si>
  <si>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</si>
  <si>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</si>
  <si>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</si>
  <si>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</si>
  <si>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</si>
  <si>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</si>
  <si>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</si>
  <si>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</si>
  <si>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</si>
  <si>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</si>
  <si>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</si>
  <si>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</si>
  <si>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</si>
  <si>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</si>
  <si>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</si>
  <si>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</si>
  <si>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</si>
  <si>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</si>
  <si>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</si>
  <si>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</si>
  <si>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</si>
  <si>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</si>
  <si>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</si>
  <si>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</si>
  <si>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</si>
  <si>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</si>
  <si>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</si>
  <si>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</si>
  <si>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</si>
  <si>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</si>
  <si>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</si>
  <si>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</si>
  <si>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</si>
  <si>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</si>
  <si>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</si>
  <si>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</si>
  <si>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</si>
  <si>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</si>
  <si>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</si>
  <si>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</si>
  <si>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</si>
  <si>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</si>
  <si>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</si>
  <si>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</si>
  <si>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</si>
  <si>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</si>
  <si>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</si>
  <si>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</si>
  <si>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</si>
  <si>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</si>
  <si>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</si>
  <si>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</si>
  <si>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</si>
  <si>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</si>
  <si>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</si>
  <si>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</si>
  <si>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</si>
  <si>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</si>
  <si>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</si>
  <si>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</si>
  <si>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</si>
  <si>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</si>
  <si>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</si>
  <si>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</si>
  <si>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</si>
  <si>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</si>
  <si>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</si>
  <si>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</si>
  <si>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</si>
  <si>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</si>
  <si>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</si>
  <si>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</si>
  <si>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</si>
  <si>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</si>
  <si>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</si>
  <si>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</si>
  <si>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</si>
  <si>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</si>
  <si>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</si>
  <si>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</si>
  <si>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</si>
  <si>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</si>
  <si>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</si>
  <si>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</si>
  <si>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</si>
  <si>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</si>
  <si>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</si>
  <si>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</si>
  <si>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</si>
  <si>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</si>
  <si>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Severance</t>
  </si>
  <si>
    <t>Dues &amp; Subscriptions</t>
  </si>
  <si>
    <t>Stat changed to RVU from APC Weighted Procedure.</t>
  </si>
  <si>
    <t>Stat changed to CPT4 Code from Total Patient Days.</t>
  </si>
  <si>
    <t>UOM declined by 15% while expenses increased by 10%.</t>
  </si>
  <si>
    <t xml:space="preserve">Cost of Goods Sold - supplies </t>
  </si>
  <si>
    <t xml:space="preserve">   for outpatient pharmacy</t>
  </si>
  <si>
    <t>Salaries and Wages, including agency, increased by $902K.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</si>
</sst>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quotePrefix="1" applyFont="1" applyBorder="1" applyProtection="1">
      <protection locked="0"/>
    </xf>
    <xf numFmtId="37" fontId="21" fillId="0" borderId="1" xfId="1" quotePrefix="1" applyNumberFormat="1" applyFont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1" fillId="0" borderId="1" xfId="1" applyNumberFormat="1" applyFont="1" applyBorder="1" applyProtection="1">
      <protection locked="0"/>
    </xf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21" fillId="4" borderId="1" xfId="0" quotePrefix="1" applyFont="1" applyFill="1" applyBorder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1" fillId="13" borderId="1" xfId="0" quotePrefix="1" applyFont="1" applyFill="1" applyBorder="1" applyProtection="1">
      <protection locked="0"/>
    </xf>
    <xf numFmtId="37" fontId="21" fillId="13" borderId="1" xfId="1" quotePrefix="1" applyNumberFormat="1" applyFont="1" applyFill="1" applyBorder="1" applyProtection="1">
      <protection locked="0"/>
    </xf>
    <xf numFmtId="37" fontId="21" fillId="13" borderId="1" xfId="1" applyNumberFormat="1" applyFont="1" applyFill="1" applyBorder="1" applyProtection="1">
      <protection locked="0"/>
    </xf>
    <xf numFmtId="37" fontId="21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43" fontId="5" fillId="0" borderId="0" xfId="1"/>
    <xf numFmtId="37" fontId="7" fillId="0" borderId="0" xfId="0" applyFont="1" applyAlignment="1">
      <alignment vertical="center" wrapText="1"/>
    </xf>
    <xf numFmtId="37" fontId="7" fillId="0" borderId="0" xfId="0" applyFont="1" applyAlignment="1">
      <alignment horizontal="center" vertical="center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101" transitionEvaluation="1" transitionEntry="1" codeName="Sheet1">
    <tabColor rgb="FF92D050"/>
    <pageSetUpPr autoPageBreaks="0" fitToPage="1"/>
  </sheetPr>
  <dimension ref="A1:CF716"/>
  <sheetViews>
    <sheetView tabSelected="1" topLeftCell="A46" zoomScale="90" zoomScaleNormal="90" workbookViewId="0">
      <pane xSplit="2" ySplit="13" topLeftCell="C101" activePane="bottomRight" state="frozen"/>
      <selection activeCell="A46" sqref="A46"/>
      <selection pane="topRight" activeCell="C46" sqref="C46"/>
      <selection pane="bottomLeft" activeCell="A59" sqref="A59"/>
      <selection pane="bottomRight" activeCell="B59" sqref="B5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7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5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2" t="s">
        <v>28</v>
      </c>
      <c r="B36" s="303"/>
      <c r="C36" s="304"/>
      <c r="D36" s="303"/>
      <c r="E36" s="303"/>
      <c r="F36" s="303"/>
      <c r="G36" s="305"/>
    </row>
    <row r="37" spans="1:83" x14ac:dyDescent="0.25">
      <c r="A37" s="306" t="s">
        <v>29</v>
      </c>
      <c r="B37" s="307"/>
      <c r="C37" s="308"/>
      <c r="D37" s="309"/>
      <c r="E37" s="309"/>
      <c r="F37" s="309"/>
      <c r="G37" s="310"/>
    </row>
    <row r="38" spans="1:83" x14ac:dyDescent="0.25">
      <c r="A38" s="311" t="s">
        <v>30</v>
      </c>
      <c r="B38" s="307"/>
      <c r="C38" s="308"/>
      <c r="D38" s="309"/>
      <c r="E38" s="309"/>
      <c r="F38" s="309"/>
      <c r="G38" s="310"/>
    </row>
    <row r="39" spans="1:83" x14ac:dyDescent="0.25">
      <c r="A39" s="312" t="s">
        <v>31</v>
      </c>
      <c r="B39" s="309"/>
      <c r="C39" s="308"/>
      <c r="D39" s="309"/>
      <c r="E39" s="309"/>
      <c r="F39" s="309"/>
      <c r="G39" s="310"/>
    </row>
    <row r="40" spans="1:83" x14ac:dyDescent="0.25">
      <c r="A40" s="313" t="s">
        <v>32</v>
      </c>
      <c r="B40" s="314"/>
      <c r="C40" s="315"/>
      <c r="D40" s="314"/>
      <c r="E40" s="314"/>
      <c r="F40" s="314"/>
      <c r="G40" s="316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9">
        <v>24348.609999999997</v>
      </c>
      <c r="C47" s="320">
        <v>0</v>
      </c>
      <c r="D47" s="320">
        <v>0</v>
      </c>
      <c r="E47" s="320">
        <v>91.21</v>
      </c>
      <c r="F47" s="320">
        <v>0</v>
      </c>
      <c r="G47" s="320">
        <v>0</v>
      </c>
      <c r="H47" s="320">
        <v>0</v>
      </c>
      <c r="I47" s="320">
        <v>0</v>
      </c>
      <c r="J47" s="320">
        <v>0</v>
      </c>
      <c r="K47" s="320">
        <v>0</v>
      </c>
      <c r="L47" s="320">
        <v>0</v>
      </c>
      <c r="M47" s="320">
        <v>0</v>
      </c>
      <c r="N47" s="320">
        <v>0</v>
      </c>
      <c r="O47" s="320">
        <v>2628.65</v>
      </c>
      <c r="P47" s="320">
        <v>4689.79</v>
      </c>
      <c r="Q47" s="320">
        <v>0</v>
      </c>
      <c r="R47" s="320">
        <v>0</v>
      </c>
      <c r="S47" s="320">
        <v>0</v>
      </c>
      <c r="T47" s="320">
        <v>0</v>
      </c>
      <c r="U47" s="320">
        <v>1860.23</v>
      </c>
      <c r="V47" s="320">
        <v>0</v>
      </c>
      <c r="W47" s="320">
        <v>0</v>
      </c>
      <c r="X47" s="320">
        <v>0</v>
      </c>
      <c r="Y47" s="320">
        <v>1081.8800000000001</v>
      </c>
      <c r="Z47" s="320">
        <v>0</v>
      </c>
      <c r="AA47" s="320">
        <v>0</v>
      </c>
      <c r="AB47" s="320">
        <v>178.19</v>
      </c>
      <c r="AC47" s="320">
        <v>0</v>
      </c>
      <c r="AD47" s="320">
        <v>0</v>
      </c>
      <c r="AE47" s="320">
        <v>0</v>
      </c>
      <c r="AF47" s="320">
        <v>0</v>
      </c>
      <c r="AG47" s="320">
        <v>888.55</v>
      </c>
      <c r="AH47" s="320">
        <v>0</v>
      </c>
      <c r="AI47" s="320">
        <v>0</v>
      </c>
      <c r="AJ47" s="320">
        <v>462.16</v>
      </c>
      <c r="AK47" s="320">
        <v>0</v>
      </c>
      <c r="AL47" s="320">
        <v>0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0</v>
      </c>
      <c r="AU47" s="320">
        <v>0</v>
      </c>
      <c r="AV47" s="320">
        <v>1069.58</v>
      </c>
      <c r="AW47" s="320">
        <v>0</v>
      </c>
      <c r="AX47" s="320">
        <v>0</v>
      </c>
      <c r="AY47" s="320">
        <v>1211.23</v>
      </c>
      <c r="AZ47" s="320">
        <v>0</v>
      </c>
      <c r="BA47" s="320">
        <v>0</v>
      </c>
      <c r="BB47" s="320">
        <v>0</v>
      </c>
      <c r="BC47" s="320">
        <v>0</v>
      </c>
      <c r="BD47" s="320">
        <v>0</v>
      </c>
      <c r="BE47" s="320">
        <v>0</v>
      </c>
      <c r="BF47" s="320">
        <v>0</v>
      </c>
      <c r="BG47" s="320">
        <v>0</v>
      </c>
      <c r="BH47" s="320">
        <v>0</v>
      </c>
      <c r="BI47" s="320">
        <v>0</v>
      </c>
      <c r="BJ47" s="320">
        <v>0</v>
      </c>
      <c r="BK47" s="320">
        <v>0</v>
      </c>
      <c r="BL47" s="320">
        <v>137.5</v>
      </c>
      <c r="BM47" s="320">
        <v>0</v>
      </c>
      <c r="BN47" s="320">
        <v>7122.78</v>
      </c>
      <c r="BO47" s="320">
        <v>0</v>
      </c>
      <c r="BP47" s="320">
        <v>0</v>
      </c>
      <c r="BQ47" s="320">
        <v>0</v>
      </c>
      <c r="BR47" s="320">
        <v>0</v>
      </c>
      <c r="BS47" s="320">
        <v>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1328.5</v>
      </c>
      <c r="BZ47" s="320">
        <v>0</v>
      </c>
      <c r="CA47" s="320">
        <v>1598.36</v>
      </c>
      <c r="CB47" s="320">
        <v>0</v>
      </c>
      <c r="CC47" s="320">
        <v>0</v>
      </c>
      <c r="CD47" s="16"/>
      <c r="CE47" s="28">
        <f>SUM(C47:CC47)</f>
        <v>24348.609999999997</v>
      </c>
    </row>
    <row r="48" spans="1:83" x14ac:dyDescent="0.25">
      <c r="A48" s="28" t="s">
        <v>232</v>
      </c>
      <c r="B48" s="319">
        <v>22543585.979999997</v>
      </c>
      <c r="C48" s="28">
        <f t="shared" ref="C48:AH48" si="0">IF($B$48,(ROUND((($B$48/$CE$61)*C61),0)))</f>
        <v>558650</v>
      </c>
      <c r="D48" s="28">
        <f t="shared" si="0"/>
        <v>0</v>
      </c>
      <c r="E48" s="28">
        <f t="shared" si="0"/>
        <v>4441766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1119758</v>
      </c>
      <c r="P48" s="28">
        <f t="shared" si="0"/>
        <v>803431</v>
      </c>
      <c r="Q48" s="28">
        <f t="shared" si="0"/>
        <v>351600</v>
      </c>
      <c r="R48" s="28">
        <f t="shared" si="0"/>
        <v>0</v>
      </c>
      <c r="S48" s="28">
        <f t="shared" si="0"/>
        <v>157056</v>
      </c>
      <c r="T48" s="28">
        <f t="shared" si="0"/>
        <v>11664</v>
      </c>
      <c r="U48" s="28">
        <f t="shared" si="0"/>
        <v>546961</v>
      </c>
      <c r="V48" s="28">
        <f t="shared" si="0"/>
        <v>104992</v>
      </c>
      <c r="W48" s="28">
        <f t="shared" si="0"/>
        <v>168721</v>
      </c>
      <c r="X48" s="28">
        <f t="shared" si="0"/>
        <v>223205</v>
      </c>
      <c r="Y48" s="28">
        <f t="shared" si="0"/>
        <v>573406</v>
      </c>
      <c r="Z48" s="28">
        <f t="shared" si="0"/>
        <v>104475</v>
      </c>
      <c r="AA48" s="28">
        <f t="shared" si="0"/>
        <v>86366</v>
      </c>
      <c r="AB48" s="28">
        <f t="shared" si="0"/>
        <v>784379</v>
      </c>
      <c r="AC48" s="28">
        <f t="shared" si="0"/>
        <v>428187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1176490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8314447</v>
      </c>
      <c r="AK48" s="28">
        <f t="shared" si="1"/>
        <v>64721</v>
      </c>
      <c r="AL48" s="28">
        <f t="shared" si="1"/>
        <v>26676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268254</v>
      </c>
      <c r="AW48" s="28">
        <f t="shared" si="1"/>
        <v>0</v>
      </c>
      <c r="AX48" s="28">
        <f t="shared" si="1"/>
        <v>0</v>
      </c>
      <c r="AY48" s="28">
        <f t="shared" si="1"/>
        <v>425198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106295</v>
      </c>
      <c r="BF48" s="28">
        <f t="shared" si="1"/>
        <v>469082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22238</v>
      </c>
      <c r="BM48" s="28">
        <f t="shared" si="1"/>
        <v>0</v>
      </c>
      <c r="BN48" s="28">
        <f t="shared" si="1"/>
        <v>98888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133629</v>
      </c>
      <c r="BY48" s="28">
        <f t="shared" si="2"/>
        <v>448489</v>
      </c>
      <c r="BZ48" s="28">
        <f t="shared" si="2"/>
        <v>121636</v>
      </c>
      <c r="CA48" s="28">
        <f t="shared" si="2"/>
        <v>145105</v>
      </c>
      <c r="CB48" s="28">
        <f t="shared" si="2"/>
        <v>0</v>
      </c>
      <c r="CC48" s="28">
        <f t="shared" si="2"/>
        <v>257822</v>
      </c>
      <c r="CD48" s="28">
        <f t="shared" si="2"/>
        <v>0</v>
      </c>
      <c r="CE48" s="28">
        <f>SUM(C48:CD48)</f>
        <v>22543587</v>
      </c>
    </row>
    <row r="49" spans="1:83" x14ac:dyDescent="0.25">
      <c r="A49" s="16" t="s">
        <v>233</v>
      </c>
      <c r="B49" s="28">
        <f>B47+B48</f>
        <v>22567934.589999996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20">
        <v>9068971.9600000028</v>
      </c>
      <c r="C51" s="320">
        <v>76089.11</v>
      </c>
      <c r="D51" s="320">
        <v>0</v>
      </c>
      <c r="E51" s="320">
        <v>905307.45</v>
      </c>
      <c r="F51" s="320">
        <v>0</v>
      </c>
      <c r="G51" s="320">
        <v>0</v>
      </c>
      <c r="H51" s="320">
        <v>0</v>
      </c>
      <c r="I51" s="320">
        <v>0</v>
      </c>
      <c r="J51" s="320">
        <v>0</v>
      </c>
      <c r="K51" s="320">
        <v>0</v>
      </c>
      <c r="L51" s="320">
        <v>0</v>
      </c>
      <c r="M51" s="320">
        <v>0</v>
      </c>
      <c r="N51" s="320">
        <v>0</v>
      </c>
      <c r="O51" s="320">
        <v>610738.96</v>
      </c>
      <c r="P51" s="320">
        <v>1268251.58</v>
      </c>
      <c r="Q51" s="320">
        <v>18140.29</v>
      </c>
      <c r="R51" s="320">
        <v>0</v>
      </c>
      <c r="S51" s="320">
        <v>0</v>
      </c>
      <c r="T51" s="320">
        <v>1750.59</v>
      </c>
      <c r="U51" s="320">
        <v>60616.68</v>
      </c>
      <c r="V51" s="320">
        <v>7786.93</v>
      </c>
      <c r="W51" s="320">
        <v>324047.54000000004</v>
      </c>
      <c r="X51" s="320">
        <v>76676.429999999993</v>
      </c>
      <c r="Y51" s="320">
        <v>824586.54</v>
      </c>
      <c r="Z51" s="320">
        <v>724610.47</v>
      </c>
      <c r="AA51" s="320">
        <v>5589.3</v>
      </c>
      <c r="AB51" s="320">
        <v>305948.93</v>
      </c>
      <c r="AC51" s="320">
        <v>97530.72</v>
      </c>
      <c r="AD51" s="320">
        <v>0</v>
      </c>
      <c r="AE51" s="320">
        <v>3573.34</v>
      </c>
      <c r="AF51" s="320">
        <v>0</v>
      </c>
      <c r="AG51" s="320">
        <v>92148.11</v>
      </c>
      <c r="AH51" s="320">
        <v>0</v>
      </c>
      <c r="AI51" s="320">
        <v>0</v>
      </c>
      <c r="AJ51" s="320">
        <v>2041555.28</v>
      </c>
      <c r="AK51" s="320">
        <v>0</v>
      </c>
      <c r="AL51" s="320">
        <v>0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0</v>
      </c>
      <c r="AS51" s="320">
        <v>0</v>
      </c>
      <c r="AT51" s="320">
        <v>0</v>
      </c>
      <c r="AU51" s="320">
        <v>0</v>
      </c>
      <c r="AV51" s="320">
        <v>0</v>
      </c>
      <c r="AW51" s="320">
        <v>0</v>
      </c>
      <c r="AX51" s="320">
        <v>0</v>
      </c>
      <c r="AY51" s="320">
        <v>32883.15</v>
      </c>
      <c r="AZ51" s="320">
        <v>0</v>
      </c>
      <c r="BA51" s="320">
        <v>0</v>
      </c>
      <c r="BB51" s="320">
        <v>0</v>
      </c>
      <c r="BC51" s="320">
        <v>0</v>
      </c>
      <c r="BD51" s="320">
        <v>0</v>
      </c>
      <c r="BE51" s="320">
        <v>1279946.69</v>
      </c>
      <c r="BF51" s="320">
        <v>20292.53</v>
      </c>
      <c r="BG51" s="320">
        <v>0</v>
      </c>
      <c r="BH51" s="320">
        <v>0</v>
      </c>
      <c r="BI51" s="320">
        <v>357.63</v>
      </c>
      <c r="BJ51" s="320">
        <v>0</v>
      </c>
      <c r="BK51" s="320">
        <v>0</v>
      </c>
      <c r="BL51" s="320">
        <v>8625.7999999999993</v>
      </c>
      <c r="BM51" s="320">
        <v>0</v>
      </c>
      <c r="BN51" s="320">
        <v>39350.06</v>
      </c>
      <c r="BO51" s="320">
        <v>0</v>
      </c>
      <c r="BP51" s="320">
        <v>0</v>
      </c>
      <c r="BQ51" s="320">
        <v>0</v>
      </c>
      <c r="BR51" s="320">
        <v>0</v>
      </c>
      <c r="BS51" s="320">
        <v>0</v>
      </c>
      <c r="BT51" s="320">
        <v>0</v>
      </c>
      <c r="BU51" s="320">
        <v>0</v>
      </c>
      <c r="BV51" s="320">
        <v>0</v>
      </c>
      <c r="BW51" s="320">
        <v>0</v>
      </c>
      <c r="BX51" s="320">
        <v>0</v>
      </c>
      <c r="BY51" s="320">
        <v>4880.58</v>
      </c>
      <c r="BZ51" s="320">
        <v>0</v>
      </c>
      <c r="CA51" s="320">
        <v>46103.55</v>
      </c>
      <c r="CB51" s="320">
        <v>0</v>
      </c>
      <c r="CC51" s="320">
        <v>191583.72</v>
      </c>
      <c r="CD51" s="16"/>
      <c r="CE51" s="28">
        <f>SUM(C51:CD51)</f>
        <v>9068971.9600000028</v>
      </c>
    </row>
    <row r="52" spans="1:83" x14ac:dyDescent="0.25">
      <c r="A52" s="35" t="s">
        <v>235</v>
      </c>
      <c r="B52" s="321">
        <v>7878614.3200000012</v>
      </c>
      <c r="C52" s="28">
        <f t="shared" ref="C52:AH52" si="3">IF($B$52,ROUND(($B$52/($CE$90+$CF$90)*C90),0))</f>
        <v>204431</v>
      </c>
      <c r="D52" s="28">
        <f t="shared" si="3"/>
        <v>0</v>
      </c>
      <c r="E52" s="28">
        <f t="shared" si="3"/>
        <v>1556286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770285</v>
      </c>
      <c r="P52" s="28">
        <f t="shared" si="3"/>
        <v>861396</v>
      </c>
      <c r="Q52" s="28">
        <f t="shared" si="3"/>
        <v>74519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284307</v>
      </c>
      <c r="V52" s="28">
        <f t="shared" si="3"/>
        <v>0</v>
      </c>
      <c r="W52" s="28">
        <f t="shared" si="3"/>
        <v>0</v>
      </c>
      <c r="X52" s="28">
        <f t="shared" si="3"/>
        <v>25716</v>
      </c>
      <c r="Y52" s="28">
        <f t="shared" si="3"/>
        <v>465457</v>
      </c>
      <c r="Z52" s="28">
        <f t="shared" si="3"/>
        <v>0</v>
      </c>
      <c r="AA52" s="28">
        <f t="shared" si="3"/>
        <v>122444</v>
      </c>
      <c r="AB52" s="28">
        <f t="shared" si="3"/>
        <v>57472</v>
      </c>
      <c r="AC52" s="28">
        <f t="shared" si="3"/>
        <v>23508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877923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508870</v>
      </c>
      <c r="AK52" s="28">
        <f t="shared" si="4"/>
        <v>2468</v>
      </c>
      <c r="AL52" s="28">
        <f t="shared" si="4"/>
        <v>2500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63576</v>
      </c>
      <c r="AW52" s="28">
        <f t="shared" si="4"/>
        <v>0</v>
      </c>
      <c r="AX52" s="28">
        <f t="shared" si="4"/>
        <v>0</v>
      </c>
      <c r="AY52" s="28">
        <f t="shared" si="4"/>
        <v>185923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757979</v>
      </c>
      <c r="BF52" s="28">
        <f t="shared" si="4"/>
        <v>134523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693137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101566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81987</v>
      </c>
      <c r="BW52" s="28">
        <f t="shared" si="5"/>
        <v>0</v>
      </c>
      <c r="BX52" s="28">
        <f t="shared" si="5"/>
        <v>0</v>
      </c>
      <c r="BY52" s="28">
        <f t="shared" si="5"/>
        <v>22339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7878612</v>
      </c>
    </row>
    <row r="53" spans="1:83" x14ac:dyDescent="0.25">
      <c r="A53" s="16" t="s">
        <v>233</v>
      </c>
      <c r="B53" s="28">
        <f>B51+B52</f>
        <v>16947586.280000005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20">
        <v>1820</v>
      </c>
      <c r="D59" s="320"/>
      <c r="E59" s="320">
        <v>25763</v>
      </c>
      <c r="F59" s="320"/>
      <c r="G59" s="320"/>
      <c r="H59" s="320"/>
      <c r="I59" s="320"/>
      <c r="J59" s="320"/>
      <c r="K59" s="320"/>
      <c r="L59" s="320"/>
      <c r="M59" s="320"/>
      <c r="N59" s="320"/>
      <c r="O59" s="320">
        <v>2767</v>
      </c>
      <c r="P59" s="322">
        <v>340588</v>
      </c>
      <c r="Q59" s="322">
        <v>142965</v>
      </c>
      <c r="R59" s="322">
        <v>0</v>
      </c>
      <c r="S59" s="281">
        <v>0</v>
      </c>
      <c r="T59" s="281">
        <v>0</v>
      </c>
      <c r="U59" s="323">
        <v>400315</v>
      </c>
      <c r="V59" s="322">
        <v>0</v>
      </c>
      <c r="W59" s="322">
        <v>2802.07</v>
      </c>
      <c r="X59" s="322">
        <v>19414.78</v>
      </c>
      <c r="Y59" s="322">
        <v>57401.000000000007</v>
      </c>
      <c r="Z59" s="322">
        <v>0</v>
      </c>
      <c r="AA59" s="322">
        <v>2763.3</v>
      </c>
      <c r="AB59" s="281">
        <v>0</v>
      </c>
      <c r="AC59" s="322">
        <v>58933.5</v>
      </c>
      <c r="AD59" s="322">
        <v>506</v>
      </c>
      <c r="AE59" s="322">
        <v>11381</v>
      </c>
      <c r="AF59" s="322">
        <v>0</v>
      </c>
      <c r="AG59" s="322">
        <v>36839</v>
      </c>
      <c r="AH59" s="322">
        <v>0</v>
      </c>
      <c r="AI59" s="322">
        <v>0</v>
      </c>
      <c r="AJ59" s="322">
        <v>241639.59999999998</v>
      </c>
      <c r="AK59" s="322">
        <v>7392</v>
      </c>
      <c r="AL59" s="322">
        <v>2108</v>
      </c>
      <c r="AM59" s="322">
        <v>0</v>
      </c>
      <c r="AN59" s="322">
        <v>0</v>
      </c>
      <c r="AO59" s="322">
        <v>0</v>
      </c>
      <c r="AP59" s="322">
        <v>0</v>
      </c>
      <c r="AQ59" s="322">
        <v>0</v>
      </c>
      <c r="AR59" s="322">
        <v>0</v>
      </c>
      <c r="AS59" s="322">
        <v>0</v>
      </c>
      <c r="AT59" s="322">
        <v>0</v>
      </c>
      <c r="AU59" s="322">
        <v>0</v>
      </c>
      <c r="AV59" s="281">
        <v>0</v>
      </c>
      <c r="AW59" s="281">
        <v>0</v>
      </c>
      <c r="AX59" s="281">
        <v>0</v>
      </c>
      <c r="AY59" s="322">
        <v>93708</v>
      </c>
      <c r="AZ59" s="322">
        <v>56907</v>
      </c>
      <c r="BA59" s="281">
        <v>0</v>
      </c>
      <c r="BB59" s="281">
        <v>0</v>
      </c>
      <c r="BC59" s="281">
        <v>0</v>
      </c>
      <c r="BD59" s="281">
        <v>0</v>
      </c>
      <c r="BE59" s="322">
        <v>242643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  <c r="BS59" s="281">
        <v>0</v>
      </c>
      <c r="BT59" s="281">
        <v>0</v>
      </c>
      <c r="BU59" s="281">
        <v>0</v>
      </c>
      <c r="BV59" s="281">
        <v>0</v>
      </c>
      <c r="BW59" s="281">
        <v>0</v>
      </c>
      <c r="BX59" s="281">
        <v>0</v>
      </c>
      <c r="BY59" s="281">
        <v>0</v>
      </c>
      <c r="BZ59" s="281">
        <v>0</v>
      </c>
      <c r="CA59" s="281">
        <v>0</v>
      </c>
      <c r="CB59" s="281">
        <v>0</v>
      </c>
      <c r="CC59" s="281">
        <v>0</v>
      </c>
      <c r="CD59" s="237">
        <v>0</v>
      </c>
      <c r="CE59" s="28">
        <v>0</v>
      </c>
    </row>
    <row r="60" spans="1:83" s="212" customFormat="1" x14ac:dyDescent="0.25">
      <c r="A60" s="220" t="s">
        <v>262</v>
      </c>
      <c r="B60" s="221"/>
      <c r="C60" s="324">
        <v>17.132673076923076</v>
      </c>
      <c r="D60" s="324">
        <v>0</v>
      </c>
      <c r="E60" s="324">
        <v>163.28366346153848</v>
      </c>
      <c r="F60" s="324">
        <v>0</v>
      </c>
      <c r="G60" s="324">
        <v>0</v>
      </c>
      <c r="H60" s="324">
        <v>0</v>
      </c>
      <c r="I60" s="324">
        <v>0</v>
      </c>
      <c r="J60" s="324">
        <v>0</v>
      </c>
      <c r="K60" s="324">
        <v>0</v>
      </c>
      <c r="L60" s="324">
        <v>0</v>
      </c>
      <c r="M60" s="324">
        <v>0</v>
      </c>
      <c r="N60" s="324">
        <v>0</v>
      </c>
      <c r="O60" s="324">
        <v>35.934735576923067</v>
      </c>
      <c r="P60" s="325">
        <v>32.511822115384618</v>
      </c>
      <c r="Q60" s="325">
        <v>9.302495192307692</v>
      </c>
      <c r="R60" s="325">
        <v>0</v>
      </c>
      <c r="S60" s="326">
        <v>12.433201923076922</v>
      </c>
      <c r="T60" s="326">
        <v>0.26798557692307695</v>
      </c>
      <c r="U60" s="327">
        <v>27.597302884615384</v>
      </c>
      <c r="V60" s="325">
        <v>4.2730673076923074</v>
      </c>
      <c r="W60" s="325">
        <v>5.2805048076923082</v>
      </c>
      <c r="X60" s="325">
        <v>6.4016394230769231</v>
      </c>
      <c r="Y60" s="325">
        <v>22.221086538461538</v>
      </c>
      <c r="Z60" s="325">
        <v>3.3325913461538463</v>
      </c>
      <c r="AA60" s="325">
        <v>2.7488846153846151</v>
      </c>
      <c r="AB60" s="326">
        <v>26.149408653846155</v>
      </c>
      <c r="AC60" s="325">
        <v>15.037173076923077</v>
      </c>
      <c r="AD60" s="325">
        <v>0</v>
      </c>
      <c r="AE60" s="325">
        <v>0</v>
      </c>
      <c r="AF60" s="325">
        <v>0</v>
      </c>
      <c r="AG60" s="325">
        <v>47.110331730769232</v>
      </c>
      <c r="AH60" s="325">
        <v>0</v>
      </c>
      <c r="AI60" s="325">
        <v>0</v>
      </c>
      <c r="AJ60" s="325">
        <v>308.87875961538464</v>
      </c>
      <c r="AK60" s="325">
        <v>2.9109999999999996</v>
      </c>
      <c r="AL60" s="325">
        <v>1.0357740384615384</v>
      </c>
      <c r="AM60" s="325">
        <v>0</v>
      </c>
      <c r="AN60" s="325">
        <v>0</v>
      </c>
      <c r="AO60" s="325">
        <v>0</v>
      </c>
      <c r="AP60" s="325">
        <v>0</v>
      </c>
      <c r="AQ60" s="325">
        <v>0</v>
      </c>
      <c r="AR60" s="325">
        <v>0</v>
      </c>
      <c r="AS60" s="325">
        <v>0</v>
      </c>
      <c r="AT60" s="325">
        <v>0</v>
      </c>
      <c r="AU60" s="325">
        <v>0</v>
      </c>
      <c r="AV60" s="326">
        <v>9.9799663461538479</v>
      </c>
      <c r="AW60" s="326">
        <v>0</v>
      </c>
      <c r="AX60" s="326">
        <v>0</v>
      </c>
      <c r="AY60" s="325">
        <v>29.219000000000001</v>
      </c>
      <c r="AZ60" s="325">
        <v>0</v>
      </c>
      <c r="BA60" s="326">
        <v>0</v>
      </c>
      <c r="BB60" s="326">
        <v>0</v>
      </c>
      <c r="BC60" s="326">
        <v>0</v>
      </c>
      <c r="BD60" s="326">
        <v>0</v>
      </c>
      <c r="BE60" s="325">
        <v>5.4839519230769236</v>
      </c>
      <c r="BF60" s="326">
        <v>33.97027403846154</v>
      </c>
      <c r="BG60" s="326">
        <v>0</v>
      </c>
      <c r="BH60" s="326">
        <v>0</v>
      </c>
      <c r="BI60" s="326">
        <v>0</v>
      </c>
      <c r="BJ60" s="326">
        <v>0</v>
      </c>
      <c r="BK60" s="326">
        <v>0</v>
      </c>
      <c r="BL60" s="326">
        <v>1.8461538461538463</v>
      </c>
      <c r="BM60" s="326">
        <v>0</v>
      </c>
      <c r="BN60" s="326">
        <v>2.9383124999999999</v>
      </c>
      <c r="BO60" s="326">
        <v>0</v>
      </c>
      <c r="BP60" s="326">
        <v>0</v>
      </c>
      <c r="BQ60" s="326">
        <v>0</v>
      </c>
      <c r="BR60" s="326">
        <v>0</v>
      </c>
      <c r="BS60" s="326">
        <v>0</v>
      </c>
      <c r="BT60" s="326">
        <v>0</v>
      </c>
      <c r="BU60" s="326">
        <v>0</v>
      </c>
      <c r="BV60" s="326">
        <v>0</v>
      </c>
      <c r="BW60" s="326">
        <v>0</v>
      </c>
      <c r="BX60" s="326">
        <v>4.8714519230769238</v>
      </c>
      <c r="BY60" s="326">
        <v>15.084855769230769</v>
      </c>
      <c r="BZ60" s="326">
        <v>5.0098317307692311</v>
      </c>
      <c r="CA60" s="326">
        <v>4.7141250000000001</v>
      </c>
      <c r="CB60" s="326">
        <v>0</v>
      </c>
      <c r="CC60" s="326">
        <v>4.067658653846153</v>
      </c>
      <c r="CD60" s="222" t="s">
        <v>248</v>
      </c>
      <c r="CE60" s="240">
        <f t="shared" ref="CE60:CE68" si="6">SUM(C60:CD60)</f>
        <v>861.02968269230769</v>
      </c>
    </row>
    <row r="61" spans="1:83" x14ac:dyDescent="0.25">
      <c r="A61" s="35" t="s">
        <v>263</v>
      </c>
      <c r="B61" s="16"/>
      <c r="C61" s="320">
        <v>2385565.2099999995</v>
      </c>
      <c r="D61" s="320">
        <v>0</v>
      </c>
      <c r="E61" s="320">
        <v>18967382.340000007</v>
      </c>
      <c r="F61" s="320">
        <v>0</v>
      </c>
      <c r="G61" s="320">
        <v>0</v>
      </c>
      <c r="H61" s="320">
        <v>0</v>
      </c>
      <c r="I61" s="320">
        <v>0</v>
      </c>
      <c r="J61" s="320">
        <v>0</v>
      </c>
      <c r="K61" s="320">
        <v>0</v>
      </c>
      <c r="L61" s="320">
        <v>0</v>
      </c>
      <c r="M61" s="320">
        <v>0</v>
      </c>
      <c r="N61" s="320">
        <v>0</v>
      </c>
      <c r="O61" s="320">
        <v>4781628.3399999989</v>
      </c>
      <c r="P61" s="322">
        <v>3430838.13</v>
      </c>
      <c r="Q61" s="322">
        <v>1501413.8400000003</v>
      </c>
      <c r="R61" s="322">
        <v>0</v>
      </c>
      <c r="S61" s="328">
        <v>670667.94999999995</v>
      </c>
      <c r="T61" s="328">
        <v>49806.21</v>
      </c>
      <c r="U61" s="323">
        <v>2335653.06</v>
      </c>
      <c r="V61" s="322">
        <v>448338.37000000005</v>
      </c>
      <c r="W61" s="322">
        <v>720477.69</v>
      </c>
      <c r="X61" s="322">
        <v>953138.34</v>
      </c>
      <c r="Y61" s="322">
        <v>2448579.5299999998</v>
      </c>
      <c r="Z61" s="322">
        <v>446134.43</v>
      </c>
      <c r="AA61" s="322">
        <v>368802.71</v>
      </c>
      <c r="AB61" s="322">
        <v>3349480.47</v>
      </c>
      <c r="AC61" s="322">
        <v>1828457.1500000001</v>
      </c>
      <c r="AD61" s="322">
        <v>0</v>
      </c>
      <c r="AE61" s="322">
        <v>0</v>
      </c>
      <c r="AF61" s="322">
        <v>0</v>
      </c>
      <c r="AG61" s="322">
        <v>5023890.5299999993</v>
      </c>
      <c r="AH61" s="322">
        <v>0</v>
      </c>
      <c r="AI61" s="322">
        <v>0</v>
      </c>
      <c r="AJ61" s="322">
        <v>35504642.010000005</v>
      </c>
      <c r="AK61" s="322">
        <v>276373.69</v>
      </c>
      <c r="AL61" s="322">
        <v>113913.15999999999</v>
      </c>
      <c r="AM61" s="322">
        <v>0</v>
      </c>
      <c r="AN61" s="322">
        <v>0</v>
      </c>
      <c r="AO61" s="322">
        <v>0</v>
      </c>
      <c r="AP61" s="322">
        <v>0</v>
      </c>
      <c r="AQ61" s="322">
        <v>0</v>
      </c>
      <c r="AR61" s="322">
        <v>0</v>
      </c>
      <c r="AS61" s="322">
        <v>0</v>
      </c>
      <c r="AT61" s="322">
        <v>0</v>
      </c>
      <c r="AU61" s="322">
        <v>0</v>
      </c>
      <c r="AV61" s="328">
        <v>1145508.3800000001</v>
      </c>
      <c r="AW61" s="328">
        <v>0</v>
      </c>
      <c r="AX61" s="328">
        <v>0</v>
      </c>
      <c r="AY61" s="322">
        <v>1815696.7499999995</v>
      </c>
      <c r="AZ61" s="322">
        <v>0</v>
      </c>
      <c r="BA61" s="328">
        <v>0</v>
      </c>
      <c r="BB61" s="328">
        <v>0</v>
      </c>
      <c r="BC61" s="328">
        <v>0</v>
      </c>
      <c r="BD61" s="328">
        <v>0</v>
      </c>
      <c r="BE61" s="322">
        <v>453906.72</v>
      </c>
      <c r="BF61" s="328">
        <v>2003089.3499999996</v>
      </c>
      <c r="BG61" s="328">
        <v>0</v>
      </c>
      <c r="BH61" s="328">
        <v>0</v>
      </c>
      <c r="BI61" s="328">
        <v>0</v>
      </c>
      <c r="BJ61" s="328">
        <v>0</v>
      </c>
      <c r="BK61" s="328">
        <v>0</v>
      </c>
      <c r="BL61" s="328">
        <v>94963.199999999997</v>
      </c>
      <c r="BM61" s="328">
        <v>0</v>
      </c>
      <c r="BN61" s="328">
        <v>422274.92</v>
      </c>
      <c r="BO61" s="328">
        <v>0</v>
      </c>
      <c r="BP61" s="328">
        <v>0</v>
      </c>
      <c r="BQ61" s="328">
        <v>0</v>
      </c>
      <c r="BR61" s="328">
        <v>0</v>
      </c>
      <c r="BS61" s="328">
        <v>0</v>
      </c>
      <c r="BT61" s="328">
        <v>0</v>
      </c>
      <c r="BU61" s="328">
        <v>0</v>
      </c>
      <c r="BV61" s="328">
        <v>0</v>
      </c>
      <c r="BW61" s="328">
        <v>0</v>
      </c>
      <c r="BX61" s="328">
        <v>570627.39999999991</v>
      </c>
      <c r="BY61" s="328">
        <v>1915152.0200000003</v>
      </c>
      <c r="BZ61" s="328">
        <v>519414.97000000009</v>
      </c>
      <c r="CA61" s="328">
        <v>619631.57000000007</v>
      </c>
      <c r="CB61" s="328">
        <v>0</v>
      </c>
      <c r="CC61" s="328">
        <v>1100959.23</v>
      </c>
      <c r="CD61" s="25" t="s">
        <v>248</v>
      </c>
      <c r="CE61" s="28">
        <f t="shared" si="6"/>
        <v>96266407.669999987</v>
      </c>
    </row>
    <row r="62" spans="1:83" x14ac:dyDescent="0.25">
      <c r="A62" s="35" t="s">
        <v>11</v>
      </c>
      <c r="B62" s="16"/>
      <c r="C62" s="28">
        <f t="shared" ref="C62:AH62" si="7">ROUND(C47+C48,0)</f>
        <v>558650</v>
      </c>
      <c r="D62" s="28">
        <f t="shared" si="7"/>
        <v>0</v>
      </c>
      <c r="E62" s="28">
        <f t="shared" si="7"/>
        <v>4441857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1122387</v>
      </c>
      <c r="P62" s="28">
        <f t="shared" si="7"/>
        <v>808121</v>
      </c>
      <c r="Q62" s="28">
        <f t="shared" si="7"/>
        <v>351600</v>
      </c>
      <c r="R62" s="28">
        <f t="shared" si="7"/>
        <v>0</v>
      </c>
      <c r="S62" s="28">
        <f t="shared" si="7"/>
        <v>157056</v>
      </c>
      <c r="T62" s="28">
        <f t="shared" si="7"/>
        <v>11664</v>
      </c>
      <c r="U62" s="28">
        <f t="shared" si="7"/>
        <v>548821</v>
      </c>
      <c r="V62" s="28">
        <f t="shared" si="7"/>
        <v>104992</v>
      </c>
      <c r="W62" s="28">
        <f t="shared" si="7"/>
        <v>168721</v>
      </c>
      <c r="X62" s="28">
        <f t="shared" si="7"/>
        <v>223205</v>
      </c>
      <c r="Y62" s="28">
        <f t="shared" si="7"/>
        <v>574488</v>
      </c>
      <c r="Z62" s="28">
        <f t="shared" si="7"/>
        <v>104475</v>
      </c>
      <c r="AA62" s="28">
        <f t="shared" si="7"/>
        <v>86366</v>
      </c>
      <c r="AB62" s="28">
        <f t="shared" si="7"/>
        <v>784557</v>
      </c>
      <c r="AC62" s="28">
        <f t="shared" si="7"/>
        <v>428187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1177379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8314909</v>
      </c>
      <c r="AK62" s="28">
        <f t="shared" si="8"/>
        <v>64721</v>
      </c>
      <c r="AL62" s="28">
        <f t="shared" si="8"/>
        <v>26676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269324</v>
      </c>
      <c r="AW62" s="28">
        <f t="shared" si="8"/>
        <v>0</v>
      </c>
      <c r="AX62" s="28">
        <f t="shared" si="8"/>
        <v>0</v>
      </c>
      <c r="AY62" s="28">
        <f t="shared" si="8"/>
        <v>426409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106295</v>
      </c>
      <c r="BF62" s="28">
        <f t="shared" si="8"/>
        <v>469082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22376</v>
      </c>
      <c r="BM62" s="28">
        <f t="shared" si="8"/>
        <v>0</v>
      </c>
      <c r="BN62" s="28">
        <f t="shared" si="8"/>
        <v>106011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133629</v>
      </c>
      <c r="BY62" s="28">
        <f t="shared" si="9"/>
        <v>449818</v>
      </c>
      <c r="BZ62" s="28">
        <f t="shared" si="9"/>
        <v>121636</v>
      </c>
      <c r="CA62" s="28">
        <f t="shared" si="9"/>
        <v>146703</v>
      </c>
      <c r="CB62" s="28">
        <f t="shared" si="9"/>
        <v>0</v>
      </c>
      <c r="CC62" s="28">
        <f t="shared" si="9"/>
        <v>257822</v>
      </c>
      <c r="CD62" s="25" t="s">
        <v>248</v>
      </c>
      <c r="CE62" s="28">
        <f t="shared" si="6"/>
        <v>22567937</v>
      </c>
    </row>
    <row r="63" spans="1:83" x14ac:dyDescent="0.25">
      <c r="A63" s="35" t="s">
        <v>264</v>
      </c>
      <c r="B63" s="16"/>
      <c r="C63" s="320">
        <v>1287787.94</v>
      </c>
      <c r="D63" s="320">
        <v>0</v>
      </c>
      <c r="E63" s="320">
        <v>357172.21</v>
      </c>
      <c r="F63" s="320">
        <v>0</v>
      </c>
      <c r="G63" s="320">
        <v>0</v>
      </c>
      <c r="H63" s="320">
        <v>0</v>
      </c>
      <c r="I63" s="320">
        <v>0</v>
      </c>
      <c r="J63" s="320">
        <v>0</v>
      </c>
      <c r="K63" s="320">
        <v>0</v>
      </c>
      <c r="L63" s="320">
        <v>0</v>
      </c>
      <c r="M63" s="320">
        <v>0</v>
      </c>
      <c r="N63" s="320">
        <v>0</v>
      </c>
      <c r="O63" s="320">
        <v>641443.22</v>
      </c>
      <c r="P63" s="322">
        <v>1800831.1100000003</v>
      </c>
      <c r="Q63" s="322">
        <v>0</v>
      </c>
      <c r="R63" s="322">
        <v>0</v>
      </c>
      <c r="S63" s="328">
        <v>0</v>
      </c>
      <c r="T63" s="328">
        <v>0</v>
      </c>
      <c r="U63" s="323">
        <v>79795.520000000004</v>
      </c>
      <c r="V63" s="322">
        <v>0</v>
      </c>
      <c r="W63" s="322">
        <v>0</v>
      </c>
      <c r="X63" s="322">
        <v>0</v>
      </c>
      <c r="Y63" s="322">
        <v>26100</v>
      </c>
      <c r="Z63" s="322">
        <v>7800</v>
      </c>
      <c r="AA63" s="322">
        <v>0</v>
      </c>
      <c r="AB63" s="322">
        <v>0</v>
      </c>
      <c r="AC63" s="322">
        <v>22330</v>
      </c>
      <c r="AD63" s="322">
        <v>0</v>
      </c>
      <c r="AE63" s="322">
        <v>0</v>
      </c>
      <c r="AF63" s="322">
        <v>0</v>
      </c>
      <c r="AG63" s="322">
        <v>1914927</v>
      </c>
      <c r="AH63" s="322">
        <v>0</v>
      </c>
      <c r="AI63" s="322">
        <v>0</v>
      </c>
      <c r="AJ63" s="322">
        <v>793792</v>
      </c>
      <c r="AK63" s="322">
        <v>0</v>
      </c>
      <c r="AL63" s="322">
        <v>0</v>
      </c>
      <c r="AM63" s="322">
        <v>0</v>
      </c>
      <c r="AN63" s="322">
        <v>0</v>
      </c>
      <c r="AO63" s="322">
        <v>0</v>
      </c>
      <c r="AP63" s="322">
        <v>0</v>
      </c>
      <c r="AQ63" s="322">
        <v>0</v>
      </c>
      <c r="AR63" s="322">
        <v>0</v>
      </c>
      <c r="AS63" s="322">
        <v>0</v>
      </c>
      <c r="AT63" s="322">
        <v>0</v>
      </c>
      <c r="AU63" s="322">
        <v>0</v>
      </c>
      <c r="AV63" s="328">
        <v>0</v>
      </c>
      <c r="AW63" s="328">
        <v>0</v>
      </c>
      <c r="AX63" s="328">
        <v>0</v>
      </c>
      <c r="AY63" s="322">
        <v>0</v>
      </c>
      <c r="AZ63" s="322">
        <v>0</v>
      </c>
      <c r="BA63" s="328">
        <v>0</v>
      </c>
      <c r="BB63" s="328">
        <v>0</v>
      </c>
      <c r="BC63" s="328">
        <v>0</v>
      </c>
      <c r="BD63" s="328">
        <v>0</v>
      </c>
      <c r="BE63" s="322">
        <v>0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0</v>
      </c>
      <c r="BM63" s="328">
        <v>0</v>
      </c>
      <c r="BN63" s="328">
        <v>0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67875</v>
      </c>
      <c r="BX63" s="328">
        <v>0</v>
      </c>
      <c r="BY63" s="328">
        <v>0</v>
      </c>
      <c r="BZ63" s="328">
        <v>0</v>
      </c>
      <c r="CA63" s="328">
        <v>0</v>
      </c>
      <c r="CB63" s="328">
        <v>0</v>
      </c>
      <c r="CC63" s="328">
        <v>4253087.08</v>
      </c>
      <c r="CD63" s="25" t="s">
        <v>248</v>
      </c>
      <c r="CE63" s="28">
        <f t="shared" si="6"/>
        <v>11252941.08</v>
      </c>
    </row>
    <row r="64" spans="1:83" x14ac:dyDescent="0.25">
      <c r="A64" s="35" t="s">
        <v>265</v>
      </c>
      <c r="B64" s="16"/>
      <c r="C64" s="320">
        <v>536332.10999999987</v>
      </c>
      <c r="D64" s="320">
        <v>0</v>
      </c>
      <c r="E64" s="320">
        <v>1177309.9200000004</v>
      </c>
      <c r="F64" s="320">
        <v>0</v>
      </c>
      <c r="G64" s="320">
        <v>0</v>
      </c>
      <c r="H64" s="320">
        <v>0</v>
      </c>
      <c r="I64" s="320">
        <v>0</v>
      </c>
      <c r="J64" s="320">
        <v>0</v>
      </c>
      <c r="K64" s="320">
        <v>0</v>
      </c>
      <c r="L64" s="320">
        <v>0</v>
      </c>
      <c r="M64" s="320">
        <v>0</v>
      </c>
      <c r="N64" s="320">
        <v>0</v>
      </c>
      <c r="O64" s="320">
        <v>495739.55999999994</v>
      </c>
      <c r="P64" s="322">
        <v>7475706.4299999997</v>
      </c>
      <c r="Q64" s="322">
        <v>163197.93999999997</v>
      </c>
      <c r="R64" s="322">
        <v>0</v>
      </c>
      <c r="S64" s="328">
        <v>116126.80999999994</v>
      </c>
      <c r="T64" s="328">
        <v>171.32</v>
      </c>
      <c r="U64" s="323">
        <v>1670684.2800000003</v>
      </c>
      <c r="V64" s="322">
        <v>47447.750000000007</v>
      </c>
      <c r="W64" s="322">
        <v>98425.099999999991</v>
      </c>
      <c r="X64" s="322">
        <v>146318.23000000001</v>
      </c>
      <c r="Y64" s="322">
        <v>98909.450000000012</v>
      </c>
      <c r="Z64" s="322">
        <v>17107.41</v>
      </c>
      <c r="AA64" s="322">
        <v>263800.19</v>
      </c>
      <c r="AB64" s="322">
        <v>8536017.8599999994</v>
      </c>
      <c r="AC64" s="322">
        <v>371999.18000000005</v>
      </c>
      <c r="AD64" s="322">
        <v>6972.1</v>
      </c>
      <c r="AE64" s="322">
        <v>254.96</v>
      </c>
      <c r="AF64" s="322">
        <v>0</v>
      </c>
      <c r="AG64" s="322">
        <v>1195415.8299999996</v>
      </c>
      <c r="AH64" s="322">
        <v>0</v>
      </c>
      <c r="AI64" s="322">
        <v>0</v>
      </c>
      <c r="AJ64" s="322">
        <v>3172783.8899999997</v>
      </c>
      <c r="AK64" s="322">
        <v>850.13</v>
      </c>
      <c r="AL64" s="322">
        <v>390.14</v>
      </c>
      <c r="AM64" s="322">
        <v>0</v>
      </c>
      <c r="AN64" s="322">
        <v>0</v>
      </c>
      <c r="AO64" s="322">
        <v>0</v>
      </c>
      <c r="AP64" s="322">
        <v>0</v>
      </c>
      <c r="AQ64" s="322">
        <v>0</v>
      </c>
      <c r="AR64" s="322">
        <v>0</v>
      </c>
      <c r="AS64" s="322">
        <v>0</v>
      </c>
      <c r="AT64" s="322">
        <v>0</v>
      </c>
      <c r="AU64" s="322">
        <v>0</v>
      </c>
      <c r="AV64" s="328">
        <v>31358.76</v>
      </c>
      <c r="AW64" s="328">
        <v>0</v>
      </c>
      <c r="AX64" s="328">
        <v>0</v>
      </c>
      <c r="AY64" s="322">
        <v>714505.08999999985</v>
      </c>
      <c r="AZ64" s="322">
        <v>0</v>
      </c>
      <c r="BA64" s="328">
        <v>0</v>
      </c>
      <c r="BB64" s="328">
        <v>0</v>
      </c>
      <c r="BC64" s="328">
        <v>0</v>
      </c>
      <c r="BD64" s="328">
        <v>-129.5</v>
      </c>
      <c r="BE64" s="322">
        <v>69983.569999999992</v>
      </c>
      <c r="BF64" s="328">
        <v>108819.44999999998</v>
      </c>
      <c r="BG64" s="328">
        <v>0</v>
      </c>
      <c r="BH64" s="328">
        <v>0</v>
      </c>
      <c r="BI64" s="328">
        <v>11801.18</v>
      </c>
      <c r="BJ64" s="328">
        <v>0</v>
      </c>
      <c r="BK64" s="328">
        <v>0</v>
      </c>
      <c r="BL64" s="328">
        <v>26461.809999999998</v>
      </c>
      <c r="BM64" s="328">
        <v>0</v>
      </c>
      <c r="BN64" s="328">
        <v>32610.77</v>
      </c>
      <c r="BO64" s="328">
        <v>0</v>
      </c>
      <c r="BP64" s="328">
        <v>0</v>
      </c>
      <c r="BQ64" s="328">
        <v>0</v>
      </c>
      <c r="BR64" s="328">
        <v>372.37</v>
      </c>
      <c r="BS64" s="328">
        <v>0</v>
      </c>
      <c r="BT64" s="328">
        <v>4.08</v>
      </c>
      <c r="BU64" s="328">
        <v>0</v>
      </c>
      <c r="BV64" s="328">
        <v>0</v>
      </c>
      <c r="BW64" s="328">
        <v>119355.87</v>
      </c>
      <c r="BX64" s="328">
        <v>294.88</v>
      </c>
      <c r="BY64" s="328">
        <v>980.13</v>
      </c>
      <c r="BZ64" s="328">
        <v>0</v>
      </c>
      <c r="CA64" s="328">
        <v>287.25</v>
      </c>
      <c r="CB64" s="328">
        <v>0</v>
      </c>
      <c r="CC64" s="328">
        <v>111970.52999999998</v>
      </c>
      <c r="CD64" s="25" t="s">
        <v>248</v>
      </c>
      <c r="CE64" s="28">
        <f t="shared" si="6"/>
        <v>26820636.829999998</v>
      </c>
    </row>
    <row r="65" spans="1:83" x14ac:dyDescent="0.25">
      <c r="A65" s="35" t="s">
        <v>266</v>
      </c>
      <c r="B65" s="16"/>
      <c r="C65" s="320">
        <v>200.7</v>
      </c>
      <c r="D65" s="320">
        <v>0</v>
      </c>
      <c r="E65" s="320">
        <v>2965.8100000000004</v>
      </c>
      <c r="F65" s="320">
        <v>0</v>
      </c>
      <c r="G65" s="320">
        <v>0</v>
      </c>
      <c r="H65" s="320">
        <v>0</v>
      </c>
      <c r="I65" s="320">
        <v>0</v>
      </c>
      <c r="J65" s="320">
        <v>0</v>
      </c>
      <c r="K65" s="320">
        <v>0</v>
      </c>
      <c r="L65" s="320">
        <v>0</v>
      </c>
      <c r="M65" s="320">
        <v>0</v>
      </c>
      <c r="N65" s="320">
        <v>0</v>
      </c>
      <c r="O65" s="320">
        <v>832.07999999999993</v>
      </c>
      <c r="P65" s="322">
        <v>7011.27</v>
      </c>
      <c r="Q65" s="322">
        <v>1844.12</v>
      </c>
      <c r="R65" s="322">
        <v>0</v>
      </c>
      <c r="S65" s="328">
        <v>0</v>
      </c>
      <c r="T65" s="328">
        <v>0</v>
      </c>
      <c r="U65" s="323">
        <v>326.36</v>
      </c>
      <c r="V65" s="322">
        <v>452</v>
      </c>
      <c r="W65" s="322">
        <v>6647.15</v>
      </c>
      <c r="X65" s="322">
        <v>0</v>
      </c>
      <c r="Y65" s="322">
        <v>6797.67</v>
      </c>
      <c r="Z65" s="322">
        <v>555.75</v>
      </c>
      <c r="AA65" s="322">
        <v>0</v>
      </c>
      <c r="AB65" s="322">
        <v>648.51</v>
      </c>
      <c r="AC65" s="322">
        <v>648.52</v>
      </c>
      <c r="AD65" s="322">
        <v>0</v>
      </c>
      <c r="AE65" s="322">
        <v>0</v>
      </c>
      <c r="AF65" s="322">
        <v>0</v>
      </c>
      <c r="AG65" s="322">
        <v>367.99</v>
      </c>
      <c r="AH65" s="322">
        <v>0</v>
      </c>
      <c r="AI65" s="322">
        <v>0</v>
      </c>
      <c r="AJ65" s="322">
        <v>311611.33</v>
      </c>
      <c r="AK65" s="322">
        <v>0</v>
      </c>
      <c r="AL65" s="322">
        <v>0</v>
      </c>
      <c r="AM65" s="322">
        <v>0</v>
      </c>
      <c r="AN65" s="322">
        <v>0</v>
      </c>
      <c r="AO65" s="322">
        <v>0</v>
      </c>
      <c r="AP65" s="322">
        <v>0</v>
      </c>
      <c r="AQ65" s="322">
        <v>0</v>
      </c>
      <c r="AR65" s="322">
        <v>0</v>
      </c>
      <c r="AS65" s="322">
        <v>0</v>
      </c>
      <c r="AT65" s="322">
        <v>0</v>
      </c>
      <c r="AU65" s="322">
        <v>0</v>
      </c>
      <c r="AV65" s="328">
        <v>944.39</v>
      </c>
      <c r="AW65" s="328">
        <v>0</v>
      </c>
      <c r="AX65" s="328">
        <v>0</v>
      </c>
      <c r="AY65" s="322">
        <v>301.05</v>
      </c>
      <c r="AZ65" s="322">
        <v>0</v>
      </c>
      <c r="BA65" s="328">
        <v>0</v>
      </c>
      <c r="BB65" s="328">
        <v>0</v>
      </c>
      <c r="BC65" s="328">
        <v>0</v>
      </c>
      <c r="BD65" s="328">
        <v>0</v>
      </c>
      <c r="BE65" s="322">
        <v>1837959.8200000003</v>
      </c>
      <c r="BF65" s="328">
        <v>16253.130000000001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210.96</v>
      </c>
      <c r="BM65" s="328">
        <v>0</v>
      </c>
      <c r="BN65" s="328">
        <v>1992.77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797.97</v>
      </c>
      <c r="BZ65" s="328">
        <v>0</v>
      </c>
      <c r="CA65" s="328">
        <v>0</v>
      </c>
      <c r="CB65" s="328">
        <v>0</v>
      </c>
      <c r="CC65" s="328">
        <v>61278.200000000012</v>
      </c>
      <c r="CD65" s="25" t="s">
        <v>248</v>
      </c>
      <c r="CE65" s="28">
        <f t="shared" si="6"/>
        <v>2260647.5500000007</v>
      </c>
    </row>
    <row r="66" spans="1:83" x14ac:dyDescent="0.25">
      <c r="A66" s="35" t="s">
        <v>267</v>
      </c>
      <c r="B66" s="16"/>
      <c r="C66" s="320">
        <v>16504.32</v>
      </c>
      <c r="D66" s="320">
        <v>0</v>
      </c>
      <c r="E66" s="320">
        <v>32589.59</v>
      </c>
      <c r="F66" s="320">
        <v>0</v>
      </c>
      <c r="G66" s="320">
        <v>0</v>
      </c>
      <c r="H66" s="320">
        <v>0</v>
      </c>
      <c r="I66" s="320">
        <v>0</v>
      </c>
      <c r="J66" s="320">
        <v>0</v>
      </c>
      <c r="K66" s="320">
        <v>0</v>
      </c>
      <c r="L66" s="320">
        <v>0</v>
      </c>
      <c r="M66" s="320">
        <v>0</v>
      </c>
      <c r="N66" s="320">
        <v>0</v>
      </c>
      <c r="O66" s="320">
        <v>48561.84</v>
      </c>
      <c r="P66" s="322">
        <v>837578.95000000007</v>
      </c>
      <c r="Q66" s="322">
        <v>7926.14</v>
      </c>
      <c r="R66" s="322">
        <v>0</v>
      </c>
      <c r="S66" s="328">
        <v>53552.659999999996</v>
      </c>
      <c r="T66" s="328">
        <v>372992.27</v>
      </c>
      <c r="U66" s="323">
        <v>461995.75</v>
      </c>
      <c r="V66" s="322">
        <v>64383.23</v>
      </c>
      <c r="W66" s="322">
        <v>123121.24</v>
      </c>
      <c r="X66" s="322">
        <v>141449.56</v>
      </c>
      <c r="Y66" s="322">
        <v>1529773.01</v>
      </c>
      <c r="Z66" s="322">
        <v>1189269.3800000001</v>
      </c>
      <c r="AA66" s="322">
        <v>365306.82</v>
      </c>
      <c r="AB66" s="322">
        <v>316763.15000000002</v>
      </c>
      <c r="AC66" s="322">
        <v>14037.6</v>
      </c>
      <c r="AD66" s="322">
        <v>664597.01</v>
      </c>
      <c r="AE66" s="322">
        <v>773514.62</v>
      </c>
      <c r="AF66" s="322">
        <v>0</v>
      </c>
      <c r="AG66" s="322">
        <v>310484.54000000004</v>
      </c>
      <c r="AH66" s="322">
        <v>0</v>
      </c>
      <c r="AI66" s="322">
        <v>0</v>
      </c>
      <c r="AJ66" s="322">
        <v>4670301</v>
      </c>
      <c r="AK66" s="322">
        <v>55684.03</v>
      </c>
      <c r="AL66" s="322">
        <v>36276.25</v>
      </c>
      <c r="AM66" s="322">
        <v>0</v>
      </c>
      <c r="AN66" s="322">
        <v>0</v>
      </c>
      <c r="AO66" s="322">
        <v>0</v>
      </c>
      <c r="AP66" s="322">
        <v>0</v>
      </c>
      <c r="AQ66" s="322">
        <v>0</v>
      </c>
      <c r="AR66" s="322">
        <v>0</v>
      </c>
      <c r="AS66" s="322">
        <v>0</v>
      </c>
      <c r="AT66" s="322">
        <v>0</v>
      </c>
      <c r="AU66" s="322">
        <v>0</v>
      </c>
      <c r="AV66" s="328">
        <v>1672350.9000000001</v>
      </c>
      <c r="AW66" s="328">
        <v>0</v>
      </c>
      <c r="AX66" s="328">
        <v>47768.480000000003</v>
      </c>
      <c r="AY66" s="322">
        <v>11803.48</v>
      </c>
      <c r="AZ66" s="322">
        <v>0</v>
      </c>
      <c r="BA66" s="328">
        <v>18074.22</v>
      </c>
      <c r="BB66" s="328">
        <v>0</v>
      </c>
      <c r="BC66" s="328">
        <v>43057.11</v>
      </c>
      <c r="BD66" s="328">
        <v>61187.29</v>
      </c>
      <c r="BE66" s="322">
        <v>3508405.2</v>
      </c>
      <c r="BF66" s="328">
        <v>36496.600000000013</v>
      </c>
      <c r="BG66" s="328">
        <v>370948.73</v>
      </c>
      <c r="BH66" s="328">
        <v>244131.07</v>
      </c>
      <c r="BI66" s="328">
        <v>0</v>
      </c>
      <c r="BJ66" s="328">
        <v>261244.82</v>
      </c>
      <c r="BK66" s="328">
        <v>10883284.040000001</v>
      </c>
      <c r="BL66" s="328">
        <v>133328.47</v>
      </c>
      <c r="BM66" s="328">
        <v>0</v>
      </c>
      <c r="BN66" s="328">
        <v>2302380.0499999998</v>
      </c>
      <c r="BO66" s="328">
        <v>270216.94999999995</v>
      </c>
      <c r="BP66" s="328">
        <v>1598943.86</v>
      </c>
      <c r="BQ66" s="328">
        <v>0</v>
      </c>
      <c r="BR66" s="328">
        <v>2609276.5799999996</v>
      </c>
      <c r="BS66" s="328">
        <v>46491.55</v>
      </c>
      <c r="BT66" s="328">
        <v>95022.25</v>
      </c>
      <c r="BU66" s="328">
        <v>22480.83</v>
      </c>
      <c r="BV66" s="328">
        <v>0</v>
      </c>
      <c r="BW66" s="328">
        <v>474438.03</v>
      </c>
      <c r="BX66" s="328">
        <v>804780.70000000007</v>
      </c>
      <c r="BY66" s="328">
        <v>103877.23000000001</v>
      </c>
      <c r="BZ66" s="328">
        <v>0</v>
      </c>
      <c r="CA66" s="328">
        <v>211926.73</v>
      </c>
      <c r="CB66" s="328">
        <v>96590.790000000008</v>
      </c>
      <c r="CC66" s="328">
        <v>11014541.669999994</v>
      </c>
      <c r="CD66" s="25" t="s">
        <v>248</v>
      </c>
      <c r="CE66" s="28">
        <f t="shared" si="6"/>
        <v>49029710.589999989</v>
      </c>
    </row>
    <row r="67" spans="1:83" x14ac:dyDescent="0.25">
      <c r="A67" s="35" t="s">
        <v>16</v>
      </c>
      <c r="B67" s="16"/>
      <c r="C67" s="28">
        <f t="shared" ref="C67:AH67" si="10">ROUND(C51+C52,0)</f>
        <v>280520</v>
      </c>
      <c r="D67" s="28">
        <f t="shared" si="10"/>
        <v>0</v>
      </c>
      <c r="E67" s="28">
        <f t="shared" si="10"/>
        <v>2461593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1381024</v>
      </c>
      <c r="P67" s="28">
        <f t="shared" si="10"/>
        <v>2129648</v>
      </c>
      <c r="Q67" s="28">
        <f t="shared" si="10"/>
        <v>92659</v>
      </c>
      <c r="R67" s="28">
        <f t="shared" si="10"/>
        <v>0</v>
      </c>
      <c r="S67" s="28">
        <f t="shared" si="10"/>
        <v>0</v>
      </c>
      <c r="T67" s="28">
        <f t="shared" si="10"/>
        <v>1751</v>
      </c>
      <c r="U67" s="28">
        <f t="shared" si="10"/>
        <v>344924</v>
      </c>
      <c r="V67" s="28">
        <f t="shared" si="10"/>
        <v>7787</v>
      </c>
      <c r="W67" s="28">
        <f t="shared" si="10"/>
        <v>324048</v>
      </c>
      <c r="X67" s="28">
        <f t="shared" si="10"/>
        <v>102392</v>
      </c>
      <c r="Y67" s="28">
        <f t="shared" si="10"/>
        <v>1290044</v>
      </c>
      <c r="Z67" s="28">
        <f t="shared" si="10"/>
        <v>724610</v>
      </c>
      <c r="AA67" s="28">
        <f t="shared" si="10"/>
        <v>128033</v>
      </c>
      <c r="AB67" s="28">
        <f t="shared" si="10"/>
        <v>363421</v>
      </c>
      <c r="AC67" s="28">
        <f t="shared" si="10"/>
        <v>121039</v>
      </c>
      <c r="AD67" s="28">
        <f t="shared" si="10"/>
        <v>0</v>
      </c>
      <c r="AE67" s="28">
        <f t="shared" si="10"/>
        <v>3573</v>
      </c>
      <c r="AF67" s="28">
        <f t="shared" si="10"/>
        <v>0</v>
      </c>
      <c r="AG67" s="28">
        <f t="shared" si="10"/>
        <v>970071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2550425</v>
      </c>
      <c r="AK67" s="28">
        <f t="shared" si="11"/>
        <v>2468</v>
      </c>
      <c r="AL67" s="28">
        <f t="shared" si="11"/>
        <v>2500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63576</v>
      </c>
      <c r="AW67" s="28">
        <f t="shared" si="11"/>
        <v>0</v>
      </c>
      <c r="AX67" s="28">
        <f t="shared" si="11"/>
        <v>0</v>
      </c>
      <c r="AY67" s="28">
        <f t="shared" si="11"/>
        <v>218806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2037926</v>
      </c>
      <c r="BF67" s="28">
        <f t="shared" si="11"/>
        <v>154816</v>
      </c>
      <c r="BG67" s="28">
        <f t="shared" si="11"/>
        <v>0</v>
      </c>
      <c r="BH67" s="28">
        <f t="shared" si="11"/>
        <v>0</v>
      </c>
      <c r="BI67" s="28">
        <f t="shared" si="11"/>
        <v>358</v>
      </c>
      <c r="BJ67" s="28">
        <f t="shared" si="11"/>
        <v>0</v>
      </c>
      <c r="BK67" s="28">
        <f t="shared" si="11"/>
        <v>0</v>
      </c>
      <c r="BL67" s="28">
        <f t="shared" si="11"/>
        <v>8626</v>
      </c>
      <c r="BM67" s="28">
        <f t="shared" si="11"/>
        <v>0</v>
      </c>
      <c r="BN67" s="28">
        <f t="shared" si="11"/>
        <v>732487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101566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81987</v>
      </c>
      <c r="BW67" s="28">
        <f t="shared" si="12"/>
        <v>0</v>
      </c>
      <c r="BX67" s="28">
        <f t="shared" si="12"/>
        <v>0</v>
      </c>
      <c r="BY67" s="28">
        <f t="shared" si="12"/>
        <v>27220</v>
      </c>
      <c r="BZ67" s="28">
        <f t="shared" si="12"/>
        <v>0</v>
      </c>
      <c r="CA67" s="28">
        <f t="shared" si="12"/>
        <v>46104</v>
      </c>
      <c r="CB67" s="28">
        <f t="shared" si="12"/>
        <v>0</v>
      </c>
      <c r="CC67" s="28">
        <f t="shared" si="12"/>
        <v>191584</v>
      </c>
      <c r="CD67" s="25" t="s">
        <v>248</v>
      </c>
      <c r="CE67" s="28">
        <f t="shared" si="6"/>
        <v>16947586</v>
      </c>
    </row>
    <row r="68" spans="1:83" x14ac:dyDescent="0.25">
      <c r="A68" s="35" t="s">
        <v>268</v>
      </c>
      <c r="B68" s="28"/>
      <c r="C68" s="320">
        <v>0</v>
      </c>
      <c r="D68" s="320">
        <v>0</v>
      </c>
      <c r="E68" s="320">
        <v>21991.879999999997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3459.08</v>
      </c>
      <c r="P68" s="322">
        <v>409990.13000000006</v>
      </c>
      <c r="Q68" s="322">
        <v>4694.38</v>
      </c>
      <c r="R68" s="322">
        <v>0</v>
      </c>
      <c r="S68" s="328">
        <v>2278.15</v>
      </c>
      <c r="T68" s="328">
        <v>0</v>
      </c>
      <c r="U68" s="323">
        <v>126412.53000000003</v>
      </c>
      <c r="V68" s="322">
        <v>2226.58</v>
      </c>
      <c r="W68" s="322">
        <v>206431.63</v>
      </c>
      <c r="X68" s="322">
        <v>0</v>
      </c>
      <c r="Y68" s="322">
        <v>239621.11</v>
      </c>
      <c r="Z68" s="322">
        <v>2280.9</v>
      </c>
      <c r="AA68" s="322">
        <v>486.52</v>
      </c>
      <c r="AB68" s="329">
        <v>5404.03</v>
      </c>
      <c r="AC68" s="322">
        <v>1026.3599999999999</v>
      </c>
      <c r="AD68" s="322">
        <v>0</v>
      </c>
      <c r="AE68" s="322">
        <v>33.880000000000003</v>
      </c>
      <c r="AF68" s="322">
        <v>0</v>
      </c>
      <c r="AG68" s="322">
        <v>16281.26</v>
      </c>
      <c r="AH68" s="322">
        <v>0</v>
      </c>
      <c r="AI68" s="322">
        <v>0</v>
      </c>
      <c r="AJ68" s="322">
        <v>4933083.25</v>
      </c>
      <c r="AK68" s="322">
        <v>0</v>
      </c>
      <c r="AL68" s="322">
        <v>0</v>
      </c>
      <c r="AM68" s="322">
        <v>0</v>
      </c>
      <c r="AN68" s="322">
        <v>0</v>
      </c>
      <c r="AO68" s="322">
        <v>0</v>
      </c>
      <c r="AP68" s="322">
        <v>0</v>
      </c>
      <c r="AQ68" s="322">
        <v>0</v>
      </c>
      <c r="AR68" s="322">
        <v>0</v>
      </c>
      <c r="AS68" s="322">
        <v>0</v>
      </c>
      <c r="AT68" s="322">
        <v>0</v>
      </c>
      <c r="AU68" s="322">
        <v>0</v>
      </c>
      <c r="AV68" s="328">
        <v>6061.16</v>
      </c>
      <c r="AW68" s="328">
        <v>0</v>
      </c>
      <c r="AX68" s="328">
        <v>0</v>
      </c>
      <c r="AY68" s="322">
        <v>15318.77</v>
      </c>
      <c r="AZ68" s="322">
        <v>0</v>
      </c>
      <c r="BA68" s="328">
        <v>0</v>
      </c>
      <c r="BB68" s="328">
        <v>0</v>
      </c>
      <c r="BC68" s="328">
        <v>0</v>
      </c>
      <c r="BD68" s="328">
        <v>197400.68</v>
      </c>
      <c r="BE68" s="322">
        <v>238930.72</v>
      </c>
      <c r="BF68" s="328">
        <v>702.33</v>
      </c>
      <c r="BG68" s="328">
        <v>0</v>
      </c>
      <c r="BH68" s="328">
        <v>0</v>
      </c>
      <c r="BI68" s="328">
        <v>590.04</v>
      </c>
      <c r="BJ68" s="328">
        <v>0</v>
      </c>
      <c r="BK68" s="328">
        <v>0</v>
      </c>
      <c r="BL68" s="328">
        <v>4130.0200000000004</v>
      </c>
      <c r="BM68" s="328">
        <v>0</v>
      </c>
      <c r="BN68" s="328">
        <v>53516.2</v>
      </c>
      <c r="BO68" s="328">
        <v>0</v>
      </c>
      <c r="BP68" s="328">
        <v>0</v>
      </c>
      <c r="BQ68" s="328">
        <v>0</v>
      </c>
      <c r="BR68" s="328">
        <v>151.58000000000001</v>
      </c>
      <c r="BS68" s="328">
        <v>0</v>
      </c>
      <c r="BT68" s="328">
        <v>1325.71</v>
      </c>
      <c r="BU68" s="328">
        <v>0</v>
      </c>
      <c r="BV68" s="328">
        <v>0</v>
      </c>
      <c r="BW68" s="328">
        <v>3134.03</v>
      </c>
      <c r="BX68" s="328">
        <v>0</v>
      </c>
      <c r="BY68" s="328">
        <v>831.4</v>
      </c>
      <c r="BZ68" s="328">
        <v>0</v>
      </c>
      <c r="CA68" s="328">
        <v>0</v>
      </c>
      <c r="CB68" s="328">
        <v>0</v>
      </c>
      <c r="CC68" s="328">
        <v>151859.25000000003</v>
      </c>
      <c r="CD68" s="25" t="s">
        <v>248</v>
      </c>
      <c r="CE68" s="28">
        <f t="shared" si="6"/>
        <v>6649653.5599999996</v>
      </c>
    </row>
    <row r="69" spans="1:83" x14ac:dyDescent="0.25">
      <c r="A69" s="35" t="s">
        <v>269</v>
      </c>
      <c r="B69" s="16"/>
      <c r="C69" s="28">
        <f t="shared" ref="C69:AH69" si="13">SUM(C70:C83)</f>
        <v>883275.5</v>
      </c>
      <c r="D69" s="28">
        <f t="shared" si="13"/>
        <v>0</v>
      </c>
      <c r="E69" s="28">
        <f t="shared" si="13"/>
        <v>2864776.5599999991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1044892.26</v>
      </c>
      <c r="P69" s="28">
        <f t="shared" si="13"/>
        <v>3371544.57</v>
      </c>
      <c r="Q69" s="28">
        <f t="shared" si="13"/>
        <v>71569.03</v>
      </c>
      <c r="R69" s="28">
        <f t="shared" si="13"/>
        <v>0</v>
      </c>
      <c r="S69" s="28">
        <f t="shared" si="13"/>
        <v>9905.81</v>
      </c>
      <c r="T69" s="28">
        <f t="shared" si="13"/>
        <v>0</v>
      </c>
      <c r="U69" s="28">
        <f t="shared" si="13"/>
        <v>1912498.7199999997</v>
      </c>
      <c r="V69" s="28">
        <f t="shared" si="13"/>
        <v>279.27</v>
      </c>
      <c r="W69" s="28">
        <f t="shared" si="13"/>
        <v>14536.24</v>
      </c>
      <c r="X69" s="28">
        <f t="shared" si="13"/>
        <v>424921.42</v>
      </c>
      <c r="Y69" s="28">
        <f t="shared" si="13"/>
        <v>247326.53999999995</v>
      </c>
      <c r="Z69" s="28">
        <f t="shared" si="13"/>
        <v>8308.8799999999992</v>
      </c>
      <c r="AA69" s="28">
        <f t="shared" si="13"/>
        <v>6645.6100000000006</v>
      </c>
      <c r="AB69" s="28">
        <f t="shared" si="13"/>
        <v>699449.49</v>
      </c>
      <c r="AC69" s="28">
        <f t="shared" si="13"/>
        <v>25450.440000000002</v>
      </c>
      <c r="AD69" s="28">
        <f t="shared" si="13"/>
        <v>0</v>
      </c>
      <c r="AE69" s="28">
        <f t="shared" si="13"/>
        <v>4814.1899999999996</v>
      </c>
      <c r="AF69" s="28">
        <f t="shared" si="13"/>
        <v>0</v>
      </c>
      <c r="AG69" s="28">
        <f t="shared" si="13"/>
        <v>2660143.9499999997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3332237.0599999996</v>
      </c>
      <c r="AK69" s="28">
        <f t="shared" si="14"/>
        <v>-3821.3999999999996</v>
      </c>
      <c r="AL69" s="28">
        <f t="shared" si="14"/>
        <v>7.21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-248138.52</v>
      </c>
      <c r="AW69" s="28">
        <f t="shared" si="14"/>
        <v>0</v>
      </c>
      <c r="AX69" s="28">
        <f t="shared" si="14"/>
        <v>0</v>
      </c>
      <c r="AY69" s="28">
        <f t="shared" si="14"/>
        <v>163921.10999999999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1604710.7100000002</v>
      </c>
      <c r="BF69" s="28">
        <f t="shared" si="14"/>
        <v>911833.03</v>
      </c>
      <c r="BG69" s="28">
        <f t="shared" si="14"/>
        <v>0</v>
      </c>
      <c r="BH69" s="28">
        <f t="shared" si="14"/>
        <v>0</v>
      </c>
      <c r="BI69" s="28">
        <f t="shared" si="14"/>
        <v>-12.38</v>
      </c>
      <c r="BJ69" s="28">
        <f t="shared" si="14"/>
        <v>0</v>
      </c>
      <c r="BK69" s="28">
        <f t="shared" si="14"/>
        <v>74484</v>
      </c>
      <c r="BL69" s="28">
        <f t="shared" si="14"/>
        <v>-210.01</v>
      </c>
      <c r="BM69" s="28">
        <f t="shared" si="14"/>
        <v>0</v>
      </c>
      <c r="BN69" s="28">
        <f t="shared" si="14"/>
        <v>239273.63999999998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270236.94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21900.149999999998</v>
      </c>
      <c r="BX69" s="28">
        <f t="shared" si="15"/>
        <v>683112.06</v>
      </c>
      <c r="BY69" s="28">
        <f t="shared" si="15"/>
        <v>183065.24</v>
      </c>
      <c r="BZ69" s="28">
        <f t="shared" si="15"/>
        <v>3626.21</v>
      </c>
      <c r="CA69" s="28">
        <f t="shared" si="15"/>
        <v>3439.9</v>
      </c>
      <c r="CB69" s="28">
        <f t="shared" si="15"/>
        <v>0</v>
      </c>
      <c r="CC69" s="28">
        <f t="shared" si="15"/>
        <v>95104.3</v>
      </c>
      <c r="CD69" s="28">
        <f t="shared" si="15"/>
        <v>13684943.490000002</v>
      </c>
      <c r="CE69" s="28">
        <f>SUM(CE70:CE84)</f>
        <v>49262904.420000002</v>
      </c>
    </row>
    <row r="70" spans="1:83" x14ac:dyDescent="0.25">
      <c r="A70" s="29" t="s">
        <v>270</v>
      </c>
      <c r="B70" s="30"/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333977.40000000002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0</v>
      </c>
      <c r="AH70" s="330">
        <v>0</v>
      </c>
      <c r="AI70" s="330">
        <v>0</v>
      </c>
      <c r="AJ70" s="330">
        <v>0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0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 t="shared" ref="CE70:CE85" si="16">SUM(C70:CD70)</f>
        <v>333977.40000000002</v>
      </c>
    </row>
    <row r="71" spans="1:83" x14ac:dyDescent="0.25">
      <c r="A71" s="29" t="s">
        <v>271</v>
      </c>
      <c r="B71" s="30"/>
      <c r="C71" s="330">
        <v>848510.66</v>
      </c>
      <c r="D71" s="330">
        <v>0</v>
      </c>
      <c r="E71" s="330">
        <v>2578206.9499999997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958629.32</v>
      </c>
      <c r="P71" s="330">
        <v>2899317.6799999997</v>
      </c>
      <c r="Q71" s="330">
        <v>55016.850000000006</v>
      </c>
      <c r="R71" s="330">
        <v>0</v>
      </c>
      <c r="S71" s="330">
        <v>0</v>
      </c>
      <c r="T71" s="330">
        <v>0</v>
      </c>
      <c r="U71" s="330">
        <v>526270.93999999994</v>
      </c>
      <c r="V71" s="330">
        <v>0</v>
      </c>
      <c r="W71" s="330">
        <v>0</v>
      </c>
      <c r="X71" s="330">
        <v>412818.39</v>
      </c>
      <c r="Y71" s="330">
        <v>236613.52999999997</v>
      </c>
      <c r="Z71" s="330">
        <v>0</v>
      </c>
      <c r="AA71" s="330">
        <v>4176</v>
      </c>
      <c r="AB71" s="330">
        <v>0</v>
      </c>
      <c r="AC71" s="330">
        <v>0</v>
      </c>
      <c r="AD71" s="330">
        <v>0</v>
      </c>
      <c r="AE71" s="330">
        <v>0</v>
      </c>
      <c r="AF71" s="330">
        <v>0</v>
      </c>
      <c r="AG71" s="330">
        <v>2496303.5</v>
      </c>
      <c r="AH71" s="330">
        <v>0</v>
      </c>
      <c r="AI71" s="330">
        <v>0</v>
      </c>
      <c r="AJ71" s="330">
        <v>322587.32</v>
      </c>
      <c r="AK71" s="330">
        <v>-3833.43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0</v>
      </c>
      <c r="AU71" s="330">
        <v>0</v>
      </c>
      <c r="AV71" s="330">
        <v>248984.88</v>
      </c>
      <c r="AW71" s="330">
        <v>0</v>
      </c>
      <c r="AX71" s="330">
        <v>0</v>
      </c>
      <c r="AY71" s="330">
        <v>147955.87</v>
      </c>
      <c r="AZ71" s="330">
        <v>0</v>
      </c>
      <c r="BA71" s="330">
        <v>0</v>
      </c>
      <c r="BB71" s="330">
        <v>0</v>
      </c>
      <c r="BC71" s="330">
        <v>0</v>
      </c>
      <c r="BD71" s="330">
        <v>0</v>
      </c>
      <c r="BE71" s="330">
        <v>0</v>
      </c>
      <c r="BF71" s="330">
        <v>952945.11</v>
      </c>
      <c r="BG71" s="330">
        <v>0</v>
      </c>
      <c r="BH71" s="330">
        <v>0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0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634679.5</v>
      </c>
      <c r="BY71" s="330">
        <v>177634.18</v>
      </c>
      <c r="BZ71" s="330">
        <v>-1080</v>
      </c>
      <c r="CA71" s="330">
        <v>1050</v>
      </c>
      <c r="CB71" s="330">
        <v>0</v>
      </c>
      <c r="CC71" s="330">
        <v>0</v>
      </c>
      <c r="CD71" s="330">
        <v>1300000</v>
      </c>
      <c r="CE71" s="28">
        <f t="shared" si="16"/>
        <v>14796787.249999998</v>
      </c>
    </row>
    <row r="72" spans="1:83" x14ac:dyDescent="0.25">
      <c r="A72" s="29" t="s">
        <v>272</v>
      </c>
      <c r="B72" s="30"/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0</v>
      </c>
      <c r="AU72" s="330">
        <v>0</v>
      </c>
      <c r="AV72" s="330">
        <v>0</v>
      </c>
      <c r="AW72" s="330">
        <v>0</v>
      </c>
      <c r="AX72" s="330">
        <v>0</v>
      </c>
      <c r="AY72" s="330">
        <v>0</v>
      </c>
      <c r="AZ72" s="330">
        <v>0</v>
      </c>
      <c r="BA72" s="330">
        <v>0</v>
      </c>
      <c r="BB72" s="330">
        <v>0</v>
      </c>
      <c r="BC72" s="330">
        <v>0</v>
      </c>
      <c r="BD72" s="330">
        <v>0</v>
      </c>
      <c r="BE72" s="330">
        <v>0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0</v>
      </c>
      <c r="BM72" s="330">
        <v>0</v>
      </c>
      <c r="BN72" s="330">
        <v>0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0</v>
      </c>
      <c r="CA72" s="330">
        <v>0</v>
      </c>
      <c r="CB72" s="330">
        <v>0</v>
      </c>
      <c r="CC72" s="330">
        <v>0</v>
      </c>
      <c r="CD72" s="33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102.8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509869.67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5921.4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819.72</v>
      </c>
      <c r="CD73" s="330">
        <v>1470197.88</v>
      </c>
      <c r="CE73" s="28">
        <f t="shared" si="16"/>
        <v>1986911.4699999997</v>
      </c>
    </row>
    <row r="74" spans="1:83" x14ac:dyDescent="0.25">
      <c r="A74" s="29" t="s">
        <v>274</v>
      </c>
      <c r="B74" s="30"/>
      <c r="C74" s="330">
        <v>24186.21</v>
      </c>
      <c r="D74" s="330">
        <v>0</v>
      </c>
      <c r="E74" s="330">
        <v>232002.09</v>
      </c>
      <c r="F74" s="330">
        <v>0</v>
      </c>
      <c r="G74" s="330">
        <v>0</v>
      </c>
      <c r="H74" s="330">
        <v>0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58502.41</v>
      </c>
      <c r="P74" s="330">
        <v>29040.730000000003</v>
      </c>
      <c r="Q74" s="330">
        <v>14151.97</v>
      </c>
      <c r="R74" s="330">
        <v>0</v>
      </c>
      <c r="S74" s="330">
        <v>143.04</v>
      </c>
      <c r="T74" s="330">
        <v>0</v>
      </c>
      <c r="U74" s="330">
        <v>17651.310000000001</v>
      </c>
      <c r="V74" s="330">
        <v>0</v>
      </c>
      <c r="W74" s="330">
        <v>11870.9</v>
      </c>
      <c r="X74" s="330">
        <v>10580.23</v>
      </c>
      <c r="Y74" s="330">
        <v>13023.669999999998</v>
      </c>
      <c r="Z74" s="330">
        <v>4795.38</v>
      </c>
      <c r="AA74" s="330">
        <v>2393.11</v>
      </c>
      <c r="AB74" s="330">
        <v>0</v>
      </c>
      <c r="AC74" s="330">
        <v>952.82</v>
      </c>
      <c r="AD74" s="330">
        <v>0</v>
      </c>
      <c r="AE74" s="330">
        <v>0</v>
      </c>
      <c r="AF74" s="330">
        <v>0</v>
      </c>
      <c r="AG74" s="330">
        <v>158824.67000000001</v>
      </c>
      <c r="AH74" s="330">
        <v>0</v>
      </c>
      <c r="AI74" s="330">
        <v>0</v>
      </c>
      <c r="AJ74" s="330">
        <v>88571.069999999992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1.99</v>
      </c>
      <c r="AW74" s="330">
        <v>0</v>
      </c>
      <c r="AX74" s="330">
        <v>0</v>
      </c>
      <c r="AY74" s="330">
        <v>5917.05</v>
      </c>
      <c r="AZ74" s="330">
        <v>0</v>
      </c>
      <c r="BA74" s="330">
        <v>0</v>
      </c>
      <c r="BB74" s="330">
        <v>0</v>
      </c>
      <c r="BC74" s="330">
        <v>0</v>
      </c>
      <c r="BD74" s="330">
        <v>0</v>
      </c>
      <c r="BE74" s="330">
        <v>0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0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0</v>
      </c>
      <c r="CB74" s="330">
        <v>0</v>
      </c>
      <c r="CC74" s="330">
        <v>0</v>
      </c>
      <c r="CD74" s="330">
        <v>0</v>
      </c>
      <c r="CE74" s="28">
        <f t="shared" si="16"/>
        <v>672608.64999999991</v>
      </c>
    </row>
    <row r="75" spans="1:83" x14ac:dyDescent="0.25">
      <c r="A75" s="29" t="s">
        <v>275</v>
      </c>
      <c r="B75" s="30"/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330">
        <v>0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0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47308.4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0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0</v>
      </c>
      <c r="CA75" s="330">
        <v>0</v>
      </c>
      <c r="CB75" s="330">
        <v>0</v>
      </c>
      <c r="CC75" s="330">
        <v>0</v>
      </c>
      <c r="CD75" s="330">
        <v>271200.71999999997</v>
      </c>
      <c r="CE75" s="28">
        <f t="shared" si="16"/>
        <v>318509.12</v>
      </c>
    </row>
    <row r="76" spans="1:83" x14ac:dyDescent="0.25">
      <c r="A76" s="29" t="s">
        <v>276</v>
      </c>
      <c r="B76" s="215"/>
      <c r="C76" s="330">
        <v>0</v>
      </c>
      <c r="D76" s="330">
        <v>0</v>
      </c>
      <c r="E76" s="330">
        <v>0</v>
      </c>
      <c r="F76" s="330">
        <v>0</v>
      </c>
      <c r="G76" s="330">
        <v>0</v>
      </c>
      <c r="H76" s="330">
        <v>0</v>
      </c>
      <c r="I76" s="330">
        <v>0</v>
      </c>
      <c r="J76" s="330">
        <v>0</v>
      </c>
      <c r="K76" s="330">
        <v>0</v>
      </c>
      <c r="L76" s="330">
        <v>0</v>
      </c>
      <c r="M76" s="330">
        <v>0</v>
      </c>
      <c r="N76" s="330">
        <v>0</v>
      </c>
      <c r="O76" s="330">
        <v>0</v>
      </c>
      <c r="P76" s="330">
        <v>0</v>
      </c>
      <c r="Q76" s="330">
        <v>0</v>
      </c>
      <c r="R76" s="330">
        <v>0</v>
      </c>
      <c r="S76" s="330">
        <v>0</v>
      </c>
      <c r="T76" s="330">
        <v>0</v>
      </c>
      <c r="U76" s="330">
        <v>984771.46</v>
      </c>
      <c r="V76" s="330">
        <v>0</v>
      </c>
      <c r="W76" s="330">
        <v>0</v>
      </c>
      <c r="X76" s="330">
        <v>0</v>
      </c>
      <c r="Y76" s="330">
        <v>0</v>
      </c>
      <c r="Z76" s="330">
        <v>0</v>
      </c>
      <c r="AA76" s="330">
        <v>0</v>
      </c>
      <c r="AB76" s="330">
        <v>0</v>
      </c>
      <c r="AC76" s="330">
        <v>0</v>
      </c>
      <c r="AD76" s="330">
        <v>0</v>
      </c>
      <c r="AE76" s="330">
        <v>0</v>
      </c>
      <c r="AF76" s="330">
        <v>0</v>
      </c>
      <c r="AG76" s="330">
        <v>0</v>
      </c>
      <c r="AH76" s="330">
        <v>0</v>
      </c>
      <c r="AI76" s="330">
        <v>0</v>
      </c>
      <c r="AJ76" s="330">
        <v>-13.36</v>
      </c>
      <c r="AK76" s="330">
        <v>0</v>
      </c>
      <c r="AL76" s="330">
        <v>0</v>
      </c>
      <c r="AM76" s="330">
        <v>0</v>
      </c>
      <c r="AN76" s="330">
        <v>0</v>
      </c>
      <c r="AO76" s="330">
        <v>0</v>
      </c>
      <c r="AP76" s="330">
        <v>0</v>
      </c>
      <c r="AQ76" s="330">
        <v>0</v>
      </c>
      <c r="AR76" s="330">
        <v>0</v>
      </c>
      <c r="AS76" s="330">
        <v>0</v>
      </c>
      <c r="AT76" s="330">
        <v>0</v>
      </c>
      <c r="AU76" s="330">
        <v>0</v>
      </c>
      <c r="AV76" s="330">
        <v>0</v>
      </c>
      <c r="AW76" s="330">
        <v>0</v>
      </c>
      <c r="AX76" s="330">
        <v>0</v>
      </c>
      <c r="AY76" s="330">
        <v>0</v>
      </c>
      <c r="AZ76" s="330">
        <v>0</v>
      </c>
      <c r="BA76" s="330">
        <v>0</v>
      </c>
      <c r="BB76" s="330">
        <v>0</v>
      </c>
      <c r="BC76" s="330">
        <v>0</v>
      </c>
      <c r="BD76" s="330">
        <v>0</v>
      </c>
      <c r="BE76" s="330">
        <v>0</v>
      </c>
      <c r="BF76" s="330">
        <v>0</v>
      </c>
      <c r="BG76" s="330">
        <v>0</v>
      </c>
      <c r="BH76" s="330">
        <v>0</v>
      </c>
      <c r="BI76" s="330">
        <v>0</v>
      </c>
      <c r="BJ76" s="330">
        <v>0</v>
      </c>
      <c r="BK76" s="330">
        <v>0</v>
      </c>
      <c r="BL76" s="330">
        <v>0</v>
      </c>
      <c r="BM76" s="330">
        <v>0</v>
      </c>
      <c r="BN76" s="330">
        <v>0</v>
      </c>
      <c r="BO76" s="330">
        <v>0</v>
      </c>
      <c r="BP76" s="330">
        <v>0</v>
      </c>
      <c r="BQ76" s="330">
        <v>0</v>
      </c>
      <c r="BR76" s="330">
        <v>0</v>
      </c>
      <c r="BS76" s="330">
        <v>0</v>
      </c>
      <c r="BT76" s="330">
        <v>0</v>
      </c>
      <c r="BU76" s="330">
        <v>0</v>
      </c>
      <c r="BV76" s="330">
        <v>0</v>
      </c>
      <c r="BW76" s="330">
        <v>0</v>
      </c>
      <c r="BX76" s="330">
        <v>0</v>
      </c>
      <c r="BY76" s="330">
        <v>0</v>
      </c>
      <c r="BZ76" s="330">
        <v>0</v>
      </c>
      <c r="CA76" s="330">
        <v>0</v>
      </c>
      <c r="CB76" s="330">
        <v>0</v>
      </c>
      <c r="CC76" s="330">
        <v>0</v>
      </c>
      <c r="CD76" s="330">
        <v>0</v>
      </c>
      <c r="CE76" s="28">
        <f t="shared" si="16"/>
        <v>984758.1</v>
      </c>
    </row>
    <row r="77" spans="1:83" x14ac:dyDescent="0.25">
      <c r="A77" s="29" t="s">
        <v>277</v>
      </c>
      <c r="B77" s="30"/>
      <c r="C77" s="330">
        <v>2146.1</v>
      </c>
      <c r="D77" s="330">
        <v>0</v>
      </c>
      <c r="E77" s="330">
        <v>10863.189999999999</v>
      </c>
      <c r="F77" s="330">
        <v>0</v>
      </c>
      <c r="G77" s="330">
        <v>0</v>
      </c>
      <c r="H77" s="330">
        <v>0</v>
      </c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643.74</v>
      </c>
      <c r="P77" s="330">
        <v>412942.94000000006</v>
      </c>
      <c r="Q77" s="330">
        <v>0</v>
      </c>
      <c r="R77" s="330">
        <v>0</v>
      </c>
      <c r="S77" s="330">
        <v>44.44</v>
      </c>
      <c r="T77" s="330">
        <v>0</v>
      </c>
      <c r="U77" s="330">
        <v>-825.3</v>
      </c>
      <c r="V77" s="330">
        <v>0</v>
      </c>
      <c r="W77" s="330">
        <v>1888.22</v>
      </c>
      <c r="X77" s="330">
        <v>0</v>
      </c>
      <c r="Y77" s="330">
        <v>7943.72</v>
      </c>
      <c r="Z77" s="330">
        <v>2438.44</v>
      </c>
      <c r="AA77" s="330">
        <v>0</v>
      </c>
      <c r="AB77" s="330">
        <v>40071.03</v>
      </c>
      <c r="AC77" s="330">
        <v>17142.990000000002</v>
      </c>
      <c r="AD77" s="330">
        <v>0</v>
      </c>
      <c r="AE77" s="330">
        <v>0</v>
      </c>
      <c r="AF77" s="330">
        <v>0</v>
      </c>
      <c r="AG77" s="330">
        <v>880</v>
      </c>
      <c r="AH77" s="330">
        <v>0</v>
      </c>
      <c r="AI77" s="330">
        <v>0</v>
      </c>
      <c r="AJ77" s="330">
        <v>156975.12999999998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0</v>
      </c>
      <c r="AU77" s="330">
        <v>0</v>
      </c>
      <c r="AV77" s="330">
        <v>10294</v>
      </c>
      <c r="AW77" s="330">
        <v>0</v>
      </c>
      <c r="AX77" s="330">
        <v>0</v>
      </c>
      <c r="AY77" s="330">
        <v>3671.65</v>
      </c>
      <c r="AZ77" s="330">
        <v>0</v>
      </c>
      <c r="BA77" s="330">
        <v>0</v>
      </c>
      <c r="BB77" s="330">
        <v>0</v>
      </c>
      <c r="BC77" s="330">
        <v>0</v>
      </c>
      <c r="BD77" s="330">
        <v>0</v>
      </c>
      <c r="BE77" s="330">
        <v>1339336.7500000002</v>
      </c>
      <c r="BF77" s="330">
        <v>-75.599999999999994</v>
      </c>
      <c r="BG77" s="330">
        <v>0</v>
      </c>
      <c r="BH77" s="330">
        <v>0</v>
      </c>
      <c r="BI77" s="330">
        <v>0</v>
      </c>
      <c r="BJ77" s="330">
        <v>0</v>
      </c>
      <c r="BK77" s="330">
        <v>0</v>
      </c>
      <c r="BL77" s="330">
        <v>0</v>
      </c>
      <c r="BM77" s="330">
        <v>0</v>
      </c>
      <c r="BN77" s="330">
        <v>10904.6</v>
      </c>
      <c r="BO77" s="330">
        <v>0</v>
      </c>
      <c r="BP77" s="330">
        <v>0</v>
      </c>
      <c r="BQ77" s="330">
        <v>0</v>
      </c>
      <c r="BR77" s="330">
        <v>0</v>
      </c>
      <c r="BS77" s="330">
        <v>0</v>
      </c>
      <c r="BT77" s="330">
        <v>0</v>
      </c>
      <c r="BU77" s="330">
        <v>0</v>
      </c>
      <c r="BV77" s="330">
        <v>0</v>
      </c>
      <c r="BW77" s="330">
        <v>0</v>
      </c>
      <c r="BX77" s="330">
        <v>0</v>
      </c>
      <c r="BY77" s="330">
        <v>0</v>
      </c>
      <c r="BZ77" s="330">
        <v>0</v>
      </c>
      <c r="CA77" s="330">
        <v>0</v>
      </c>
      <c r="CB77" s="330">
        <v>0</v>
      </c>
      <c r="CC77" s="330">
        <v>47429.18</v>
      </c>
      <c r="CD77" s="330">
        <v>203269.75</v>
      </c>
      <c r="CE77" s="28">
        <f t="shared" si="16"/>
        <v>2267984.9700000002</v>
      </c>
    </row>
    <row r="78" spans="1:83" x14ac:dyDescent="0.25">
      <c r="A78" s="29" t="s">
        <v>278</v>
      </c>
      <c r="B78" s="16"/>
      <c r="C78" s="330">
        <v>0</v>
      </c>
      <c r="D78" s="330">
        <v>0</v>
      </c>
      <c r="E78" s="330">
        <v>0</v>
      </c>
      <c r="F78" s="330">
        <v>0</v>
      </c>
      <c r="G78" s="330">
        <v>0</v>
      </c>
      <c r="H78" s="330">
        <v>0</v>
      </c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330">
        <v>0</v>
      </c>
      <c r="AC78" s="330">
        <v>0</v>
      </c>
      <c r="AD78" s="330">
        <v>0</v>
      </c>
      <c r="AE78" s="330">
        <v>0</v>
      </c>
      <c r="AF78" s="330">
        <v>0</v>
      </c>
      <c r="AG78" s="330">
        <v>0</v>
      </c>
      <c r="AH78" s="330">
        <v>0</v>
      </c>
      <c r="AI78" s="330">
        <v>0</v>
      </c>
      <c r="AJ78" s="330">
        <v>1223918.28</v>
      </c>
      <c r="AK78" s="330">
        <v>0</v>
      </c>
      <c r="AL78" s="330">
        <v>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0</v>
      </c>
      <c r="AU78" s="330">
        <v>0</v>
      </c>
      <c r="AV78" s="330">
        <v>0</v>
      </c>
      <c r="AW78" s="330">
        <v>0</v>
      </c>
      <c r="AX78" s="330">
        <v>0</v>
      </c>
      <c r="AY78" s="330">
        <v>0</v>
      </c>
      <c r="AZ78" s="330">
        <v>0</v>
      </c>
      <c r="BA78" s="330">
        <v>0</v>
      </c>
      <c r="BB78" s="330">
        <v>0</v>
      </c>
      <c r="BC78" s="330">
        <v>0</v>
      </c>
      <c r="BD78" s="330">
        <v>0</v>
      </c>
      <c r="BE78" s="330">
        <v>0</v>
      </c>
      <c r="BF78" s="330">
        <v>0</v>
      </c>
      <c r="BG78" s="330">
        <v>0</v>
      </c>
      <c r="BH78" s="330">
        <v>0</v>
      </c>
      <c r="BI78" s="330">
        <v>0</v>
      </c>
      <c r="BJ78" s="330">
        <v>0</v>
      </c>
      <c r="BK78" s="330">
        <v>0</v>
      </c>
      <c r="BL78" s="330">
        <v>0</v>
      </c>
      <c r="BM78" s="330">
        <v>0</v>
      </c>
      <c r="BN78" s="330">
        <v>0</v>
      </c>
      <c r="BO78" s="330">
        <v>0</v>
      </c>
      <c r="BP78" s="330">
        <v>0</v>
      </c>
      <c r="BQ78" s="330">
        <v>0</v>
      </c>
      <c r="BR78" s="330">
        <v>0</v>
      </c>
      <c r="BS78" s="330">
        <v>0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0</v>
      </c>
      <c r="BZ78" s="330">
        <v>0</v>
      </c>
      <c r="CA78" s="330">
        <v>0</v>
      </c>
      <c r="CB78" s="330">
        <v>0</v>
      </c>
      <c r="CC78" s="330">
        <v>0</v>
      </c>
      <c r="CD78" s="330">
        <v>4518390.3600000003</v>
      </c>
      <c r="CE78" s="28">
        <f t="shared" si="16"/>
        <v>5742308.6400000006</v>
      </c>
    </row>
    <row r="79" spans="1:83" x14ac:dyDescent="0.25">
      <c r="A79" s="29" t="s">
        <v>279</v>
      </c>
      <c r="B79" s="16"/>
      <c r="C79" s="330">
        <v>0</v>
      </c>
      <c r="D79" s="330">
        <v>0</v>
      </c>
      <c r="E79" s="330">
        <v>0</v>
      </c>
      <c r="F79" s="330">
        <v>0</v>
      </c>
      <c r="G79" s="330">
        <v>0</v>
      </c>
      <c r="H79" s="330">
        <v>0</v>
      </c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330">
        <v>0</v>
      </c>
      <c r="AC79" s="330">
        <v>0</v>
      </c>
      <c r="AD79" s="330">
        <v>0</v>
      </c>
      <c r="AE79" s="330">
        <v>0</v>
      </c>
      <c r="AF79" s="330">
        <v>0</v>
      </c>
      <c r="AG79" s="330">
        <v>0</v>
      </c>
      <c r="AH79" s="330">
        <v>0</v>
      </c>
      <c r="AI79" s="330">
        <v>0</v>
      </c>
      <c r="AJ79" s="330">
        <v>231.53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0</v>
      </c>
      <c r="AU79" s="330">
        <v>0</v>
      </c>
      <c r="AV79" s="330">
        <v>0</v>
      </c>
      <c r="AW79" s="330">
        <v>0</v>
      </c>
      <c r="AX79" s="330">
        <v>0</v>
      </c>
      <c r="AY79" s="330">
        <v>0</v>
      </c>
      <c r="AZ79" s="330">
        <v>0</v>
      </c>
      <c r="BA79" s="330">
        <v>0</v>
      </c>
      <c r="BB79" s="330">
        <v>0</v>
      </c>
      <c r="BC79" s="330">
        <v>0</v>
      </c>
      <c r="BD79" s="330">
        <v>0</v>
      </c>
      <c r="BE79" s="330">
        <v>0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0</v>
      </c>
      <c r="BL79" s="330">
        <v>0</v>
      </c>
      <c r="BM79" s="330">
        <v>0</v>
      </c>
      <c r="BN79" s="330">
        <v>0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0</v>
      </c>
      <c r="CA79" s="330">
        <v>0</v>
      </c>
      <c r="CB79" s="330">
        <v>0</v>
      </c>
      <c r="CC79" s="330">
        <v>0</v>
      </c>
      <c r="CD79" s="330">
        <v>0</v>
      </c>
      <c r="CE79" s="28">
        <f t="shared" si="16"/>
        <v>231.53</v>
      </c>
    </row>
    <row r="80" spans="1:83" x14ac:dyDescent="0.25">
      <c r="A80" s="29" t="s">
        <v>280</v>
      </c>
      <c r="B80" s="16"/>
      <c r="C80" s="330">
        <v>3560</v>
      </c>
      <c r="D80" s="330">
        <v>0</v>
      </c>
      <c r="E80" s="330">
        <v>7425.8</v>
      </c>
      <c r="F80" s="330">
        <v>0</v>
      </c>
      <c r="G80" s="330">
        <v>0</v>
      </c>
      <c r="H80" s="330">
        <v>0</v>
      </c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6336</v>
      </c>
      <c r="P80" s="330">
        <v>2541.4899999999998</v>
      </c>
      <c r="Q80" s="330">
        <v>2354.6999999999998</v>
      </c>
      <c r="R80" s="330">
        <v>0</v>
      </c>
      <c r="S80" s="330">
        <v>0</v>
      </c>
      <c r="T80" s="330">
        <v>0</v>
      </c>
      <c r="U80" s="330">
        <v>373</v>
      </c>
      <c r="V80" s="330">
        <v>175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330">
        <v>5055.24</v>
      </c>
      <c r="AC80" s="330">
        <v>4270</v>
      </c>
      <c r="AD80" s="330">
        <v>0</v>
      </c>
      <c r="AE80" s="330">
        <v>0</v>
      </c>
      <c r="AF80" s="330">
        <v>0</v>
      </c>
      <c r="AG80" s="330">
        <v>698.86</v>
      </c>
      <c r="AH80" s="330">
        <v>0</v>
      </c>
      <c r="AI80" s="330">
        <v>0</v>
      </c>
      <c r="AJ80" s="330">
        <v>73722.950000000012</v>
      </c>
      <c r="AK80" s="330">
        <v>0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0</v>
      </c>
      <c r="AU80" s="330">
        <v>0</v>
      </c>
      <c r="AV80" s="330">
        <v>227.98</v>
      </c>
      <c r="AW80" s="330">
        <v>0</v>
      </c>
      <c r="AX80" s="330">
        <v>0</v>
      </c>
      <c r="AY80" s="330">
        <v>0</v>
      </c>
      <c r="AZ80" s="330">
        <v>0</v>
      </c>
      <c r="BA80" s="330">
        <v>0</v>
      </c>
      <c r="BB80" s="330">
        <v>0</v>
      </c>
      <c r="BC80" s="330">
        <v>0</v>
      </c>
      <c r="BD80" s="330">
        <v>0</v>
      </c>
      <c r="BE80" s="330">
        <v>0</v>
      </c>
      <c r="BF80" s="330">
        <v>0</v>
      </c>
      <c r="BG80" s="330">
        <v>0</v>
      </c>
      <c r="BH80" s="330">
        <v>0</v>
      </c>
      <c r="BI80" s="330">
        <v>0</v>
      </c>
      <c r="BJ80" s="330">
        <v>0</v>
      </c>
      <c r="BK80" s="330">
        <v>0</v>
      </c>
      <c r="BL80" s="330">
        <v>0</v>
      </c>
      <c r="BM80" s="330">
        <v>0</v>
      </c>
      <c r="BN80" s="330">
        <v>499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45</v>
      </c>
      <c r="BZ80" s="330">
        <v>595</v>
      </c>
      <c r="CA80" s="330">
        <v>1984.46</v>
      </c>
      <c r="CB80" s="330">
        <v>0</v>
      </c>
      <c r="CC80" s="330">
        <v>0</v>
      </c>
      <c r="CD80" s="330">
        <v>0</v>
      </c>
      <c r="CE80" s="28">
        <f t="shared" si="16"/>
        <v>109864.48000000001</v>
      </c>
    </row>
    <row r="81" spans="1:84" x14ac:dyDescent="0.2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0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487917.08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265656.06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0</v>
      </c>
      <c r="CA81" s="330">
        <v>0</v>
      </c>
      <c r="CB81" s="330">
        <v>0</v>
      </c>
      <c r="CC81" s="330">
        <v>39977.24</v>
      </c>
      <c r="CD81" s="330">
        <v>6017154.5899999999</v>
      </c>
      <c r="CE81" s="28">
        <f t="shared" si="16"/>
        <v>6810704.9699999997</v>
      </c>
    </row>
    <row r="82" spans="1:84" x14ac:dyDescent="0.25">
      <c r="A82" s="29" t="s">
        <v>282</v>
      </c>
      <c r="B82" s="16"/>
      <c r="C82" s="330">
        <v>0</v>
      </c>
      <c r="D82" s="330">
        <v>0</v>
      </c>
      <c r="E82" s="330">
        <v>0</v>
      </c>
      <c r="F82" s="330">
        <v>0</v>
      </c>
      <c r="G82" s="330">
        <v>0</v>
      </c>
      <c r="H82" s="330">
        <v>0</v>
      </c>
      <c r="I82" s="330">
        <v>0</v>
      </c>
      <c r="J82" s="330">
        <v>0</v>
      </c>
      <c r="K82" s="330">
        <v>0</v>
      </c>
      <c r="L82" s="330">
        <v>0</v>
      </c>
      <c r="M82" s="330">
        <v>0</v>
      </c>
      <c r="N82" s="330">
        <v>0</v>
      </c>
      <c r="O82" s="330">
        <v>0</v>
      </c>
      <c r="P82" s="330">
        <v>0</v>
      </c>
      <c r="Q82" s="330">
        <v>0</v>
      </c>
      <c r="R82" s="330">
        <v>0</v>
      </c>
      <c r="S82" s="330">
        <v>0</v>
      </c>
      <c r="T82" s="330">
        <v>0</v>
      </c>
      <c r="U82" s="330">
        <v>0</v>
      </c>
      <c r="V82" s="330">
        <v>0</v>
      </c>
      <c r="W82" s="330">
        <v>0</v>
      </c>
      <c r="X82" s="330">
        <v>0</v>
      </c>
      <c r="Y82" s="330">
        <v>0</v>
      </c>
      <c r="Z82" s="330">
        <v>0</v>
      </c>
      <c r="AA82" s="330">
        <v>0</v>
      </c>
      <c r="AB82" s="330">
        <v>0</v>
      </c>
      <c r="AC82" s="330">
        <v>0</v>
      </c>
      <c r="AD82" s="330">
        <v>0</v>
      </c>
      <c r="AE82" s="330">
        <v>0</v>
      </c>
      <c r="AF82" s="330">
        <v>0</v>
      </c>
      <c r="AG82" s="330">
        <v>0</v>
      </c>
      <c r="AH82" s="330">
        <v>0</v>
      </c>
      <c r="AI82" s="330">
        <v>0</v>
      </c>
      <c r="AJ82" s="330">
        <v>0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0</v>
      </c>
      <c r="AU82" s="330">
        <v>0</v>
      </c>
      <c r="AV82" s="330">
        <v>0</v>
      </c>
      <c r="AW82" s="330">
        <v>0</v>
      </c>
      <c r="AX82" s="330">
        <v>0</v>
      </c>
      <c r="AY82" s="330">
        <v>0</v>
      </c>
      <c r="AZ82" s="330">
        <v>0</v>
      </c>
      <c r="BA82" s="330">
        <v>0</v>
      </c>
      <c r="BB82" s="330">
        <v>0</v>
      </c>
      <c r="BC82" s="330">
        <v>0</v>
      </c>
      <c r="BD82" s="330">
        <v>0</v>
      </c>
      <c r="BE82" s="330">
        <v>0</v>
      </c>
      <c r="BF82" s="330">
        <v>0</v>
      </c>
      <c r="BG82" s="330">
        <v>0</v>
      </c>
      <c r="BH82" s="330">
        <v>0</v>
      </c>
      <c r="BI82" s="330">
        <v>0</v>
      </c>
      <c r="BJ82" s="330">
        <v>0</v>
      </c>
      <c r="BK82" s="330">
        <v>0</v>
      </c>
      <c r="BL82" s="330">
        <v>0</v>
      </c>
      <c r="BM82" s="330">
        <v>0</v>
      </c>
      <c r="BN82" s="330">
        <v>0</v>
      </c>
      <c r="BO82" s="330">
        <v>0</v>
      </c>
      <c r="BP82" s="330">
        <v>0</v>
      </c>
      <c r="BQ82" s="330">
        <v>0</v>
      </c>
      <c r="BR82" s="330">
        <v>0</v>
      </c>
      <c r="BS82" s="330">
        <v>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0</v>
      </c>
      <c r="BZ82" s="330">
        <v>0</v>
      </c>
      <c r="CA82" s="330">
        <v>0</v>
      </c>
      <c r="CB82" s="330">
        <v>0</v>
      </c>
      <c r="CC82" s="330">
        <v>0</v>
      </c>
      <c r="CD82" s="33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31">
        <v>4872.53</v>
      </c>
      <c r="D83" s="331">
        <v>0</v>
      </c>
      <c r="E83" s="332">
        <v>36278.530000000006</v>
      </c>
      <c r="F83" s="332">
        <v>0</v>
      </c>
      <c r="G83" s="331">
        <v>0</v>
      </c>
      <c r="H83" s="331">
        <v>0</v>
      </c>
      <c r="I83" s="332">
        <v>0</v>
      </c>
      <c r="J83" s="332">
        <v>0</v>
      </c>
      <c r="K83" s="332">
        <v>0</v>
      </c>
      <c r="L83" s="332">
        <v>0</v>
      </c>
      <c r="M83" s="331">
        <v>0</v>
      </c>
      <c r="N83" s="331">
        <v>0</v>
      </c>
      <c r="O83" s="331">
        <v>20780.79</v>
      </c>
      <c r="P83" s="332">
        <v>27701.730000000007</v>
      </c>
      <c r="Q83" s="332">
        <v>45.51</v>
      </c>
      <c r="R83" s="333">
        <v>0</v>
      </c>
      <c r="S83" s="332">
        <v>9718.33</v>
      </c>
      <c r="T83" s="331">
        <v>0</v>
      </c>
      <c r="U83" s="332">
        <v>50279.91</v>
      </c>
      <c r="V83" s="332">
        <v>104.27</v>
      </c>
      <c r="W83" s="331">
        <v>777.12</v>
      </c>
      <c r="X83" s="332">
        <v>1522.8</v>
      </c>
      <c r="Y83" s="332">
        <v>-10254.380000000001</v>
      </c>
      <c r="Z83" s="332">
        <v>1075.06</v>
      </c>
      <c r="AA83" s="332">
        <v>76.5</v>
      </c>
      <c r="AB83" s="332">
        <v>654220.42000000004</v>
      </c>
      <c r="AC83" s="332">
        <v>3084.63</v>
      </c>
      <c r="AD83" s="332">
        <v>0</v>
      </c>
      <c r="AE83" s="332">
        <v>4814.1899999999996</v>
      </c>
      <c r="AF83" s="332">
        <v>0</v>
      </c>
      <c r="AG83" s="332">
        <v>3436.92</v>
      </c>
      <c r="AH83" s="332">
        <v>0</v>
      </c>
      <c r="AI83" s="332">
        <v>0</v>
      </c>
      <c r="AJ83" s="330">
        <v>421148.98999999993</v>
      </c>
      <c r="AK83" s="332">
        <v>12.03</v>
      </c>
      <c r="AL83" s="332">
        <v>7.21</v>
      </c>
      <c r="AM83" s="332">
        <v>0</v>
      </c>
      <c r="AN83" s="332">
        <v>0</v>
      </c>
      <c r="AO83" s="331">
        <v>0</v>
      </c>
      <c r="AP83" s="332">
        <v>0</v>
      </c>
      <c r="AQ83" s="331">
        <v>0</v>
      </c>
      <c r="AR83" s="331">
        <v>0</v>
      </c>
      <c r="AS83" s="331">
        <v>0</v>
      </c>
      <c r="AT83" s="331">
        <v>0</v>
      </c>
      <c r="AU83" s="332">
        <v>0</v>
      </c>
      <c r="AV83" s="332">
        <v>-507647.37</v>
      </c>
      <c r="AW83" s="332">
        <v>0</v>
      </c>
      <c r="AX83" s="332">
        <v>0</v>
      </c>
      <c r="AY83" s="332">
        <v>6376.54</v>
      </c>
      <c r="AZ83" s="332">
        <v>0</v>
      </c>
      <c r="BA83" s="332">
        <v>0</v>
      </c>
      <c r="BB83" s="332">
        <v>0</v>
      </c>
      <c r="BC83" s="332">
        <v>0</v>
      </c>
      <c r="BD83" s="332">
        <v>0</v>
      </c>
      <c r="BE83" s="332">
        <v>-6203.5000000000018</v>
      </c>
      <c r="BF83" s="332">
        <v>-41036.479999999996</v>
      </c>
      <c r="BG83" s="332">
        <v>0</v>
      </c>
      <c r="BH83" s="333">
        <v>0</v>
      </c>
      <c r="BI83" s="332">
        <v>-12.38</v>
      </c>
      <c r="BJ83" s="332">
        <v>0</v>
      </c>
      <c r="BK83" s="332">
        <v>74484</v>
      </c>
      <c r="BL83" s="332">
        <v>-210.01</v>
      </c>
      <c r="BM83" s="332">
        <v>0</v>
      </c>
      <c r="BN83" s="332">
        <v>227870.03999999998</v>
      </c>
      <c r="BO83" s="332">
        <v>0</v>
      </c>
      <c r="BP83" s="332">
        <v>0</v>
      </c>
      <c r="BQ83" s="332">
        <v>0</v>
      </c>
      <c r="BR83" s="332">
        <v>270236.94</v>
      </c>
      <c r="BS83" s="332">
        <v>0</v>
      </c>
      <c r="BT83" s="332">
        <v>0</v>
      </c>
      <c r="BU83" s="332">
        <v>0</v>
      </c>
      <c r="BV83" s="332">
        <v>0</v>
      </c>
      <c r="BW83" s="332">
        <v>21900.149999999998</v>
      </c>
      <c r="BX83" s="332">
        <v>48432.56</v>
      </c>
      <c r="BY83" s="332">
        <v>5386.0599999999995</v>
      </c>
      <c r="BZ83" s="332">
        <v>4111.21</v>
      </c>
      <c r="CA83" s="332">
        <v>405.44000000000005</v>
      </c>
      <c r="CB83" s="332">
        <v>0</v>
      </c>
      <c r="CC83" s="332">
        <v>6878.16</v>
      </c>
      <c r="CD83" s="334">
        <v>-95269.80999999959</v>
      </c>
      <c r="CE83" s="28">
        <f t="shared" si="16"/>
        <v>1245404.6400000001</v>
      </c>
    </row>
    <row r="84" spans="1:84" x14ac:dyDescent="0.25">
      <c r="A84" s="35" t="s">
        <v>284</v>
      </c>
      <c r="B84" s="16"/>
      <c r="C84" s="331">
        <v>5000</v>
      </c>
      <c r="D84" s="331">
        <v>0</v>
      </c>
      <c r="E84" s="331">
        <v>10000</v>
      </c>
      <c r="F84" s="332">
        <v>0</v>
      </c>
      <c r="G84" s="331">
        <v>0</v>
      </c>
      <c r="H84" s="331">
        <v>0</v>
      </c>
      <c r="I84" s="331">
        <v>0</v>
      </c>
      <c r="J84" s="332">
        <v>0</v>
      </c>
      <c r="K84" s="332">
        <v>0</v>
      </c>
      <c r="L84" s="332">
        <v>0</v>
      </c>
      <c r="M84" s="331">
        <v>0</v>
      </c>
      <c r="N84" s="331">
        <v>0</v>
      </c>
      <c r="O84" s="331">
        <v>6740</v>
      </c>
      <c r="P84" s="331">
        <v>2114</v>
      </c>
      <c r="Q84" s="331">
        <v>0</v>
      </c>
      <c r="R84" s="331">
        <v>0</v>
      </c>
      <c r="S84" s="331">
        <v>0</v>
      </c>
      <c r="T84" s="331">
        <v>0</v>
      </c>
      <c r="U84" s="332">
        <v>71039.59</v>
      </c>
      <c r="V84" s="331">
        <v>0</v>
      </c>
      <c r="W84" s="331">
        <v>0</v>
      </c>
      <c r="X84" s="332">
        <v>0</v>
      </c>
      <c r="Y84" s="332">
        <v>34.5</v>
      </c>
      <c r="Z84" s="332">
        <v>147738.48000000001</v>
      </c>
      <c r="AA84" s="332">
        <v>0</v>
      </c>
      <c r="AB84" s="332">
        <v>857584.2</v>
      </c>
      <c r="AC84" s="332">
        <v>0</v>
      </c>
      <c r="AD84" s="332">
        <v>0</v>
      </c>
      <c r="AE84" s="332">
        <v>4814.1899999999996</v>
      </c>
      <c r="AF84" s="332">
        <v>0</v>
      </c>
      <c r="AG84" s="332">
        <v>0</v>
      </c>
      <c r="AH84" s="332">
        <v>0</v>
      </c>
      <c r="AI84" s="332">
        <v>0</v>
      </c>
      <c r="AJ84" s="330">
        <v>1181264</v>
      </c>
      <c r="AK84" s="332">
        <v>0</v>
      </c>
      <c r="AL84" s="332">
        <v>0</v>
      </c>
      <c r="AM84" s="332">
        <v>0</v>
      </c>
      <c r="AN84" s="332">
        <v>0</v>
      </c>
      <c r="AO84" s="332">
        <v>0</v>
      </c>
      <c r="AP84" s="332">
        <v>0</v>
      </c>
      <c r="AQ84" s="332">
        <v>0</v>
      </c>
      <c r="AR84" s="332">
        <v>0</v>
      </c>
      <c r="AS84" s="332">
        <v>0</v>
      </c>
      <c r="AT84" s="332">
        <v>0</v>
      </c>
      <c r="AU84" s="332">
        <v>0</v>
      </c>
      <c r="AV84" s="332">
        <v>4814661.25</v>
      </c>
      <c r="AW84" s="332">
        <v>0</v>
      </c>
      <c r="AX84" s="332">
        <v>0</v>
      </c>
      <c r="AY84" s="332">
        <v>390827.07</v>
      </c>
      <c r="AZ84" s="332">
        <v>0</v>
      </c>
      <c r="BA84" s="332">
        <v>0</v>
      </c>
      <c r="BB84" s="332">
        <v>0</v>
      </c>
      <c r="BC84" s="332">
        <v>0</v>
      </c>
      <c r="BD84" s="332">
        <v>0</v>
      </c>
      <c r="BE84" s="332">
        <v>2464951.9</v>
      </c>
      <c r="BF84" s="332">
        <v>0</v>
      </c>
      <c r="BG84" s="332">
        <v>0</v>
      </c>
      <c r="BH84" s="332">
        <v>0</v>
      </c>
      <c r="BI84" s="332">
        <v>41972.22</v>
      </c>
      <c r="BJ84" s="332">
        <v>0</v>
      </c>
      <c r="BK84" s="332">
        <v>0</v>
      </c>
      <c r="BL84" s="332">
        <v>0</v>
      </c>
      <c r="BM84" s="332">
        <v>0</v>
      </c>
      <c r="BN84" s="332">
        <v>0</v>
      </c>
      <c r="BO84" s="332">
        <v>0</v>
      </c>
      <c r="BP84" s="332">
        <v>0</v>
      </c>
      <c r="BQ84" s="332">
        <v>0</v>
      </c>
      <c r="BR84" s="332">
        <v>0</v>
      </c>
      <c r="BS84" s="332">
        <v>0</v>
      </c>
      <c r="BT84" s="332">
        <v>0</v>
      </c>
      <c r="BU84" s="332">
        <v>0</v>
      </c>
      <c r="BV84" s="332">
        <v>0</v>
      </c>
      <c r="BW84" s="332">
        <v>48250</v>
      </c>
      <c r="BX84" s="332">
        <v>0</v>
      </c>
      <c r="BY84" s="332">
        <v>0</v>
      </c>
      <c r="BZ84" s="332">
        <v>0</v>
      </c>
      <c r="CA84" s="332">
        <v>0</v>
      </c>
      <c r="CB84" s="332">
        <v>-83820.66</v>
      </c>
      <c r="CC84" s="332">
        <v>274282.32</v>
      </c>
      <c r="CD84" s="334">
        <v>3755400.14</v>
      </c>
      <c r="CE84" s="28">
        <f t="shared" si="16"/>
        <v>13992853.200000001</v>
      </c>
    </row>
    <row r="85" spans="1:84" x14ac:dyDescent="0.25">
      <c r="A85" s="35" t="s">
        <v>285</v>
      </c>
      <c r="B85" s="28"/>
      <c r="C85" s="28">
        <f t="shared" ref="C85:AH85" si="17">SUM(C61:C69)-C84</f>
        <v>5943835.7800000003</v>
      </c>
      <c r="D85" s="28">
        <f t="shared" si="17"/>
        <v>0</v>
      </c>
      <c r="E85" s="28">
        <f t="shared" si="17"/>
        <v>30317638.310000006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9513227.379999999</v>
      </c>
      <c r="P85" s="28">
        <f t="shared" si="17"/>
        <v>20269155.59</v>
      </c>
      <c r="Q85" s="28">
        <f t="shared" si="17"/>
        <v>2194904.4499999997</v>
      </c>
      <c r="R85" s="28">
        <f t="shared" si="17"/>
        <v>0</v>
      </c>
      <c r="S85" s="28">
        <f t="shared" si="17"/>
        <v>1009587.38</v>
      </c>
      <c r="T85" s="28">
        <f t="shared" si="17"/>
        <v>436384.80000000005</v>
      </c>
      <c r="U85" s="28">
        <f t="shared" si="17"/>
        <v>7410071.6300000008</v>
      </c>
      <c r="V85" s="28">
        <f t="shared" si="17"/>
        <v>675906.20000000007</v>
      </c>
      <c r="W85" s="28">
        <f t="shared" si="17"/>
        <v>1662408.05</v>
      </c>
      <c r="X85" s="28">
        <f t="shared" si="17"/>
        <v>1991424.5499999998</v>
      </c>
      <c r="Y85" s="28">
        <f t="shared" si="17"/>
        <v>6461604.8100000005</v>
      </c>
      <c r="Z85" s="28">
        <f t="shared" si="17"/>
        <v>2352803.27</v>
      </c>
      <c r="AA85" s="28">
        <f t="shared" si="17"/>
        <v>1219440.8500000001</v>
      </c>
      <c r="AB85" s="28">
        <f t="shared" si="17"/>
        <v>13198157.310000001</v>
      </c>
      <c r="AC85" s="28">
        <f t="shared" si="17"/>
        <v>2813175.2500000005</v>
      </c>
      <c r="AD85" s="28">
        <f t="shared" si="17"/>
        <v>671569.11</v>
      </c>
      <c r="AE85" s="28">
        <f t="shared" si="17"/>
        <v>777376.46</v>
      </c>
      <c r="AF85" s="28">
        <f t="shared" si="17"/>
        <v>0</v>
      </c>
      <c r="AG85" s="28">
        <f t="shared" si="17"/>
        <v>13268961.1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62402520.540000007</v>
      </c>
      <c r="AK85" s="28">
        <f t="shared" si="18"/>
        <v>396275.44999999995</v>
      </c>
      <c r="AL85" s="28">
        <f t="shared" si="18"/>
        <v>179762.75999999998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-1873676.1799999997</v>
      </c>
      <c r="AW85" s="28">
        <f t="shared" si="18"/>
        <v>0</v>
      </c>
      <c r="AX85" s="28">
        <f t="shared" si="18"/>
        <v>47768.480000000003</v>
      </c>
      <c r="AY85" s="28">
        <f t="shared" si="18"/>
        <v>2975934.1799999992</v>
      </c>
      <c r="AZ85" s="28">
        <f t="shared" si="18"/>
        <v>0</v>
      </c>
      <c r="BA85" s="28">
        <f t="shared" si="18"/>
        <v>18074.22</v>
      </c>
      <c r="BB85" s="28">
        <f t="shared" si="18"/>
        <v>0</v>
      </c>
      <c r="BC85" s="28">
        <f t="shared" si="18"/>
        <v>43057.11</v>
      </c>
      <c r="BD85" s="28">
        <f t="shared" si="18"/>
        <v>258458.47</v>
      </c>
      <c r="BE85" s="28">
        <f t="shared" si="18"/>
        <v>7393165.8399999999</v>
      </c>
      <c r="BF85" s="28">
        <f t="shared" si="18"/>
        <v>3701091.8899999997</v>
      </c>
      <c r="BG85" s="28">
        <f t="shared" si="18"/>
        <v>370948.73</v>
      </c>
      <c r="BH85" s="28">
        <f t="shared" si="18"/>
        <v>244131.07</v>
      </c>
      <c r="BI85" s="28">
        <f t="shared" si="18"/>
        <v>-29235.379999999997</v>
      </c>
      <c r="BJ85" s="28">
        <f t="shared" si="18"/>
        <v>261244.82</v>
      </c>
      <c r="BK85" s="28">
        <f t="shared" si="18"/>
        <v>10957768.040000001</v>
      </c>
      <c r="BL85" s="28">
        <f t="shared" si="18"/>
        <v>289886.45</v>
      </c>
      <c r="BM85" s="28">
        <f t="shared" si="18"/>
        <v>0</v>
      </c>
      <c r="BN85" s="28">
        <f t="shared" si="18"/>
        <v>3890546.35</v>
      </c>
      <c r="BO85" s="28">
        <f t="shared" ref="BO85:CD85" si="19">SUM(BO61:BO69)-BO84</f>
        <v>270216.94999999995</v>
      </c>
      <c r="BP85" s="28">
        <f t="shared" si="19"/>
        <v>1598943.86</v>
      </c>
      <c r="BQ85" s="28">
        <f t="shared" si="19"/>
        <v>0</v>
      </c>
      <c r="BR85" s="28">
        <f t="shared" si="19"/>
        <v>2981603.4699999997</v>
      </c>
      <c r="BS85" s="28">
        <f t="shared" si="19"/>
        <v>46491.55</v>
      </c>
      <c r="BT85" s="28">
        <f t="shared" si="19"/>
        <v>96352.040000000008</v>
      </c>
      <c r="BU85" s="28">
        <f t="shared" si="19"/>
        <v>22480.83</v>
      </c>
      <c r="BV85" s="28">
        <f t="shared" si="19"/>
        <v>81987</v>
      </c>
      <c r="BW85" s="28">
        <f t="shared" si="19"/>
        <v>638453.08000000007</v>
      </c>
      <c r="BX85" s="28">
        <f t="shared" si="19"/>
        <v>2192444.04</v>
      </c>
      <c r="BY85" s="28">
        <f t="shared" si="19"/>
        <v>2681741.9900000002</v>
      </c>
      <c r="BZ85" s="28">
        <f t="shared" si="19"/>
        <v>644677.18000000005</v>
      </c>
      <c r="CA85" s="28">
        <f t="shared" si="19"/>
        <v>1028092.4500000001</v>
      </c>
      <c r="CB85" s="28">
        <f t="shared" si="19"/>
        <v>180411.45</v>
      </c>
      <c r="CC85" s="28">
        <f t="shared" si="19"/>
        <v>16963923.939999994</v>
      </c>
      <c r="CD85" s="28">
        <f t="shared" si="19"/>
        <v>9929543.3500000015</v>
      </c>
      <c r="CE85" s="28">
        <f t="shared" si="16"/>
        <v>253072718.29999992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0</v>
      </c>
    </row>
    <row r="87" spans="1:84" x14ac:dyDescent="0.25">
      <c r="A87" s="22" t="s">
        <v>287</v>
      </c>
      <c r="B87" s="16"/>
      <c r="C87" s="320">
        <v>13577836.950000001</v>
      </c>
      <c r="D87" s="320">
        <v>0</v>
      </c>
      <c r="E87" s="320">
        <v>107315216.55</v>
      </c>
      <c r="F87" s="320">
        <v>0</v>
      </c>
      <c r="G87" s="320">
        <v>0</v>
      </c>
      <c r="H87" s="320">
        <v>0</v>
      </c>
      <c r="I87" s="320">
        <v>0</v>
      </c>
      <c r="J87" s="320">
        <v>0</v>
      </c>
      <c r="K87" s="320">
        <v>0</v>
      </c>
      <c r="L87" s="320">
        <v>0</v>
      </c>
      <c r="M87" s="320">
        <v>0</v>
      </c>
      <c r="N87" s="320">
        <v>0</v>
      </c>
      <c r="O87" s="320">
        <v>39638452.310000002</v>
      </c>
      <c r="P87" s="320">
        <v>51450316.509999976</v>
      </c>
      <c r="Q87" s="320">
        <v>2843189.9400000004</v>
      </c>
      <c r="R87" s="320">
        <v>0</v>
      </c>
      <c r="S87" s="320">
        <v>0</v>
      </c>
      <c r="T87" s="320">
        <v>1201127.94</v>
      </c>
      <c r="U87" s="320">
        <v>34006901.190000005</v>
      </c>
      <c r="V87" s="320">
        <v>7723469.6799999997</v>
      </c>
      <c r="W87" s="320">
        <v>4527523.43</v>
      </c>
      <c r="X87" s="320">
        <v>36551875.920000009</v>
      </c>
      <c r="Y87" s="320">
        <v>8791698.8900000025</v>
      </c>
      <c r="Z87" s="320">
        <v>410441.65</v>
      </c>
      <c r="AA87" s="320">
        <v>880652.57000000007</v>
      </c>
      <c r="AB87" s="320">
        <v>60954384.310000002</v>
      </c>
      <c r="AC87" s="320">
        <v>21730377.479999997</v>
      </c>
      <c r="AD87" s="320">
        <v>2623312.27</v>
      </c>
      <c r="AE87" s="320">
        <v>2438119.0199999996</v>
      </c>
      <c r="AF87" s="320">
        <v>0</v>
      </c>
      <c r="AG87" s="320">
        <v>35383943.340000004</v>
      </c>
      <c r="AH87" s="320">
        <v>0</v>
      </c>
      <c r="AI87" s="320">
        <v>0</v>
      </c>
      <c r="AJ87" s="320">
        <v>216654.58000000005</v>
      </c>
      <c r="AK87" s="320">
        <v>1798902.4799999997</v>
      </c>
      <c r="AL87" s="320">
        <v>923764.03999999992</v>
      </c>
      <c r="AM87" s="320">
        <v>0</v>
      </c>
      <c r="AN87" s="320">
        <v>0</v>
      </c>
      <c r="AO87" s="320">
        <v>0</v>
      </c>
      <c r="AP87" s="320">
        <v>0</v>
      </c>
      <c r="AQ87" s="320">
        <v>0</v>
      </c>
      <c r="AR87" s="320">
        <v>0</v>
      </c>
      <c r="AS87" s="320">
        <v>0</v>
      </c>
      <c r="AT87" s="320">
        <v>0</v>
      </c>
      <c r="AU87" s="320">
        <v>0</v>
      </c>
      <c r="AV87" s="320">
        <v>300451.88000000006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435288612.92999995</v>
      </c>
    </row>
    <row r="88" spans="1:84" x14ac:dyDescent="0.25">
      <c r="A88" s="22" t="s">
        <v>288</v>
      </c>
      <c r="B88" s="16"/>
      <c r="C88" s="320">
        <v>164952.06</v>
      </c>
      <c r="D88" s="320">
        <v>0</v>
      </c>
      <c r="E88" s="320">
        <v>30326134.240000002</v>
      </c>
      <c r="F88" s="320">
        <v>0</v>
      </c>
      <c r="G88" s="320">
        <v>0</v>
      </c>
      <c r="H88" s="320">
        <v>0</v>
      </c>
      <c r="I88" s="320">
        <v>0</v>
      </c>
      <c r="J88" s="320">
        <v>0</v>
      </c>
      <c r="K88" s="320">
        <v>0</v>
      </c>
      <c r="L88" s="320">
        <v>0</v>
      </c>
      <c r="M88" s="320">
        <v>0</v>
      </c>
      <c r="N88" s="320">
        <v>0</v>
      </c>
      <c r="O88" s="320">
        <v>2430003.2000000002</v>
      </c>
      <c r="P88" s="320">
        <v>131016639.99000001</v>
      </c>
      <c r="Q88" s="320">
        <v>12197046.640000001</v>
      </c>
      <c r="R88" s="320">
        <v>0</v>
      </c>
      <c r="S88" s="320">
        <v>0</v>
      </c>
      <c r="T88" s="320">
        <v>40559.58</v>
      </c>
      <c r="U88" s="320">
        <v>28105561.149999999</v>
      </c>
      <c r="V88" s="320">
        <v>6790286.9500000011</v>
      </c>
      <c r="W88" s="320">
        <v>14397180.719999999</v>
      </c>
      <c r="X88" s="320">
        <v>87834220.689999998</v>
      </c>
      <c r="Y88" s="320">
        <v>31027651.050000001</v>
      </c>
      <c r="Z88" s="320">
        <v>17229482.939999998</v>
      </c>
      <c r="AA88" s="320">
        <v>9364789.9900000002</v>
      </c>
      <c r="AB88" s="320">
        <v>95185500.060000002</v>
      </c>
      <c r="AC88" s="320">
        <v>7261896.1299999999</v>
      </c>
      <c r="AD88" s="320">
        <v>104875.06</v>
      </c>
      <c r="AE88" s="320">
        <v>514323.07999999996</v>
      </c>
      <c r="AF88" s="320">
        <v>0</v>
      </c>
      <c r="AG88" s="320">
        <v>122280201.70999999</v>
      </c>
      <c r="AH88" s="320">
        <v>0</v>
      </c>
      <c r="AI88" s="320">
        <v>0</v>
      </c>
      <c r="AJ88" s="320">
        <v>111249834.31999999</v>
      </c>
      <c r="AK88" s="320">
        <v>344420.97</v>
      </c>
      <c r="AL88" s="320">
        <v>58089.709999999992</v>
      </c>
      <c r="AM88" s="320">
        <v>0</v>
      </c>
      <c r="AN88" s="320">
        <v>0</v>
      </c>
      <c r="AO88" s="320">
        <v>0</v>
      </c>
      <c r="AP88" s="320">
        <v>0</v>
      </c>
      <c r="AQ88" s="320">
        <v>0</v>
      </c>
      <c r="AR88" s="320">
        <v>0</v>
      </c>
      <c r="AS88" s="320">
        <v>0</v>
      </c>
      <c r="AT88" s="320">
        <v>0</v>
      </c>
      <c r="AU88" s="320">
        <v>0</v>
      </c>
      <c r="AV88" s="320">
        <v>7823.47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707931473.71000004</v>
      </c>
    </row>
    <row r="89" spans="1:84" x14ac:dyDescent="0.25">
      <c r="A89" s="22" t="s">
        <v>289</v>
      </c>
      <c r="B89" s="16"/>
      <c r="C89" s="28">
        <f t="shared" ref="C89:AV89" si="21">C87+C88</f>
        <v>13742789.010000002</v>
      </c>
      <c r="D89" s="28">
        <f t="shared" si="21"/>
        <v>0</v>
      </c>
      <c r="E89" s="28">
        <f t="shared" si="21"/>
        <v>137641350.78999999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42068455.510000005</v>
      </c>
      <c r="P89" s="28">
        <f t="shared" si="21"/>
        <v>182466956.5</v>
      </c>
      <c r="Q89" s="28">
        <f t="shared" si="21"/>
        <v>15040236.580000002</v>
      </c>
      <c r="R89" s="28">
        <f t="shared" si="21"/>
        <v>0</v>
      </c>
      <c r="S89" s="28">
        <f t="shared" si="21"/>
        <v>0</v>
      </c>
      <c r="T89" s="28">
        <f t="shared" si="21"/>
        <v>1241687.52</v>
      </c>
      <c r="U89" s="28">
        <f t="shared" si="21"/>
        <v>62112462.340000004</v>
      </c>
      <c r="V89" s="28">
        <f t="shared" si="21"/>
        <v>14513756.630000001</v>
      </c>
      <c r="W89" s="28">
        <f t="shared" si="21"/>
        <v>18924704.149999999</v>
      </c>
      <c r="X89" s="28">
        <f t="shared" si="21"/>
        <v>124386096.61000001</v>
      </c>
      <c r="Y89" s="28">
        <f t="shared" si="21"/>
        <v>39819349.940000005</v>
      </c>
      <c r="Z89" s="28">
        <f t="shared" si="21"/>
        <v>17639924.589999996</v>
      </c>
      <c r="AA89" s="28">
        <f t="shared" si="21"/>
        <v>10245442.560000001</v>
      </c>
      <c r="AB89" s="28">
        <f t="shared" si="21"/>
        <v>156139884.37</v>
      </c>
      <c r="AC89" s="28">
        <f t="shared" si="21"/>
        <v>28992273.609999996</v>
      </c>
      <c r="AD89" s="28">
        <f t="shared" si="21"/>
        <v>2728187.33</v>
      </c>
      <c r="AE89" s="28">
        <f t="shared" si="21"/>
        <v>2952442.0999999996</v>
      </c>
      <c r="AF89" s="28">
        <f t="shared" si="21"/>
        <v>0</v>
      </c>
      <c r="AG89" s="28">
        <f t="shared" si="21"/>
        <v>157664145.05000001</v>
      </c>
      <c r="AH89" s="28">
        <f t="shared" si="21"/>
        <v>0</v>
      </c>
      <c r="AI89" s="28">
        <f t="shared" si="21"/>
        <v>0</v>
      </c>
      <c r="AJ89" s="28">
        <f t="shared" si="21"/>
        <v>111466488.89999999</v>
      </c>
      <c r="AK89" s="28">
        <f t="shared" si="21"/>
        <v>2143323.4499999997</v>
      </c>
      <c r="AL89" s="28">
        <f t="shared" si="21"/>
        <v>981853.74999999988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308275.35000000003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1143220086.6400001</v>
      </c>
    </row>
    <row r="90" spans="1:84" x14ac:dyDescent="0.25">
      <c r="A90" s="35" t="s">
        <v>290</v>
      </c>
      <c r="B90" s="28"/>
      <c r="C90" s="320">
        <v>6296</v>
      </c>
      <c r="D90" s="320">
        <v>0</v>
      </c>
      <c r="E90" s="320">
        <v>47930</v>
      </c>
      <c r="F90" s="320">
        <v>0</v>
      </c>
      <c r="G90" s="320">
        <v>0</v>
      </c>
      <c r="H90" s="320">
        <v>0</v>
      </c>
      <c r="I90" s="320">
        <v>0</v>
      </c>
      <c r="J90" s="320">
        <v>0</v>
      </c>
      <c r="K90" s="320">
        <v>0</v>
      </c>
      <c r="L90" s="320">
        <v>0</v>
      </c>
      <c r="M90" s="320">
        <v>0</v>
      </c>
      <c r="N90" s="320">
        <v>0</v>
      </c>
      <c r="O90" s="320">
        <v>23723</v>
      </c>
      <c r="P90" s="320">
        <v>26529</v>
      </c>
      <c r="Q90" s="320">
        <v>2295</v>
      </c>
      <c r="R90" s="320">
        <v>0</v>
      </c>
      <c r="S90" s="320">
        <v>0</v>
      </c>
      <c r="T90" s="320">
        <v>0</v>
      </c>
      <c r="U90" s="320">
        <v>8756</v>
      </c>
      <c r="V90" s="320">
        <v>0</v>
      </c>
      <c r="W90" s="320">
        <v>0</v>
      </c>
      <c r="X90" s="320">
        <v>792</v>
      </c>
      <c r="Y90" s="320">
        <v>14335</v>
      </c>
      <c r="Z90" s="320">
        <v>0</v>
      </c>
      <c r="AA90" s="320">
        <v>3771</v>
      </c>
      <c r="AB90" s="320">
        <v>1770</v>
      </c>
      <c r="AC90" s="320">
        <v>724</v>
      </c>
      <c r="AD90" s="320">
        <v>0</v>
      </c>
      <c r="AE90" s="320">
        <v>0</v>
      </c>
      <c r="AF90" s="320">
        <v>0</v>
      </c>
      <c r="AG90" s="320">
        <v>27038</v>
      </c>
      <c r="AH90" s="320">
        <v>0</v>
      </c>
      <c r="AI90" s="320">
        <v>0</v>
      </c>
      <c r="AJ90" s="320">
        <v>15672</v>
      </c>
      <c r="AK90" s="320">
        <v>76</v>
      </c>
      <c r="AL90" s="320">
        <v>77</v>
      </c>
      <c r="AM90" s="320">
        <v>0</v>
      </c>
      <c r="AN90" s="320">
        <v>0</v>
      </c>
      <c r="AO90" s="320">
        <v>0</v>
      </c>
      <c r="AP90" s="320">
        <v>0</v>
      </c>
      <c r="AQ90" s="320">
        <v>0</v>
      </c>
      <c r="AR90" s="320">
        <v>0</v>
      </c>
      <c r="AS90" s="320">
        <v>0</v>
      </c>
      <c r="AT90" s="320">
        <v>0</v>
      </c>
      <c r="AU90" s="320">
        <v>0</v>
      </c>
      <c r="AV90" s="320">
        <v>1958</v>
      </c>
      <c r="AW90" s="320">
        <v>0</v>
      </c>
      <c r="AX90" s="320">
        <v>0</v>
      </c>
      <c r="AY90" s="320">
        <v>5726</v>
      </c>
      <c r="AZ90" s="320">
        <v>0</v>
      </c>
      <c r="BA90" s="320">
        <v>0</v>
      </c>
      <c r="BB90" s="320">
        <v>0</v>
      </c>
      <c r="BC90" s="320">
        <v>0</v>
      </c>
      <c r="BD90" s="320">
        <v>0</v>
      </c>
      <c r="BE90" s="320">
        <v>23344</v>
      </c>
      <c r="BF90" s="320">
        <v>4143</v>
      </c>
      <c r="BG90" s="320">
        <v>0</v>
      </c>
      <c r="BH90" s="320">
        <v>0</v>
      </c>
      <c r="BI90" s="320">
        <v>0</v>
      </c>
      <c r="BJ90" s="320">
        <v>0</v>
      </c>
      <c r="BK90" s="320">
        <v>0</v>
      </c>
      <c r="BL90" s="320">
        <v>0</v>
      </c>
      <c r="BM90" s="320">
        <v>0</v>
      </c>
      <c r="BN90" s="320">
        <v>21347</v>
      </c>
      <c r="BO90" s="320">
        <v>0</v>
      </c>
      <c r="BP90" s="320">
        <v>0</v>
      </c>
      <c r="BQ90" s="320">
        <v>0</v>
      </c>
      <c r="BR90" s="320">
        <v>3128</v>
      </c>
      <c r="BS90" s="320">
        <v>0</v>
      </c>
      <c r="BT90" s="320">
        <v>0</v>
      </c>
      <c r="BU90" s="320">
        <v>0</v>
      </c>
      <c r="BV90" s="320">
        <v>2525</v>
      </c>
      <c r="BW90" s="320">
        <v>0</v>
      </c>
      <c r="BX90" s="320">
        <v>0</v>
      </c>
      <c r="BY90" s="320">
        <v>688</v>
      </c>
      <c r="BZ90" s="320">
        <v>0</v>
      </c>
      <c r="CA90" s="320">
        <v>0</v>
      </c>
      <c r="CB90" s="320">
        <v>0</v>
      </c>
      <c r="CC90" s="320">
        <v>0</v>
      </c>
      <c r="CD90" s="237" t="s">
        <v>248</v>
      </c>
      <c r="CE90" s="28">
        <f t="shared" si="20"/>
        <v>242643</v>
      </c>
      <c r="CF90" s="28">
        <f>BE59-CE90</f>
        <v>0</v>
      </c>
    </row>
    <row r="91" spans="1:84" x14ac:dyDescent="0.25">
      <c r="A91" s="22" t="s">
        <v>291</v>
      </c>
      <c r="B91" s="16"/>
      <c r="C91" s="320">
        <v>45028</v>
      </c>
      <c r="D91" s="320">
        <v>0</v>
      </c>
      <c r="E91" s="320">
        <v>40134</v>
      </c>
      <c r="F91" s="320">
        <v>0</v>
      </c>
      <c r="G91" s="320">
        <v>0</v>
      </c>
      <c r="H91" s="320">
        <v>0</v>
      </c>
      <c r="I91" s="320">
        <v>0</v>
      </c>
      <c r="J91" s="320">
        <v>0</v>
      </c>
      <c r="K91" s="320">
        <v>0</v>
      </c>
      <c r="L91" s="320">
        <v>0</v>
      </c>
      <c r="M91" s="320">
        <v>0</v>
      </c>
      <c r="N91" s="320">
        <v>0</v>
      </c>
      <c r="O91" s="320">
        <v>8365</v>
      </c>
      <c r="P91" s="320">
        <v>24</v>
      </c>
      <c r="Q91" s="320">
        <v>0</v>
      </c>
      <c r="R91" s="320">
        <v>0</v>
      </c>
      <c r="S91" s="320">
        <v>0</v>
      </c>
      <c r="T91" s="320">
        <v>102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0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0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88" t="s">
        <v>248</v>
      </c>
      <c r="AY91" s="288" t="s">
        <v>248</v>
      </c>
      <c r="AZ91" s="320">
        <v>55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20"/>
        <v>93708</v>
      </c>
      <c r="CF91" s="28">
        <f>AY59-CE91</f>
        <v>0</v>
      </c>
    </row>
    <row r="92" spans="1:84" x14ac:dyDescent="0.25">
      <c r="A92" s="22" t="s">
        <v>292</v>
      </c>
      <c r="B92" s="16"/>
      <c r="C92" s="320">
        <v>2405.2544582195669</v>
      </c>
      <c r="D92" s="320">
        <v>0</v>
      </c>
      <c r="E92" s="320">
        <v>18310.649012462491</v>
      </c>
      <c r="F92" s="320">
        <v>0</v>
      </c>
      <c r="G92" s="320">
        <v>0</v>
      </c>
      <c r="H92" s="320">
        <v>0</v>
      </c>
      <c r="I92" s="320">
        <v>0</v>
      </c>
      <c r="J92" s="320">
        <v>0</v>
      </c>
      <c r="K92" s="320">
        <v>0</v>
      </c>
      <c r="L92" s="320">
        <v>0</v>
      </c>
      <c r="M92" s="320">
        <v>0</v>
      </c>
      <c r="N92" s="320">
        <v>0</v>
      </c>
      <c r="O92" s="320">
        <v>9062.8734930658811</v>
      </c>
      <c r="P92" s="320">
        <v>10134.846811008083</v>
      </c>
      <c r="Q92" s="320">
        <v>876.75650915087454</v>
      </c>
      <c r="R92" s="320">
        <v>0</v>
      </c>
      <c r="S92" s="320">
        <v>0</v>
      </c>
      <c r="T92" s="320">
        <v>0</v>
      </c>
      <c r="U92" s="320">
        <v>3345.0457490740987</v>
      </c>
      <c r="V92" s="320">
        <v>0</v>
      </c>
      <c r="W92" s="320">
        <v>0</v>
      </c>
      <c r="X92" s="320">
        <v>302.56695217755669</v>
      </c>
      <c r="Y92" s="320">
        <v>5476.3854286177711</v>
      </c>
      <c r="Z92" s="320">
        <v>0</v>
      </c>
      <c r="AA92" s="320">
        <v>1440.6312836635936</v>
      </c>
      <c r="AB92" s="320">
        <v>676.1912946392365</v>
      </c>
      <c r="AC92" s="320">
        <v>276.58898153604929</v>
      </c>
      <c r="AD92" s="320">
        <v>0</v>
      </c>
      <c r="AE92" s="320">
        <v>0</v>
      </c>
      <c r="AF92" s="320">
        <v>0</v>
      </c>
      <c r="AG92" s="320">
        <v>10329.299561839367</v>
      </c>
      <c r="AH92" s="320">
        <v>0</v>
      </c>
      <c r="AI92" s="320">
        <v>0</v>
      </c>
      <c r="AJ92" s="320">
        <v>5987.1581749074103</v>
      </c>
      <c r="AK92" s="320">
        <v>29.034202481684733</v>
      </c>
      <c r="AL92" s="320">
        <v>29.4162314617069</v>
      </c>
      <c r="AM92" s="320">
        <v>0</v>
      </c>
      <c r="AN92" s="320">
        <v>0</v>
      </c>
      <c r="AO92" s="320">
        <v>0</v>
      </c>
      <c r="AP92" s="320">
        <v>0</v>
      </c>
      <c r="AQ92" s="320">
        <v>0</v>
      </c>
      <c r="AR92" s="320">
        <v>0</v>
      </c>
      <c r="AS92" s="320">
        <v>0</v>
      </c>
      <c r="AT92" s="320">
        <v>0</v>
      </c>
      <c r="AU92" s="320">
        <v>0</v>
      </c>
      <c r="AV92" s="320">
        <v>748.01274288340403</v>
      </c>
      <c r="AW92" s="320">
        <v>0</v>
      </c>
      <c r="AX92" s="288" t="s">
        <v>248</v>
      </c>
      <c r="AY92" s="288" t="s">
        <v>248</v>
      </c>
      <c r="AZ92" s="25" t="s">
        <v>248</v>
      </c>
      <c r="BA92" s="320">
        <v>0</v>
      </c>
      <c r="BB92" s="320">
        <v>0</v>
      </c>
      <c r="BC92" s="3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0">
        <v>0</v>
      </c>
      <c r="BI92" s="320">
        <v>0</v>
      </c>
      <c r="BJ92" s="25" t="s">
        <v>248</v>
      </c>
      <c r="BK92" s="320">
        <v>0</v>
      </c>
      <c r="BL92" s="320">
        <v>0</v>
      </c>
      <c r="BM92" s="3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0</v>
      </c>
      <c r="BT92" s="320">
        <v>0</v>
      </c>
      <c r="BU92" s="320">
        <v>0</v>
      </c>
      <c r="BV92" s="320">
        <v>964.62317455597315</v>
      </c>
      <c r="BW92" s="320">
        <v>0</v>
      </c>
      <c r="BX92" s="320">
        <v>0</v>
      </c>
      <c r="BY92" s="320">
        <v>262.83593825525128</v>
      </c>
      <c r="BZ92" s="320">
        <v>0</v>
      </c>
      <c r="CA92" s="320">
        <v>0</v>
      </c>
      <c r="CB92" s="320">
        <v>0</v>
      </c>
      <c r="CC92" s="25" t="s">
        <v>248</v>
      </c>
      <c r="CD92" s="25" t="s">
        <v>248</v>
      </c>
      <c r="CE92" s="28">
        <f t="shared" si="20"/>
        <v>70658.17</v>
      </c>
      <c r="CF92" s="16"/>
    </row>
    <row r="93" spans="1:84" x14ac:dyDescent="0.25">
      <c r="A93" s="22" t="s">
        <v>293</v>
      </c>
      <c r="B93" s="16"/>
      <c r="C93" s="320">
        <v>128443.23</v>
      </c>
      <c r="D93" s="320">
        <v>0</v>
      </c>
      <c r="E93" s="320">
        <v>197926.78000000003</v>
      </c>
      <c r="F93" s="320">
        <v>0</v>
      </c>
      <c r="G93" s="320">
        <v>0</v>
      </c>
      <c r="H93" s="320">
        <v>0</v>
      </c>
      <c r="I93" s="320">
        <v>0</v>
      </c>
      <c r="J93" s="320">
        <v>0</v>
      </c>
      <c r="K93" s="320">
        <v>0</v>
      </c>
      <c r="L93" s="320">
        <v>0</v>
      </c>
      <c r="M93" s="320">
        <v>0</v>
      </c>
      <c r="N93" s="320">
        <v>0</v>
      </c>
      <c r="O93" s="320">
        <v>0</v>
      </c>
      <c r="P93" s="320">
        <v>32272.400000000001</v>
      </c>
      <c r="Q93" s="320">
        <v>15773.81</v>
      </c>
      <c r="R93" s="320">
        <v>0</v>
      </c>
      <c r="S93" s="320">
        <v>155.85</v>
      </c>
      <c r="T93" s="320">
        <v>0</v>
      </c>
      <c r="U93" s="320">
        <v>16</v>
      </c>
      <c r="V93" s="320">
        <v>0</v>
      </c>
      <c r="W93" s="320">
        <v>13304.46</v>
      </c>
      <c r="X93" s="320">
        <v>11755.58</v>
      </c>
      <c r="Y93" s="320">
        <v>14514.350000000002</v>
      </c>
      <c r="Z93" s="320">
        <v>5406.96</v>
      </c>
      <c r="AA93" s="320">
        <v>2675.15</v>
      </c>
      <c r="AB93" s="320">
        <v>0</v>
      </c>
      <c r="AC93" s="320">
        <v>1066.22</v>
      </c>
      <c r="AD93" s="320">
        <v>0</v>
      </c>
      <c r="AE93" s="320">
        <v>0</v>
      </c>
      <c r="AF93" s="320">
        <v>0</v>
      </c>
      <c r="AG93" s="320">
        <v>176254.75</v>
      </c>
      <c r="AH93" s="320">
        <v>0</v>
      </c>
      <c r="AI93" s="320">
        <v>0</v>
      </c>
      <c r="AJ93" s="320">
        <v>6677.02</v>
      </c>
      <c r="AK93" s="320">
        <v>0</v>
      </c>
      <c r="AL93" s="320">
        <v>0</v>
      </c>
      <c r="AM93" s="320">
        <v>0</v>
      </c>
      <c r="AN93" s="320">
        <v>0</v>
      </c>
      <c r="AO93" s="320">
        <v>0</v>
      </c>
      <c r="AP93" s="320">
        <v>0</v>
      </c>
      <c r="AQ93" s="320">
        <v>0</v>
      </c>
      <c r="AR93" s="320">
        <v>0</v>
      </c>
      <c r="AS93" s="320">
        <v>0</v>
      </c>
      <c r="AT93" s="320">
        <v>0</v>
      </c>
      <c r="AU93" s="320">
        <v>0</v>
      </c>
      <c r="AV93" s="320">
        <v>2.17</v>
      </c>
      <c r="AW93" s="320">
        <v>0</v>
      </c>
      <c r="AX93" s="288" t="s">
        <v>248</v>
      </c>
      <c r="AY93" s="288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39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20"/>
        <v>606283.7300000001</v>
      </c>
      <c r="CF93" s="28">
        <f>BA59</f>
        <v>0</v>
      </c>
    </row>
    <row r="94" spans="1:84" x14ac:dyDescent="0.25">
      <c r="A94" s="22" t="s">
        <v>294</v>
      </c>
      <c r="B94" s="16"/>
      <c r="C94" s="324">
        <v>14.408591346153846</v>
      </c>
      <c r="D94" s="324">
        <v>0</v>
      </c>
      <c r="E94" s="324">
        <v>89.103576923076929</v>
      </c>
      <c r="F94" s="324">
        <v>0</v>
      </c>
      <c r="G94" s="324">
        <v>0</v>
      </c>
      <c r="H94" s="324">
        <v>0</v>
      </c>
      <c r="I94" s="324">
        <v>0</v>
      </c>
      <c r="J94" s="324">
        <v>0</v>
      </c>
      <c r="K94" s="324">
        <v>0</v>
      </c>
      <c r="L94" s="324">
        <v>0</v>
      </c>
      <c r="M94" s="324">
        <v>0</v>
      </c>
      <c r="N94" s="324">
        <v>0</v>
      </c>
      <c r="O94" s="324">
        <v>27.244721153846154</v>
      </c>
      <c r="P94" s="325">
        <v>10.372846153846154</v>
      </c>
      <c r="Q94" s="325">
        <v>9.2985288461538449</v>
      </c>
      <c r="R94" s="325">
        <v>0</v>
      </c>
      <c r="S94" s="326">
        <v>7.2115384615384619E-4</v>
      </c>
      <c r="T94" s="326">
        <v>0.26798557692307695</v>
      </c>
      <c r="U94" s="327">
        <v>0</v>
      </c>
      <c r="V94" s="325">
        <v>0.63077884615384616</v>
      </c>
      <c r="W94" s="325">
        <v>0</v>
      </c>
      <c r="X94" s="325">
        <v>8.4134615384615389E-4</v>
      </c>
      <c r="Y94" s="325">
        <v>1.201923076923077E-3</v>
      </c>
      <c r="Z94" s="325">
        <v>0.8774567307692307</v>
      </c>
      <c r="AA94" s="325">
        <v>0</v>
      </c>
      <c r="AB94" s="326">
        <v>0</v>
      </c>
      <c r="AC94" s="325">
        <v>1.4423076923076924E-2</v>
      </c>
      <c r="AD94" s="325">
        <v>0</v>
      </c>
      <c r="AE94" s="325">
        <v>0</v>
      </c>
      <c r="AF94" s="325">
        <v>0</v>
      </c>
      <c r="AG94" s="325">
        <v>22.796778846153849</v>
      </c>
      <c r="AH94" s="325">
        <v>0</v>
      </c>
      <c r="AI94" s="325">
        <v>0</v>
      </c>
      <c r="AJ94" s="325">
        <v>32.917052884615387</v>
      </c>
      <c r="AK94" s="325">
        <v>0</v>
      </c>
      <c r="AL94" s="325">
        <v>0</v>
      </c>
      <c r="AM94" s="325">
        <v>0</v>
      </c>
      <c r="AN94" s="325">
        <v>0</v>
      </c>
      <c r="AO94" s="325">
        <v>0</v>
      </c>
      <c r="AP94" s="325">
        <v>0</v>
      </c>
      <c r="AQ94" s="325">
        <v>0</v>
      </c>
      <c r="AR94" s="325">
        <v>0</v>
      </c>
      <c r="AS94" s="325">
        <v>0</v>
      </c>
      <c r="AT94" s="325">
        <v>0</v>
      </c>
      <c r="AU94" s="325">
        <v>0</v>
      </c>
      <c r="AV94" s="326">
        <v>23.386235576923074</v>
      </c>
      <c r="AW94" s="288" t="s">
        <v>248</v>
      </c>
      <c r="AX94" s="288" t="s">
        <v>248</v>
      </c>
      <c r="AY94" s="288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9"/>
      <c r="BV94" s="289"/>
      <c r="BW94" s="289"/>
      <c r="BX94" s="289"/>
      <c r="BY94" s="289"/>
      <c r="BZ94" s="289"/>
      <c r="CA94" s="289"/>
      <c r="CB94" s="289"/>
      <c r="CC94" s="25" t="s">
        <v>248</v>
      </c>
      <c r="CD94" s="25" t="s">
        <v>248</v>
      </c>
      <c r="CE94" s="239">
        <f t="shared" si="20"/>
        <v>231.3217403846154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35" t="s">
        <v>1360</v>
      </c>
      <c r="D96" s="336" t="s">
        <v>5</v>
      </c>
      <c r="E96" s="337" t="s">
        <v>5</v>
      </c>
      <c r="F96" s="12"/>
    </row>
    <row r="97" spans="1:6" x14ac:dyDescent="0.25">
      <c r="A97" s="28" t="s">
        <v>298</v>
      </c>
      <c r="B97" s="36" t="s">
        <v>299</v>
      </c>
      <c r="C97" s="338">
        <v>126</v>
      </c>
      <c r="D97" s="336" t="s">
        <v>5</v>
      </c>
      <c r="E97" s="337" t="s">
        <v>5</v>
      </c>
      <c r="F97" s="12"/>
    </row>
    <row r="98" spans="1:6" x14ac:dyDescent="0.25">
      <c r="A98" s="28" t="s">
        <v>300</v>
      </c>
      <c r="B98" s="36" t="s">
        <v>299</v>
      </c>
      <c r="C98" s="339" t="s">
        <v>301</v>
      </c>
      <c r="D98" s="336" t="s">
        <v>5</v>
      </c>
      <c r="E98" s="337" t="s">
        <v>5</v>
      </c>
      <c r="F98" s="12"/>
    </row>
    <row r="99" spans="1:6" x14ac:dyDescent="0.25">
      <c r="A99" s="28" t="s">
        <v>302</v>
      </c>
      <c r="B99" s="36" t="s">
        <v>299</v>
      </c>
      <c r="C99" s="339" t="s">
        <v>303</v>
      </c>
      <c r="D99" s="336" t="s">
        <v>5</v>
      </c>
      <c r="E99" s="337" t="s">
        <v>5</v>
      </c>
      <c r="F99" s="12"/>
    </row>
    <row r="100" spans="1:6" x14ac:dyDescent="0.25">
      <c r="A100" s="28" t="s">
        <v>304</v>
      </c>
      <c r="B100" s="36" t="s">
        <v>299</v>
      </c>
      <c r="C100" s="339" t="s">
        <v>305</v>
      </c>
      <c r="D100" s="336" t="s">
        <v>5</v>
      </c>
      <c r="E100" s="337" t="s">
        <v>5</v>
      </c>
      <c r="F100" s="12"/>
    </row>
    <row r="101" spans="1:6" x14ac:dyDescent="0.25">
      <c r="A101" s="28" t="s">
        <v>306</v>
      </c>
      <c r="B101" s="36" t="s">
        <v>299</v>
      </c>
      <c r="C101" s="339" t="s">
        <v>307</v>
      </c>
      <c r="D101" s="336" t="s">
        <v>5</v>
      </c>
      <c r="E101" s="337" t="s">
        <v>5</v>
      </c>
      <c r="F101" s="12"/>
    </row>
    <row r="102" spans="1:6" x14ac:dyDescent="0.25">
      <c r="A102" s="28" t="s">
        <v>308</v>
      </c>
      <c r="B102" s="36" t="s">
        <v>299</v>
      </c>
      <c r="C102" s="340">
        <v>98166</v>
      </c>
      <c r="D102" s="336" t="s">
        <v>5</v>
      </c>
      <c r="E102" s="337" t="s">
        <v>5</v>
      </c>
      <c r="F102" s="12"/>
    </row>
    <row r="103" spans="1:6" x14ac:dyDescent="0.25">
      <c r="A103" s="28" t="s">
        <v>309</v>
      </c>
      <c r="B103" s="36" t="s">
        <v>299</v>
      </c>
      <c r="C103" s="339" t="s">
        <v>310</v>
      </c>
      <c r="D103" s="336" t="s">
        <v>5</v>
      </c>
      <c r="E103" s="337" t="s">
        <v>5</v>
      </c>
      <c r="F103" s="12"/>
    </row>
    <row r="104" spans="1:6" x14ac:dyDescent="0.25">
      <c r="A104" s="28" t="s">
        <v>311</v>
      </c>
      <c r="B104" s="36" t="s">
        <v>299</v>
      </c>
      <c r="C104" s="341" t="s">
        <v>312</v>
      </c>
      <c r="D104" s="336" t="s">
        <v>5</v>
      </c>
      <c r="E104" s="337" t="s">
        <v>5</v>
      </c>
      <c r="F104" s="12"/>
    </row>
    <row r="105" spans="1:6" x14ac:dyDescent="0.25">
      <c r="A105" s="28" t="s">
        <v>313</v>
      </c>
      <c r="B105" s="36" t="s">
        <v>299</v>
      </c>
      <c r="C105" s="341" t="s">
        <v>314</v>
      </c>
      <c r="D105" s="336" t="s">
        <v>5</v>
      </c>
      <c r="E105" s="337" t="s">
        <v>5</v>
      </c>
      <c r="F105" s="12"/>
    </row>
    <row r="106" spans="1:6" x14ac:dyDescent="0.25">
      <c r="A106" s="28" t="s">
        <v>315</v>
      </c>
      <c r="B106" s="36" t="s">
        <v>299</v>
      </c>
      <c r="C106" s="339" t="s">
        <v>316</v>
      </c>
      <c r="D106" s="336" t="s">
        <v>5</v>
      </c>
      <c r="E106" s="337" t="s">
        <v>5</v>
      </c>
      <c r="F106" s="12"/>
    </row>
    <row r="107" spans="1:6" x14ac:dyDescent="0.25">
      <c r="A107" s="28" t="s">
        <v>317</v>
      </c>
      <c r="B107" s="36" t="s">
        <v>299</v>
      </c>
      <c r="C107" s="342" t="s">
        <v>318</v>
      </c>
      <c r="D107" s="336" t="s">
        <v>5</v>
      </c>
      <c r="E107" s="337" t="s">
        <v>5</v>
      </c>
      <c r="F107" s="12"/>
    </row>
    <row r="108" spans="1:6" x14ac:dyDescent="0.25">
      <c r="A108" s="28" t="s">
        <v>319</v>
      </c>
      <c r="B108" s="36" t="s">
        <v>299</v>
      </c>
      <c r="C108" s="342" t="s">
        <v>320</v>
      </c>
      <c r="D108" s="336" t="s">
        <v>5</v>
      </c>
      <c r="E108" s="337" t="s">
        <v>5</v>
      </c>
      <c r="F108" s="12"/>
    </row>
    <row r="109" spans="1:6" x14ac:dyDescent="0.25">
      <c r="A109" s="40" t="s">
        <v>321</v>
      </c>
      <c r="B109" s="36" t="s">
        <v>299</v>
      </c>
      <c r="C109" s="339" t="s">
        <v>322</v>
      </c>
      <c r="D109" s="336" t="s">
        <v>5</v>
      </c>
      <c r="E109" s="337" t="s">
        <v>5</v>
      </c>
      <c r="F109" s="12"/>
    </row>
    <row r="110" spans="1:6" x14ac:dyDescent="0.25">
      <c r="A110" s="40" t="s">
        <v>323</v>
      </c>
      <c r="B110" s="36" t="s">
        <v>299</v>
      </c>
      <c r="C110" s="339" t="s">
        <v>324</v>
      </c>
      <c r="D110" s="336" t="s">
        <v>5</v>
      </c>
      <c r="E110" s="337" t="s">
        <v>5</v>
      </c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299</v>
      </c>
      <c r="C113" s="343">
        <v>0</v>
      </c>
      <c r="D113" s="16"/>
      <c r="E113" s="16"/>
    </row>
    <row r="114" spans="1:5" x14ac:dyDescent="0.25">
      <c r="A114" s="16" t="s">
        <v>309</v>
      </c>
      <c r="B114" s="42" t="s">
        <v>299</v>
      </c>
      <c r="C114" s="3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3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343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44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3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3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3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43">
        <v>5738</v>
      </c>
      <c r="D127" s="345">
        <v>27583</v>
      </c>
      <c r="E127" s="16"/>
    </row>
    <row r="128" spans="1:5" x14ac:dyDescent="0.25">
      <c r="A128" s="16" t="s">
        <v>338</v>
      </c>
      <c r="B128" s="42" t="s">
        <v>299</v>
      </c>
      <c r="C128" s="343">
        <v>0</v>
      </c>
      <c r="D128" s="345">
        <v>0</v>
      </c>
      <c r="E128" s="16"/>
    </row>
    <row r="129" spans="1:5" x14ac:dyDescent="0.25">
      <c r="A129" s="16" t="s">
        <v>339</v>
      </c>
      <c r="B129" s="42" t="s">
        <v>299</v>
      </c>
      <c r="C129" s="343">
        <v>0</v>
      </c>
      <c r="D129" s="345">
        <v>0</v>
      </c>
      <c r="E129" s="16"/>
    </row>
    <row r="130" spans="1:5" x14ac:dyDescent="0.25">
      <c r="A130" s="16" t="s">
        <v>340</v>
      </c>
      <c r="B130" s="42" t="s">
        <v>299</v>
      </c>
      <c r="C130" s="343">
        <v>815</v>
      </c>
      <c r="D130" s="345">
        <v>1341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43">
        <v>10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43">
        <v>21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43">
        <v>87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43">
        <v>14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43">
        <v>0</v>
      </c>
      <c r="D139" s="16"/>
      <c r="E139" s="16"/>
    </row>
    <row r="140" spans="1:5" x14ac:dyDescent="0.25">
      <c r="A140" s="16" t="s">
        <v>349</v>
      </c>
      <c r="B140" s="42"/>
      <c r="C140" s="3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43">
        <v>5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137</v>
      </c>
    </row>
    <row r="144" spans="1:5" x14ac:dyDescent="0.25">
      <c r="A144" s="16" t="s">
        <v>352</v>
      </c>
      <c r="B144" s="42" t="s">
        <v>299</v>
      </c>
      <c r="C144" s="343">
        <v>159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43">
        <v>16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45">
        <v>2518</v>
      </c>
      <c r="C154" s="345">
        <v>1886</v>
      </c>
      <c r="D154" s="345">
        <v>1334</v>
      </c>
      <c r="E154" s="28">
        <f>SUM(B154:D154)</f>
        <v>5738</v>
      </c>
    </row>
    <row r="155" spans="1:6" x14ac:dyDescent="0.25">
      <c r="A155" s="16" t="s">
        <v>242</v>
      </c>
      <c r="B155" s="345">
        <v>15267</v>
      </c>
      <c r="C155" s="345">
        <v>7361</v>
      </c>
      <c r="D155" s="345">
        <v>4955</v>
      </c>
      <c r="E155" s="28">
        <f>SUM(B155:D155)</f>
        <v>27583</v>
      </c>
    </row>
    <row r="156" spans="1:6" x14ac:dyDescent="0.25">
      <c r="A156" s="16" t="s">
        <v>359</v>
      </c>
      <c r="B156" s="345">
        <v>0</v>
      </c>
      <c r="C156" s="345">
        <v>0</v>
      </c>
      <c r="D156" s="345">
        <v>0</v>
      </c>
      <c r="E156" s="28">
        <f>SUM(B156:D156)</f>
        <v>0</v>
      </c>
    </row>
    <row r="157" spans="1:6" x14ac:dyDescent="0.25">
      <c r="A157" s="16" t="s">
        <v>287</v>
      </c>
      <c r="B157" s="345">
        <v>220488239.83000001</v>
      </c>
      <c r="C157" s="345">
        <v>123292841.84</v>
      </c>
      <c r="D157" s="345">
        <v>91507531.26000002</v>
      </c>
      <c r="E157" s="28">
        <f>SUM(B157:D157)</f>
        <v>435288612.93000007</v>
      </c>
      <c r="F157" s="14"/>
    </row>
    <row r="158" spans="1:6" x14ac:dyDescent="0.25">
      <c r="A158" s="16" t="s">
        <v>288</v>
      </c>
      <c r="B158" s="345">
        <v>262231560.21000001</v>
      </c>
      <c r="C158" s="345">
        <v>177946379.64000002</v>
      </c>
      <c r="D158" s="345">
        <v>267753533.84999993</v>
      </c>
      <c r="E158" s="28">
        <f>SUM(B158:D158)</f>
        <v>707931473.69999993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45">
        <v>0</v>
      </c>
      <c r="C160" s="345">
        <v>0</v>
      </c>
      <c r="D160" s="345">
        <v>0</v>
      </c>
      <c r="E160" s="28">
        <f>SUM(B160:D160)</f>
        <v>0</v>
      </c>
    </row>
    <row r="161" spans="1:5" x14ac:dyDescent="0.25">
      <c r="A161" s="16" t="s">
        <v>242</v>
      </c>
      <c r="B161" s="345">
        <v>0</v>
      </c>
      <c r="C161" s="345">
        <v>0</v>
      </c>
      <c r="D161" s="345">
        <v>0</v>
      </c>
      <c r="E161" s="28">
        <f>SUM(B161:D161)</f>
        <v>0</v>
      </c>
    </row>
    <row r="162" spans="1:5" x14ac:dyDescent="0.25">
      <c r="A162" s="16" t="s">
        <v>359</v>
      </c>
      <c r="B162" s="345">
        <v>0</v>
      </c>
      <c r="C162" s="345">
        <v>0</v>
      </c>
      <c r="D162" s="345">
        <v>0</v>
      </c>
      <c r="E162" s="28">
        <f>SUM(B162:D162)</f>
        <v>0</v>
      </c>
    </row>
    <row r="163" spans="1:5" x14ac:dyDescent="0.25">
      <c r="A163" s="16" t="s">
        <v>287</v>
      </c>
      <c r="B163" s="345">
        <v>0</v>
      </c>
      <c r="C163" s="345">
        <v>0</v>
      </c>
      <c r="D163" s="345">
        <v>0</v>
      </c>
      <c r="E163" s="28">
        <f>SUM(B163:D163)</f>
        <v>0</v>
      </c>
    </row>
    <row r="164" spans="1:5" x14ac:dyDescent="0.25">
      <c r="A164" s="16" t="s">
        <v>288</v>
      </c>
      <c r="B164" s="345">
        <v>0</v>
      </c>
      <c r="C164" s="345">
        <v>0</v>
      </c>
      <c r="D164" s="345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45">
        <v>0</v>
      </c>
      <c r="C166" s="345">
        <v>0</v>
      </c>
      <c r="D166" s="345">
        <v>0</v>
      </c>
      <c r="E166" s="28">
        <f>SUM(B166:D166)</f>
        <v>0</v>
      </c>
    </row>
    <row r="167" spans="1:5" x14ac:dyDescent="0.25">
      <c r="A167" s="16" t="s">
        <v>242</v>
      </c>
      <c r="B167" s="345">
        <v>0</v>
      </c>
      <c r="C167" s="345">
        <v>0</v>
      </c>
      <c r="D167" s="345">
        <v>0</v>
      </c>
      <c r="E167" s="28">
        <f>SUM(B167:D167)</f>
        <v>0</v>
      </c>
    </row>
    <row r="168" spans="1:5" x14ac:dyDescent="0.25">
      <c r="A168" s="16" t="s">
        <v>359</v>
      </c>
      <c r="B168" s="345">
        <v>0</v>
      </c>
      <c r="C168" s="345">
        <v>0</v>
      </c>
      <c r="D168" s="345">
        <v>0</v>
      </c>
      <c r="E168" s="28">
        <f>SUM(B168:D168)</f>
        <v>0</v>
      </c>
    </row>
    <row r="169" spans="1:5" x14ac:dyDescent="0.25">
      <c r="A169" s="16" t="s">
        <v>287</v>
      </c>
      <c r="B169" s="345">
        <v>0</v>
      </c>
      <c r="C169" s="345">
        <v>0</v>
      </c>
      <c r="D169" s="345">
        <v>0</v>
      </c>
      <c r="E169" s="28">
        <f>SUM(B169:D169)</f>
        <v>0</v>
      </c>
    </row>
    <row r="170" spans="1:5" x14ac:dyDescent="0.25">
      <c r="A170" s="16" t="s">
        <v>288</v>
      </c>
      <c r="B170" s="345">
        <v>0</v>
      </c>
      <c r="C170" s="345">
        <v>0</v>
      </c>
      <c r="D170" s="345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45">
        <v>0</v>
      </c>
      <c r="C173" s="345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43">
        <v>6352803.3399999999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43">
        <v>23507.376796078897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43">
        <v>557024.99366679927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43">
        <v>9226924.6084817871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43">
        <v>160071.53956238888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43">
        <v>2517785.82170738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43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43">
        <v>3729816.909785565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22567934.59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43">
        <v>6245217.2799999993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43">
        <v>404436.28000000026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6649653.5599999996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43">
        <v>1986793.48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43">
        <v>117.98999999999069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1986911.47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43">
        <v>92871.8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43">
        <v>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43">
        <v>-92871.8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43">
        <v>4405368.87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4405368.87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45">
        <v>7414345.5499999998</v>
      </c>
      <c r="C211" s="343">
        <v>0</v>
      </c>
      <c r="D211" s="345">
        <v>0</v>
      </c>
      <c r="E211" s="28">
        <f t="shared" ref="E211:E219" si="22">SUM(B211:C211)-D211</f>
        <v>7414345.5499999998</v>
      </c>
    </row>
    <row r="212" spans="1:5" x14ac:dyDescent="0.25">
      <c r="A212" s="16" t="s">
        <v>394</v>
      </c>
      <c r="B212" s="345">
        <v>1128574.1200000001</v>
      </c>
      <c r="C212" s="343">
        <v>0</v>
      </c>
      <c r="D212" s="345">
        <v>0</v>
      </c>
      <c r="E212" s="28">
        <f t="shared" si="22"/>
        <v>1128574.1200000001</v>
      </c>
    </row>
    <row r="213" spans="1:5" x14ac:dyDescent="0.25">
      <c r="A213" s="16" t="s">
        <v>395</v>
      </c>
      <c r="B213" s="345">
        <v>93535040.25</v>
      </c>
      <c r="C213" s="343">
        <v>0</v>
      </c>
      <c r="D213" s="345">
        <v>0</v>
      </c>
      <c r="E213" s="28">
        <f t="shared" si="22"/>
        <v>93535040.25</v>
      </c>
    </row>
    <row r="214" spans="1:5" x14ac:dyDescent="0.25">
      <c r="A214" s="16" t="s">
        <v>396</v>
      </c>
      <c r="B214" s="345">
        <v>34378854.589999996</v>
      </c>
      <c r="C214" s="343">
        <v>6024795.1400000006</v>
      </c>
      <c r="D214" s="345">
        <v>0</v>
      </c>
      <c r="E214" s="28">
        <f t="shared" si="22"/>
        <v>40403649.729999997</v>
      </c>
    </row>
    <row r="215" spans="1:5" x14ac:dyDescent="0.25">
      <c r="A215" s="16" t="s">
        <v>397</v>
      </c>
      <c r="B215" s="345">
        <v>3112023.51</v>
      </c>
      <c r="C215" s="343">
        <v>33.909999999999854</v>
      </c>
      <c r="D215" s="345">
        <v>0</v>
      </c>
      <c r="E215" s="28">
        <f t="shared" si="22"/>
        <v>3112057.42</v>
      </c>
    </row>
    <row r="216" spans="1:5" x14ac:dyDescent="0.25">
      <c r="A216" s="16" t="s">
        <v>398</v>
      </c>
      <c r="B216" s="345">
        <v>88716101.909999996</v>
      </c>
      <c r="C216" s="343">
        <v>5361830.4600000009</v>
      </c>
      <c r="D216" s="345">
        <v>48553.17</v>
      </c>
      <c r="E216" s="28">
        <f t="shared" si="22"/>
        <v>94029379.200000003</v>
      </c>
    </row>
    <row r="217" spans="1:5" x14ac:dyDescent="0.25">
      <c r="A217" s="16" t="s">
        <v>399</v>
      </c>
      <c r="B217" s="345">
        <v>0</v>
      </c>
      <c r="C217" s="343">
        <v>0</v>
      </c>
      <c r="D217" s="345">
        <v>0</v>
      </c>
      <c r="E217" s="28">
        <f t="shared" si="22"/>
        <v>0</v>
      </c>
    </row>
    <row r="218" spans="1:5" x14ac:dyDescent="0.25">
      <c r="A218" s="16" t="s">
        <v>400</v>
      </c>
      <c r="B218" s="345">
        <v>11932974.77</v>
      </c>
      <c r="C218" s="343">
        <v>-502755.72</v>
      </c>
      <c r="D218" s="345">
        <v>0</v>
      </c>
      <c r="E218" s="28">
        <f t="shared" si="22"/>
        <v>11430219.049999999</v>
      </c>
    </row>
    <row r="219" spans="1:5" x14ac:dyDescent="0.25">
      <c r="A219" s="16" t="s">
        <v>401</v>
      </c>
      <c r="B219" s="345">
        <v>8626589.4200000018</v>
      </c>
      <c r="C219" s="343">
        <v>-3114971.7499999995</v>
      </c>
      <c r="D219" s="345">
        <v>0</v>
      </c>
      <c r="E219" s="28">
        <f t="shared" si="22"/>
        <v>5511617.6700000018</v>
      </c>
    </row>
    <row r="220" spans="1:5" x14ac:dyDescent="0.25">
      <c r="A220" s="16" t="s">
        <v>230</v>
      </c>
      <c r="B220" s="28">
        <f>SUM(B211:B219)</f>
        <v>248844504.12</v>
      </c>
      <c r="C220" s="238">
        <f>SUM(C211:C219)</f>
        <v>7768932.040000001</v>
      </c>
      <c r="D220" s="28">
        <f>SUM(D211:D219)</f>
        <v>48553.17</v>
      </c>
      <c r="E220" s="28">
        <f>SUM(E211:E219)</f>
        <v>256564882.99000001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45">
        <v>445118.6</v>
      </c>
      <c r="C225" s="343">
        <v>58927.03</v>
      </c>
      <c r="D225" s="345">
        <v>0</v>
      </c>
      <c r="E225" s="28">
        <f t="shared" ref="E225:E232" si="23">SUM(B225:C225)-D225</f>
        <v>504045.63</v>
      </c>
    </row>
    <row r="226" spans="1:6" x14ac:dyDescent="0.25">
      <c r="A226" s="16" t="s">
        <v>395</v>
      </c>
      <c r="B226" s="345">
        <v>30900106.050000001</v>
      </c>
      <c r="C226" s="343">
        <v>3340552.02</v>
      </c>
      <c r="D226" s="345">
        <v>0</v>
      </c>
      <c r="E226" s="28">
        <f t="shared" si="23"/>
        <v>34240658.07</v>
      </c>
    </row>
    <row r="227" spans="1:6" x14ac:dyDescent="0.25">
      <c r="A227" s="16" t="s">
        <v>396</v>
      </c>
      <c r="B227" s="345">
        <v>11542060.640000001</v>
      </c>
      <c r="C227" s="343">
        <v>2475771.4900000002</v>
      </c>
      <c r="D227" s="345">
        <v>0</v>
      </c>
      <c r="E227" s="28">
        <f t="shared" si="23"/>
        <v>14017832.130000001</v>
      </c>
    </row>
    <row r="228" spans="1:6" x14ac:dyDescent="0.25">
      <c r="A228" s="16" t="s">
        <v>397</v>
      </c>
      <c r="B228" s="345">
        <v>1783320.14</v>
      </c>
      <c r="C228" s="343">
        <v>288458.44</v>
      </c>
      <c r="D228" s="345">
        <v>0</v>
      </c>
      <c r="E228" s="28">
        <f t="shared" si="23"/>
        <v>2071778.5799999998</v>
      </c>
    </row>
    <row r="229" spans="1:6" x14ac:dyDescent="0.25">
      <c r="A229" s="16" t="s">
        <v>398</v>
      </c>
      <c r="B229" s="345">
        <v>68714117.699999988</v>
      </c>
      <c r="C229" s="343">
        <v>10092151.470000003</v>
      </c>
      <c r="D229" s="345">
        <v>3439382.3600000022</v>
      </c>
      <c r="E229" s="28">
        <f t="shared" si="23"/>
        <v>75366886.809999987</v>
      </c>
    </row>
    <row r="230" spans="1:6" x14ac:dyDescent="0.25">
      <c r="A230" s="16" t="s">
        <v>399</v>
      </c>
      <c r="B230" s="345">
        <v>0</v>
      </c>
      <c r="C230" s="343">
        <v>0</v>
      </c>
      <c r="D230" s="345">
        <v>0</v>
      </c>
      <c r="E230" s="28">
        <f t="shared" si="23"/>
        <v>0</v>
      </c>
    </row>
    <row r="231" spans="1:6" x14ac:dyDescent="0.25">
      <c r="A231" s="16" t="s">
        <v>400</v>
      </c>
      <c r="B231" s="345">
        <v>6326101.8900000006</v>
      </c>
      <c r="C231" s="343">
        <v>691725.83000000007</v>
      </c>
      <c r="D231" s="345">
        <v>0</v>
      </c>
      <c r="E231" s="28">
        <f t="shared" si="23"/>
        <v>7017827.7200000007</v>
      </c>
    </row>
    <row r="232" spans="1:6" x14ac:dyDescent="0.25">
      <c r="A232" s="16" t="s">
        <v>401</v>
      </c>
      <c r="B232" s="345">
        <v>0</v>
      </c>
      <c r="C232" s="343">
        <v>0</v>
      </c>
      <c r="D232" s="345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119710825.02</v>
      </c>
      <c r="C233" s="238">
        <f>SUM(C224:C232)</f>
        <v>16947586.280000001</v>
      </c>
      <c r="D233" s="28">
        <f>SUM(D224:D232)</f>
        <v>3439382.3600000022</v>
      </c>
      <c r="E233" s="28">
        <f>SUM(E224:E232)</f>
        <v>133219028.94</v>
      </c>
    </row>
    <row r="234" spans="1:6" x14ac:dyDescent="0.25">
      <c r="A234" s="16"/>
      <c r="B234" s="16"/>
      <c r="C234" s="23"/>
      <c r="D234" s="16"/>
      <c r="E234" s="16"/>
      <c r="F234" s="11">
        <f>E220-E233</f>
        <v>123345854.05000001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53" t="s">
        <v>404</v>
      </c>
      <c r="C236" s="353"/>
      <c r="D236" s="34"/>
      <c r="E236" s="34"/>
    </row>
    <row r="237" spans="1:6" x14ac:dyDescent="0.25">
      <c r="A237" s="52" t="s">
        <v>404</v>
      </c>
      <c r="B237" s="34"/>
      <c r="C237" s="343">
        <v>13291400.630000001</v>
      </c>
      <c r="D237" s="36">
        <f>C237</f>
        <v>13291400.630000001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43">
        <v>408891971.03999996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43">
        <v>267258243.18000001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43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43">
        <v>24982201.539999999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43">
        <v>178747606.33000001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43">
        <v>13933092.839999998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893813114.93000007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43">
        <v>5739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43">
        <v>4967284.57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43">
        <v>18336221.169999998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23303505.739999998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43">
        <v>10486693.540000001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10486693.540000001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940894714.84000003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43">
        <v>-746802.55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343">
        <v>162069192.56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43">
        <v>136389977.17000002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43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43">
        <v>2026818.9200000002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343">
        <v>5792126.4600000009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43">
        <v>689984.51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33441342.729999974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43">
        <v>7414345.5499999998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43">
        <v>1128574.1200000001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43">
        <v>93535040.25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43">
        <v>40403649.369999997</v>
      </c>
      <c r="D286" s="16"/>
      <c r="E286" s="16"/>
    </row>
    <row r="287" spans="1:5" x14ac:dyDescent="0.25">
      <c r="A287" s="16" t="s">
        <v>440</v>
      </c>
      <c r="B287" s="42" t="s">
        <v>299</v>
      </c>
      <c r="C287" s="343">
        <v>3112057.22</v>
      </c>
      <c r="D287" s="16"/>
      <c r="E287" s="16"/>
    </row>
    <row r="288" spans="1:5" x14ac:dyDescent="0.25">
      <c r="A288" s="16" t="s">
        <v>441</v>
      </c>
      <c r="B288" s="42" t="s">
        <v>299</v>
      </c>
      <c r="C288" s="343">
        <v>94029379.63000001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43">
        <v>11430219.48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43">
        <v>5511617.3700000001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256564882.98999998</v>
      </c>
      <c r="E291" s="16"/>
    </row>
    <row r="292" spans="1:5" x14ac:dyDescent="0.25">
      <c r="A292" s="16" t="s">
        <v>443</v>
      </c>
      <c r="B292" s="42" t="s">
        <v>299</v>
      </c>
      <c r="C292" s="343">
        <v>133219029.54000001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123345853.44999997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43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43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43">
        <v>20604869.299999997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43">
        <v>36908567.879999995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57513437.179999992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43">
        <v>1266390.98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43">
        <v>1521134.66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2787525.6399999997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217088158.99999994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217088158.99999994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343">
        <v>5088841.5100000007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43">
        <v>8270018.6500000004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43">
        <v>47070707.770000003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43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343">
        <v>456925.04</v>
      </c>
      <c r="D319" s="16"/>
      <c r="E319" s="16"/>
    </row>
    <row r="320" spans="1:6" x14ac:dyDescent="0.25">
      <c r="A320" s="16" t="s">
        <v>465</v>
      </c>
      <c r="B320" s="42" t="s">
        <v>299</v>
      </c>
      <c r="C320" s="343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343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343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43">
        <v>5279000.66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66165493.63000001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43">
        <v>19176766.77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19176766.77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3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3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343">
        <v>391556.79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43"/>
      <c r="D335" s="16"/>
      <c r="E335" s="16"/>
    </row>
    <row r="336" spans="1:5" x14ac:dyDescent="0.25">
      <c r="A336" s="22" t="s">
        <v>481</v>
      </c>
      <c r="B336" s="42" t="s">
        <v>299</v>
      </c>
      <c r="C336" s="343">
        <v>85421855.049999997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46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43">
        <v>2041658.88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87855070.719999999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5279000.66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82576070.060000002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47">
        <v>49169828.530000001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44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44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44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44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44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217088158.99000001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217088158.99999994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44">
        <v>435288612.93000001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44">
        <v>707931473.69999993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1143220086.6299999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43">
        <v>13291400.630000001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43">
        <v>893813114.93000007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43">
        <v>23303505.739999998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43">
        <v>10486693.540000001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940894714.84000003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202325371.78999984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43">
        <v>6492.56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43">
        <v>3525002.07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43">
        <v>2822577.24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43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43">
        <v>857584.2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43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43">
        <v>3203584.37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43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43">
        <v>2935083.38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43">
        <v>386528.93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48">
        <v>256001</v>
      </c>
      <c r="D380" s="28">
        <v>0</v>
      </c>
      <c r="E380" s="218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13992853.75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13992853.75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216318225.53999984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43">
        <v>96266407.670000002</v>
      </c>
      <c r="D389" s="16"/>
      <c r="E389" s="16"/>
    </row>
    <row r="390" spans="1:5" x14ac:dyDescent="0.25">
      <c r="A390" s="16" t="s">
        <v>11</v>
      </c>
      <c r="B390" s="42" t="s">
        <v>299</v>
      </c>
      <c r="C390" s="343">
        <v>22567934.59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43">
        <v>11252942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43">
        <v>26820636.830000002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43">
        <v>2260647.5499999998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43">
        <v>49029710</v>
      </c>
      <c r="D394" s="16"/>
      <c r="E394" s="16"/>
    </row>
    <row r="395" spans="1:5" x14ac:dyDescent="0.25">
      <c r="A395" s="16" t="s">
        <v>16</v>
      </c>
      <c r="B395" s="42" t="s">
        <v>299</v>
      </c>
      <c r="C395" s="343">
        <v>16947586.280000001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43">
        <v>6649653.5599999996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43">
        <v>0</v>
      </c>
      <c r="D397" s="16"/>
      <c r="E397" s="16"/>
    </row>
    <row r="398" spans="1:5" x14ac:dyDescent="0.25">
      <c r="A398" s="16" t="s">
        <v>528</v>
      </c>
      <c r="B398" s="42" t="s">
        <v>299</v>
      </c>
      <c r="C398" s="343">
        <v>0</v>
      </c>
      <c r="D398" s="16"/>
      <c r="E398" s="16"/>
    </row>
    <row r="399" spans="1:5" x14ac:dyDescent="0.25">
      <c r="A399" s="16" t="s">
        <v>529</v>
      </c>
      <c r="B399" s="42" t="s">
        <v>299</v>
      </c>
      <c r="C399" s="343">
        <v>4405368.87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43">
        <v>333977.40000000002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43">
        <v>14796787.25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43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43">
        <v>1986911.47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43">
        <v>672608.65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43">
        <v>318509.12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43">
        <v>984758.1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43">
        <v>2267984.9700000002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43">
        <v>5742308.6399999997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43">
        <v>231.53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43">
        <v>109864.48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43">
        <v>6810704.9699999997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43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8">
        <v>1245404.7699999809</v>
      </c>
      <c r="D414" s="28">
        <v>0</v>
      </c>
      <c r="E414" s="218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35270051.349999987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271470938.69999999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-55152713.160000145</v>
      </c>
      <c r="E417" s="28"/>
    </row>
    <row r="418" spans="1:13" x14ac:dyDescent="0.25">
      <c r="A418" s="28" t="s">
        <v>535</v>
      </c>
      <c r="B418" s="16"/>
      <c r="C418" s="348">
        <v>802193.2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43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802193.2</v>
      </c>
      <c r="E420" s="28"/>
      <c r="F420" s="11">
        <f>D420-C399</f>
        <v>-3603175.67</v>
      </c>
    </row>
    <row r="421" spans="1:13" x14ac:dyDescent="0.25">
      <c r="A421" s="28" t="s">
        <v>538</v>
      </c>
      <c r="B421" s="16"/>
      <c r="C421" s="23"/>
      <c r="D421" s="28">
        <f>D417+D420</f>
        <v>-54350519.960000142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-54350519.960000142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4" customFormat="1" ht="12.6" customHeight="1" x14ac:dyDescent="0.2">
      <c r="A612" s="225"/>
      <c r="C612" s="223" t="s">
        <v>542</v>
      </c>
      <c r="D612" s="230">
        <f>CE90-(BE90+CD90)</f>
        <v>219299</v>
      </c>
      <c r="E612" s="232">
        <f>SUM(C624:D647)+SUM(C668:D713)</f>
        <v>228072703.76938054</v>
      </c>
      <c r="F612" s="232">
        <f>CE64-(AX64+BD64+BE64+BG64+BJ64+BN64+BP64+BQ64+CB64+CC64+CD64)</f>
        <v>26606201.459999997</v>
      </c>
      <c r="G612" s="230">
        <f>CE91-(AX91+AY91+BD91+BE91+BG91+BJ91+BN91+BP91+BQ91+CB91+CC91+CD91)</f>
        <v>93708</v>
      </c>
      <c r="H612" s="235">
        <f>CE60-(AX60+AY60+AZ60+BD60+BE60+BG60+BJ60+BN60+BO60+BP60+BQ60+BR60+CB60+CC60+CD60)</f>
        <v>819.32075961538465</v>
      </c>
      <c r="I612" s="230">
        <f>CE92-(AX92+AY92+AZ92+BD92+BE92+BF92+BG92+BJ92+BN92+BO92+BP92+BQ92+BR92+CB92+CC92+CD92)</f>
        <v>70658.17</v>
      </c>
      <c r="J612" s="230">
        <f>CE93-(AX93+AY93+AZ93+BA93+BD93+BE93+BF93+BG93+BJ93+BN93+BO93+BP93+BQ93+BR93+CB93+CC93+CD93)</f>
        <v>606283.7300000001</v>
      </c>
      <c r="K612" s="230">
        <f>CE89-(AW89+AX89+AY89+AZ89+BA89+BB89+BC89+BD89+BE89+BF89+BG89+BH89+BI89+BJ89+BK89+BL89+BM89+BN89+BO89+BP89+BQ89+BR89+BS89+BT89+BU89+BV89+BW89+BX89+CB89+CC89+CD89)</f>
        <v>1143220086.6400001</v>
      </c>
      <c r="L612" s="236">
        <f>CE94-(AW94+AX94+AY94+AZ94+BA94+BB94+BC94+BD94+BE94+BF94+BG94+BH94+BI94+BJ94+BK94+BL94+BM94+BN94+BO94+BP94+BQ94+BR94+BS94+BT94+BU94+BV94+BW94+BX94+BY94+BZ94+CA94+CB94+CC94+CD94)</f>
        <v>231.3217403846154</v>
      </c>
    </row>
    <row r="613" spans="1:14" s="214" customFormat="1" ht="12.6" customHeight="1" x14ac:dyDescent="0.2">
      <c r="A613" s="225"/>
      <c r="C613" s="223" t="s">
        <v>543</v>
      </c>
      <c r="D613" s="231" t="s">
        <v>544</v>
      </c>
      <c r="E613" s="233" t="s">
        <v>545</v>
      </c>
      <c r="F613" s="234" t="s">
        <v>546</v>
      </c>
      <c r="G613" s="231" t="s">
        <v>547</v>
      </c>
      <c r="H613" s="234" t="s">
        <v>548</v>
      </c>
      <c r="I613" s="231" t="s">
        <v>549</v>
      </c>
      <c r="J613" s="231" t="s">
        <v>550</v>
      </c>
      <c r="K613" s="223" t="s">
        <v>551</v>
      </c>
      <c r="L613" s="224" t="s">
        <v>552</v>
      </c>
    </row>
    <row r="614" spans="1:14" s="214" customFormat="1" ht="12.6" customHeight="1" x14ac:dyDescent="0.2">
      <c r="A614" s="225">
        <v>8430</v>
      </c>
      <c r="B614" s="224" t="s">
        <v>167</v>
      </c>
      <c r="C614" s="230">
        <f>BE85</f>
        <v>7393165.8399999999</v>
      </c>
      <c r="D614" s="230"/>
      <c r="E614" s="232"/>
      <c r="F614" s="232"/>
      <c r="G614" s="230"/>
      <c r="H614" s="232"/>
      <c r="I614" s="230"/>
      <c r="J614" s="230"/>
      <c r="N614" s="226" t="s">
        <v>553</v>
      </c>
    </row>
    <row r="615" spans="1:14" s="214" customFormat="1" ht="12.6" customHeight="1" x14ac:dyDescent="0.2">
      <c r="A615" s="225"/>
      <c r="B615" s="224" t="s">
        <v>554</v>
      </c>
      <c r="C615" s="230">
        <f>CD69-CD84</f>
        <v>9929543.3500000015</v>
      </c>
      <c r="D615" s="230">
        <f>SUM(C614:C615)</f>
        <v>17322709.190000001</v>
      </c>
      <c r="E615" s="232"/>
      <c r="F615" s="232"/>
      <c r="G615" s="230"/>
      <c r="H615" s="232"/>
      <c r="I615" s="230"/>
      <c r="J615" s="230"/>
      <c r="N615" s="226" t="s">
        <v>555</v>
      </c>
    </row>
    <row r="616" spans="1:14" s="214" customFormat="1" ht="12.6" customHeight="1" x14ac:dyDescent="0.2">
      <c r="A616" s="225">
        <v>8310</v>
      </c>
      <c r="B616" s="229" t="s">
        <v>556</v>
      </c>
      <c r="C616" s="230">
        <f>AX85</f>
        <v>47768.480000000003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557</v>
      </c>
    </row>
    <row r="617" spans="1:14" s="214" customFormat="1" ht="12.6" customHeight="1" x14ac:dyDescent="0.2">
      <c r="A617" s="225">
        <v>8510</v>
      </c>
      <c r="B617" s="229" t="s">
        <v>172</v>
      </c>
      <c r="C617" s="230">
        <f>BJ85</f>
        <v>261244.82</v>
      </c>
      <c r="D617" s="230">
        <f>(D615/D612)*BJ90</f>
        <v>0</v>
      </c>
      <c r="E617" s="232"/>
      <c r="F617" s="232"/>
      <c r="G617" s="230"/>
      <c r="H617" s="232"/>
      <c r="I617" s="230"/>
      <c r="J617" s="230"/>
      <c r="N617" s="226" t="s">
        <v>558</v>
      </c>
    </row>
    <row r="618" spans="1:14" s="214" customFormat="1" ht="12.6" customHeight="1" x14ac:dyDescent="0.2">
      <c r="A618" s="225">
        <v>8470</v>
      </c>
      <c r="B618" s="229" t="s">
        <v>559</v>
      </c>
      <c r="C618" s="230">
        <f>BG85</f>
        <v>370948.73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560</v>
      </c>
    </row>
    <row r="619" spans="1:14" s="214" customFormat="1" ht="12.6" customHeight="1" x14ac:dyDescent="0.2">
      <c r="A619" s="225">
        <v>8610</v>
      </c>
      <c r="B619" s="229" t="s">
        <v>561</v>
      </c>
      <c r="C619" s="230">
        <f>BN85</f>
        <v>3890546.35</v>
      </c>
      <c r="D619" s="230">
        <f>(D615/D612)*BN90</f>
        <v>1686226.9006193827</v>
      </c>
      <c r="E619" s="232"/>
      <c r="F619" s="232"/>
      <c r="G619" s="230"/>
      <c r="H619" s="232"/>
      <c r="I619" s="230"/>
      <c r="J619" s="230"/>
      <c r="N619" s="226" t="s">
        <v>562</v>
      </c>
    </row>
    <row r="620" spans="1:14" s="214" customFormat="1" ht="12.6" customHeight="1" x14ac:dyDescent="0.2">
      <c r="A620" s="225">
        <v>8790</v>
      </c>
      <c r="B620" s="229" t="s">
        <v>563</v>
      </c>
      <c r="C620" s="230">
        <f>CC85</f>
        <v>16963923.939999994</v>
      </c>
      <c r="D620" s="230">
        <f>(D615/D612)*CC90</f>
        <v>0</v>
      </c>
      <c r="E620" s="232"/>
      <c r="F620" s="232"/>
      <c r="G620" s="230"/>
      <c r="H620" s="232"/>
      <c r="I620" s="230"/>
      <c r="J620" s="230"/>
      <c r="N620" s="226" t="s">
        <v>564</v>
      </c>
    </row>
    <row r="621" spans="1:14" s="214" customFormat="1" ht="12.6" customHeight="1" x14ac:dyDescent="0.2">
      <c r="A621" s="225">
        <v>8630</v>
      </c>
      <c r="B621" s="229" t="s">
        <v>565</v>
      </c>
      <c r="C621" s="230">
        <f>BP85</f>
        <v>1598943.86</v>
      </c>
      <c r="D621" s="230">
        <f>(D615/D612)*BP90</f>
        <v>0</v>
      </c>
      <c r="E621" s="232"/>
      <c r="F621" s="232"/>
      <c r="G621" s="230"/>
      <c r="H621" s="232"/>
      <c r="I621" s="230"/>
      <c r="J621" s="230"/>
      <c r="N621" s="226" t="s">
        <v>566</v>
      </c>
    </row>
    <row r="622" spans="1:14" s="214" customFormat="1" ht="12.6" customHeight="1" x14ac:dyDescent="0.2">
      <c r="A622" s="225">
        <v>8770</v>
      </c>
      <c r="B622" s="224" t="s">
        <v>567</v>
      </c>
      <c r="C622" s="230">
        <f>CB85</f>
        <v>180411.45</v>
      </c>
      <c r="D622" s="230">
        <f>(D615/D612)*CB90</f>
        <v>0</v>
      </c>
      <c r="E622" s="232"/>
      <c r="F622" s="232"/>
      <c r="G622" s="230"/>
      <c r="H622" s="232"/>
      <c r="I622" s="230"/>
      <c r="J622" s="230"/>
      <c r="N622" s="226" t="s">
        <v>568</v>
      </c>
    </row>
    <row r="623" spans="1:14" s="214" customFormat="1" ht="12.6" customHeight="1" x14ac:dyDescent="0.2">
      <c r="A623" s="225">
        <v>8640</v>
      </c>
      <c r="B623" s="229" t="s">
        <v>569</v>
      </c>
      <c r="C623" s="230">
        <f>BQ85</f>
        <v>0</v>
      </c>
      <c r="D623" s="230">
        <f>(D615/D612)*BQ90</f>
        <v>0</v>
      </c>
      <c r="E623" s="232">
        <f>SUM(C616:D623)</f>
        <v>25000014.530619375</v>
      </c>
      <c r="F623" s="232"/>
      <c r="G623" s="230"/>
      <c r="H623" s="232"/>
      <c r="I623" s="230"/>
      <c r="J623" s="230"/>
      <c r="N623" s="226" t="s">
        <v>570</v>
      </c>
    </row>
    <row r="624" spans="1:14" s="214" customFormat="1" ht="12.6" customHeight="1" x14ac:dyDescent="0.2">
      <c r="A624" s="225">
        <v>8420</v>
      </c>
      <c r="B624" s="229" t="s">
        <v>166</v>
      </c>
      <c r="C624" s="230">
        <f>BD85</f>
        <v>258458.47</v>
      </c>
      <c r="D624" s="230">
        <f>(D615/D612)*BD90</f>
        <v>0</v>
      </c>
      <c r="E624" s="232">
        <f>(E623/E612)*SUM(C624:D624)</f>
        <v>28330.726995262303</v>
      </c>
      <c r="F624" s="232">
        <f>SUM(C624:E624)</f>
        <v>286789.19699526229</v>
      </c>
      <c r="G624" s="230"/>
      <c r="H624" s="232"/>
      <c r="I624" s="230"/>
      <c r="J624" s="230"/>
      <c r="N624" s="226" t="s">
        <v>571</v>
      </c>
    </row>
    <row r="625" spans="1:14" s="214" customFormat="1" ht="12.6" customHeight="1" x14ac:dyDescent="0.2">
      <c r="A625" s="225">
        <v>8320</v>
      </c>
      <c r="B625" s="229" t="s">
        <v>162</v>
      </c>
      <c r="C625" s="230">
        <f>AY85</f>
        <v>2975934.1799999992</v>
      </c>
      <c r="D625" s="230">
        <f>(D615/D612)*AY90</f>
        <v>452304.08174200525</v>
      </c>
      <c r="E625" s="232">
        <f>(E623/E612)*SUM(C625:D625)</f>
        <v>375783.70818385377</v>
      </c>
      <c r="F625" s="232">
        <f>(F624/F612)*AY64</f>
        <v>7701.6759163533598</v>
      </c>
      <c r="G625" s="230">
        <f>SUM(C625:F625)</f>
        <v>3811723.6458422118</v>
      </c>
      <c r="H625" s="232"/>
      <c r="I625" s="230"/>
      <c r="J625" s="230"/>
      <c r="N625" s="226" t="s">
        <v>572</v>
      </c>
    </row>
    <row r="626" spans="1:14" s="214" customFormat="1" ht="12.6" customHeight="1" x14ac:dyDescent="0.2">
      <c r="A626" s="225">
        <v>8650</v>
      </c>
      <c r="B626" s="229" t="s">
        <v>179</v>
      </c>
      <c r="C626" s="230">
        <f>BR85</f>
        <v>2981603.4699999997</v>
      </c>
      <c r="D626" s="230">
        <f>(D615/D612)*BR90</f>
        <v>247084.7306477458</v>
      </c>
      <c r="E626" s="232">
        <f>(E623/E612)*SUM(C626:D626)</f>
        <v>353910.18125804106</v>
      </c>
      <c r="F626" s="232">
        <f>(F624/F612)*BR64</f>
        <v>4.0137895462333253</v>
      </c>
      <c r="G626" s="230">
        <f>(G625/G612)*BR91</f>
        <v>0</v>
      </c>
      <c r="H626" s="232"/>
      <c r="I626" s="230"/>
      <c r="J626" s="230"/>
      <c r="N626" s="226" t="s">
        <v>573</v>
      </c>
    </row>
    <row r="627" spans="1:14" s="214" customFormat="1" ht="12.6" customHeight="1" x14ac:dyDescent="0.2">
      <c r="A627" s="225">
        <v>8620</v>
      </c>
      <c r="B627" s="224" t="s">
        <v>574</v>
      </c>
      <c r="C627" s="230">
        <f>BO85</f>
        <v>270216.94999999995</v>
      </c>
      <c r="D627" s="230">
        <f>(D615/D612)*BO90</f>
        <v>0</v>
      </c>
      <c r="E627" s="232">
        <f>(E623/E612)*SUM(C627:D627)</f>
        <v>29619.623763703479</v>
      </c>
      <c r="F627" s="232">
        <f>(F624/F612)*BO64</f>
        <v>0</v>
      </c>
      <c r="G627" s="230">
        <f>(G625/G612)*BO91</f>
        <v>0</v>
      </c>
      <c r="H627" s="232"/>
      <c r="I627" s="230"/>
      <c r="J627" s="230"/>
      <c r="N627" s="226" t="s">
        <v>575</v>
      </c>
    </row>
    <row r="628" spans="1:14" s="214" customFormat="1" ht="12.6" customHeight="1" x14ac:dyDescent="0.2">
      <c r="A628" s="225">
        <v>8330</v>
      </c>
      <c r="B628" s="229" t="s">
        <v>163</v>
      </c>
      <c r="C628" s="230">
        <f>AZ85</f>
        <v>0</v>
      </c>
      <c r="D628" s="230">
        <f>(D615/D612)*AZ90</f>
        <v>0</v>
      </c>
      <c r="E628" s="232">
        <f>(E623/E612)*SUM(C628:D628)</f>
        <v>0</v>
      </c>
      <c r="F628" s="232">
        <f>(F624/F612)*AZ64</f>
        <v>0</v>
      </c>
      <c r="G628" s="230">
        <f>(G625/G612)*AZ91</f>
        <v>2237.2134771985493</v>
      </c>
      <c r="H628" s="232">
        <f>SUM(C626:G628)</f>
        <v>3884676.1829362344</v>
      </c>
      <c r="I628" s="230"/>
      <c r="J628" s="230"/>
      <c r="N628" s="226" t="s">
        <v>576</v>
      </c>
    </row>
    <row r="629" spans="1:14" s="214" customFormat="1" ht="12.6" customHeight="1" x14ac:dyDescent="0.2">
      <c r="A629" s="225">
        <v>8460</v>
      </c>
      <c r="B629" s="229" t="s">
        <v>168</v>
      </c>
      <c r="C629" s="230">
        <f>BF85</f>
        <v>3701091.8899999997</v>
      </c>
      <c r="D629" s="230">
        <f>(D615/D612)*BF90</f>
        <v>327260.88205678097</v>
      </c>
      <c r="E629" s="232">
        <f>(E623/E612)*SUM(C629:D629)</f>
        <v>441564.80004601425</v>
      </c>
      <c r="F629" s="232">
        <f>(F624/F612)*BF64</f>
        <v>1172.9687430159786</v>
      </c>
      <c r="G629" s="230">
        <f>(G625/G612)*BF91</f>
        <v>0</v>
      </c>
      <c r="H629" s="232">
        <f>(H628/H612)*BF60</f>
        <v>161064.53173110922</v>
      </c>
      <c r="I629" s="230">
        <f>SUM(C629:H629)</f>
        <v>4632155.0725769205</v>
      </c>
      <c r="J629" s="230"/>
      <c r="N629" s="226" t="s">
        <v>577</v>
      </c>
    </row>
    <row r="630" spans="1:14" s="214" customFormat="1" ht="12.6" customHeight="1" x14ac:dyDescent="0.2">
      <c r="A630" s="225">
        <v>8350</v>
      </c>
      <c r="B630" s="229" t="s">
        <v>578</v>
      </c>
      <c r="C630" s="230">
        <f>BA85</f>
        <v>18074.22</v>
      </c>
      <c r="D630" s="230">
        <f>(D615/D612)*BA90</f>
        <v>0</v>
      </c>
      <c r="E630" s="232">
        <f>(E623/E612)*SUM(C630:D630)</f>
        <v>1981.1917654403428</v>
      </c>
      <c r="F630" s="232">
        <f>(F624/F612)*BA64</f>
        <v>0</v>
      </c>
      <c r="G630" s="230">
        <f>(G625/G612)*BA91</f>
        <v>0</v>
      </c>
      <c r="H630" s="232">
        <f>(H628/H612)*BA60</f>
        <v>0</v>
      </c>
      <c r="I630" s="230">
        <f>(I629/I612)*BA92</f>
        <v>0</v>
      </c>
      <c r="J630" s="230">
        <f>SUM(C630:I630)</f>
        <v>20055.411765440345</v>
      </c>
      <c r="N630" s="226" t="s">
        <v>579</v>
      </c>
    </row>
    <row r="631" spans="1:14" s="214" customFormat="1" ht="12.6" customHeight="1" x14ac:dyDescent="0.2">
      <c r="A631" s="225">
        <v>8200</v>
      </c>
      <c r="B631" s="229" t="s">
        <v>580</v>
      </c>
      <c r="C631" s="230">
        <f>AW85</f>
        <v>0</v>
      </c>
      <c r="D631" s="230">
        <f>(D615/D612)*AW90</f>
        <v>0</v>
      </c>
      <c r="E631" s="232">
        <f>(E623/E612)*SUM(C631:D631)</f>
        <v>0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581</v>
      </c>
    </row>
    <row r="632" spans="1:14" s="214" customFormat="1" ht="12.6" customHeight="1" x14ac:dyDescent="0.2">
      <c r="A632" s="225">
        <v>8360</v>
      </c>
      <c r="B632" s="229" t="s">
        <v>582</v>
      </c>
      <c r="C632" s="230">
        <f>BB85</f>
        <v>0</v>
      </c>
      <c r="D632" s="230">
        <f>(D615/D612)*BB90</f>
        <v>0</v>
      </c>
      <c r="E632" s="232">
        <f>(E623/E612)*SUM(C632:D632)</f>
        <v>0</v>
      </c>
      <c r="F632" s="232">
        <f>(F624/F612)*BB64</f>
        <v>0</v>
      </c>
      <c r="G632" s="230">
        <f>(G625/G612)*BB91</f>
        <v>0</v>
      </c>
      <c r="H632" s="232">
        <f>(H628/H612)*BB60</f>
        <v>0</v>
      </c>
      <c r="I632" s="230">
        <f>(I629/I612)*BB92</f>
        <v>0</v>
      </c>
      <c r="J632" s="230">
        <f>(J630/J612)*BB93</f>
        <v>0</v>
      </c>
      <c r="N632" s="226" t="s">
        <v>583</v>
      </c>
    </row>
    <row r="633" spans="1:14" s="214" customFormat="1" ht="12.6" customHeight="1" x14ac:dyDescent="0.2">
      <c r="A633" s="225">
        <v>8370</v>
      </c>
      <c r="B633" s="229" t="s">
        <v>584</v>
      </c>
      <c r="C633" s="230">
        <f>BC85</f>
        <v>43057.11</v>
      </c>
      <c r="D633" s="230">
        <f>(D615/D612)*BC90</f>
        <v>0</v>
      </c>
      <c r="E633" s="232">
        <f>(E623/E612)*SUM(C633:D633)</f>
        <v>4719.6720951531534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585</v>
      </c>
    </row>
    <row r="634" spans="1:14" s="214" customFormat="1" ht="12.6" customHeight="1" x14ac:dyDescent="0.2">
      <c r="A634" s="225">
        <v>8490</v>
      </c>
      <c r="B634" s="229" t="s">
        <v>586</v>
      </c>
      <c r="C634" s="230">
        <f>BI85</f>
        <v>-29235.379999999997</v>
      </c>
      <c r="D634" s="230">
        <f>(D615/D612)*BI90</f>
        <v>0</v>
      </c>
      <c r="E634" s="232">
        <f>(E623/E612)*SUM(C634:D634)</f>
        <v>-3204.6137601246019</v>
      </c>
      <c r="F634" s="232">
        <f>(F624/F612)*BI64</f>
        <v>127.20534123913794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1.2900907943747284</v>
      </c>
      <c r="N634" s="226" t="s">
        <v>587</v>
      </c>
    </row>
    <row r="635" spans="1:14" s="214" customFormat="1" ht="12.6" customHeight="1" x14ac:dyDescent="0.2">
      <c r="A635" s="225">
        <v>8530</v>
      </c>
      <c r="B635" s="229" t="s">
        <v>588</v>
      </c>
      <c r="C635" s="230">
        <f>BK85</f>
        <v>10957768.040000001</v>
      </c>
      <c r="D635" s="230">
        <f>(D615/D612)*BK90</f>
        <v>0</v>
      </c>
      <c r="E635" s="232">
        <f>(E623/E612)*SUM(C635:D635)</f>
        <v>1201127.3409559785</v>
      </c>
      <c r="F635" s="232">
        <f>(F624/F612)*BK64</f>
        <v>0</v>
      </c>
      <c r="G635" s="230">
        <f>(G625/G612)*BK91</f>
        <v>0</v>
      </c>
      <c r="H635" s="232">
        <f>(H628/H612)*BK60</f>
        <v>0</v>
      </c>
      <c r="I635" s="230">
        <f>(I629/I612)*BK92</f>
        <v>0</v>
      </c>
      <c r="J635" s="230">
        <f>(J630/J612)*BK93</f>
        <v>0</v>
      </c>
      <c r="N635" s="226" t="s">
        <v>589</v>
      </c>
    </row>
    <row r="636" spans="1:14" s="214" customFormat="1" ht="12.6" customHeight="1" x14ac:dyDescent="0.2">
      <c r="A636" s="225">
        <v>8480</v>
      </c>
      <c r="B636" s="229" t="s">
        <v>590</v>
      </c>
      <c r="C636" s="230">
        <f>BH85</f>
        <v>244131.07</v>
      </c>
      <c r="D636" s="230">
        <f>(D615/D612)*BH90</f>
        <v>0</v>
      </c>
      <c r="E636" s="232">
        <f>(E623/E612)*SUM(C636:D636)</f>
        <v>26760.240030946836</v>
      </c>
      <c r="F636" s="232">
        <f>(F624/F612)*BH64</f>
        <v>0</v>
      </c>
      <c r="G636" s="230">
        <f>(G625/G612)*BH91</f>
        <v>0</v>
      </c>
      <c r="H636" s="232">
        <f>(H628/H612)*BH60</f>
        <v>0</v>
      </c>
      <c r="I636" s="230">
        <f>(I629/I612)*BH92</f>
        <v>0</v>
      </c>
      <c r="J636" s="230">
        <f>(J630/J612)*BH93</f>
        <v>0</v>
      </c>
      <c r="N636" s="226" t="s">
        <v>591</v>
      </c>
    </row>
    <row r="637" spans="1:14" s="214" customFormat="1" ht="12.6" customHeight="1" x14ac:dyDescent="0.2">
      <c r="A637" s="225">
        <v>8560</v>
      </c>
      <c r="B637" s="229" t="s">
        <v>174</v>
      </c>
      <c r="C637" s="230">
        <f>BL85</f>
        <v>289886.45</v>
      </c>
      <c r="D637" s="230">
        <f>(D615/D612)*BL90</f>
        <v>0</v>
      </c>
      <c r="E637" s="232">
        <f>(E623/E612)*SUM(C637:D637)</f>
        <v>31775.680923034779</v>
      </c>
      <c r="F637" s="232">
        <f>(F624/F612)*BL64</f>
        <v>285.23279628437427</v>
      </c>
      <c r="G637" s="230">
        <f>(G625/G612)*BL91</f>
        <v>0</v>
      </c>
      <c r="H637" s="232">
        <f>(H628/H612)*BL60</f>
        <v>8753.2383282422888</v>
      </c>
      <c r="I637" s="230">
        <f>(I629/I612)*BL92</f>
        <v>0</v>
      </c>
      <c r="J637" s="230">
        <f>(J630/J612)*BL93</f>
        <v>0</v>
      </c>
      <c r="N637" s="226" t="s">
        <v>592</v>
      </c>
    </row>
    <row r="638" spans="1:14" s="214" customFormat="1" ht="12.6" customHeight="1" x14ac:dyDescent="0.2">
      <c r="A638" s="225">
        <v>8590</v>
      </c>
      <c r="B638" s="229" t="s">
        <v>593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594</v>
      </c>
    </row>
    <row r="639" spans="1:14" s="214" customFormat="1" ht="12.6" customHeight="1" x14ac:dyDescent="0.2">
      <c r="A639" s="225">
        <v>8660</v>
      </c>
      <c r="B639" s="229" t="s">
        <v>595</v>
      </c>
      <c r="C639" s="230">
        <f>BS85</f>
        <v>46491.55</v>
      </c>
      <c r="D639" s="230">
        <f>(D615/D612)*BS90</f>
        <v>0</v>
      </c>
      <c r="E639" s="232">
        <f>(E623/E612)*SUM(C639:D639)</f>
        <v>5096.1356021204774</v>
      </c>
      <c r="F639" s="232">
        <f>(F624/F612)*BS64</f>
        <v>0</v>
      </c>
      <c r="G639" s="230">
        <f>(G625/G612)*BS91</f>
        <v>0</v>
      </c>
      <c r="H639" s="232">
        <f>(H628/H612)*BS60</f>
        <v>0</v>
      </c>
      <c r="I639" s="230">
        <f>(I629/I612)*BS92</f>
        <v>0</v>
      </c>
      <c r="J639" s="230">
        <f>(J630/J612)*BS93</f>
        <v>0</v>
      </c>
      <c r="N639" s="226" t="s">
        <v>596</v>
      </c>
    </row>
    <row r="640" spans="1:14" s="214" customFormat="1" ht="12.6" customHeight="1" x14ac:dyDescent="0.2">
      <c r="A640" s="225">
        <v>8670</v>
      </c>
      <c r="B640" s="229" t="s">
        <v>597</v>
      </c>
      <c r="C640" s="230">
        <f>BT85</f>
        <v>96352.040000000008</v>
      </c>
      <c r="D640" s="230">
        <f>(D615/D612)*BT90</f>
        <v>0</v>
      </c>
      <c r="E640" s="232">
        <f>(E623/E612)*SUM(C640:D640)</f>
        <v>10561.554978935663</v>
      </c>
      <c r="F640" s="232">
        <f>(F624/F612)*BT64</f>
        <v>4.3978465903891199E-2</v>
      </c>
      <c r="G640" s="230">
        <f>(G625/G612)*BT91</f>
        <v>0</v>
      </c>
      <c r="H640" s="232">
        <f>(H628/H612)*BT60</f>
        <v>0</v>
      </c>
      <c r="I640" s="230">
        <f>(I629/I612)*BT92</f>
        <v>0</v>
      </c>
      <c r="J640" s="230">
        <f>(J630/J612)*BT93</f>
        <v>0</v>
      </c>
      <c r="N640" s="226" t="s">
        <v>598</v>
      </c>
    </row>
    <row r="641" spans="1:14" s="214" customFormat="1" ht="12.6" customHeight="1" x14ac:dyDescent="0.2">
      <c r="A641" s="225">
        <v>8680</v>
      </c>
      <c r="B641" s="229" t="s">
        <v>599</v>
      </c>
      <c r="C641" s="230">
        <f>BU85</f>
        <v>22480.83</v>
      </c>
      <c r="D641" s="230">
        <f>(D615/D612)*BU90</f>
        <v>0</v>
      </c>
      <c r="E641" s="232">
        <f>(E623/E612)*SUM(C641:D641)</f>
        <v>2464.2189414682471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600</v>
      </c>
    </row>
    <row r="642" spans="1:14" s="214" customFormat="1" ht="12.6" customHeight="1" x14ac:dyDescent="0.2">
      <c r="A642" s="225">
        <v>8690</v>
      </c>
      <c r="B642" s="229" t="s">
        <v>601</v>
      </c>
      <c r="C642" s="230">
        <f>BV85</f>
        <v>81987</v>
      </c>
      <c r="D642" s="230">
        <f>(D615/D612)*BV90</f>
        <v>199452.98749538304</v>
      </c>
      <c r="E642" s="232">
        <f>(E623/E612)*SUM(C642:D642)</f>
        <v>30849.828412594616</v>
      </c>
      <c r="F642" s="232">
        <f>(F624/F612)*BV64</f>
        <v>0</v>
      </c>
      <c r="G642" s="230">
        <f>(G625/G612)*BV91</f>
        <v>0</v>
      </c>
      <c r="H642" s="232">
        <f>(H628/H612)*BV60</f>
        <v>0</v>
      </c>
      <c r="I642" s="230">
        <f>(I629/I612)*BV92</f>
        <v>63238.039297433024</v>
      </c>
      <c r="J642" s="230">
        <f>(J630/J612)*BV93</f>
        <v>0</v>
      </c>
      <c r="N642" s="226" t="s">
        <v>602</v>
      </c>
    </row>
    <row r="643" spans="1:14" s="214" customFormat="1" ht="12.6" customHeight="1" x14ac:dyDescent="0.2">
      <c r="A643" s="225">
        <v>8700</v>
      </c>
      <c r="B643" s="229" t="s">
        <v>603</v>
      </c>
      <c r="C643" s="230">
        <f>BW85</f>
        <v>638453.08000000007</v>
      </c>
      <c r="D643" s="230">
        <f>(D615/D612)*BW90</f>
        <v>0</v>
      </c>
      <c r="E643" s="232">
        <f>(E623/E612)*SUM(C643:D643)</f>
        <v>69983.544779029166</v>
      </c>
      <c r="F643" s="232">
        <f>(F624/F612)*BW64</f>
        <v>1286.5411909863408</v>
      </c>
      <c r="G643" s="230">
        <f>(G625/G612)*BW91</f>
        <v>0</v>
      </c>
      <c r="H643" s="232">
        <f>(H628/H612)*BW60</f>
        <v>0</v>
      </c>
      <c r="I643" s="230">
        <f>(I629/I612)*BW92</f>
        <v>0</v>
      </c>
      <c r="J643" s="230">
        <f>(J630/J612)*BW93</f>
        <v>0</v>
      </c>
      <c r="N643" s="226" t="s">
        <v>604</v>
      </c>
    </row>
    <row r="644" spans="1:14" s="214" customFormat="1" ht="12.6" customHeight="1" x14ac:dyDescent="0.2">
      <c r="A644" s="225">
        <v>8710</v>
      </c>
      <c r="B644" s="229" t="s">
        <v>605</v>
      </c>
      <c r="C644" s="230">
        <f>BX85</f>
        <v>2192444.04</v>
      </c>
      <c r="D644" s="230">
        <f>(D615/D612)*BX90</f>
        <v>0</v>
      </c>
      <c r="E644" s="232">
        <f>(E623/E612)*SUM(C644:D644)</f>
        <v>240323.07221206542</v>
      </c>
      <c r="F644" s="232">
        <f>(F624/F612)*BX64</f>
        <v>3.1785220651322148</v>
      </c>
      <c r="G644" s="230">
        <f>(G625/G612)*BX91</f>
        <v>0</v>
      </c>
      <c r="H644" s="232">
        <f>(H628/H612)*BX60</f>
        <v>23097.197330602707</v>
      </c>
      <c r="I644" s="230">
        <f>(I629/I612)*BX92</f>
        <v>0</v>
      </c>
      <c r="J644" s="230">
        <f>(J630/J612)*BX93</f>
        <v>0</v>
      </c>
      <c r="K644" s="232">
        <f>SUM(C631:J644)</f>
        <v>16500517.459542699</v>
      </c>
      <c r="L644" s="232"/>
      <c r="N644" s="226" t="s">
        <v>606</v>
      </c>
    </row>
    <row r="645" spans="1:14" s="214" customFormat="1" ht="12.6" customHeight="1" x14ac:dyDescent="0.2">
      <c r="A645" s="225">
        <v>8720</v>
      </c>
      <c r="B645" s="229" t="s">
        <v>607</v>
      </c>
      <c r="C645" s="230">
        <f>BY85</f>
        <v>2681741.9900000002</v>
      </c>
      <c r="D645" s="230">
        <f>(D615/D612)*BY90</f>
        <v>54346.002137355848</v>
      </c>
      <c r="E645" s="232">
        <f>(E623/E612)*SUM(C645:D645)</f>
        <v>299914.18714294344</v>
      </c>
      <c r="F645" s="232">
        <f>(F624/F612)*BY64</f>
        <v>10.564856320191392</v>
      </c>
      <c r="G645" s="230">
        <f>(G625/G612)*BY91</f>
        <v>0</v>
      </c>
      <c r="H645" s="232">
        <f>(H628/H612)*BY60</f>
        <v>71522.391251587018</v>
      </c>
      <c r="I645" s="230">
        <f>(I629/I612)*BY92</f>
        <v>17230.800410548087</v>
      </c>
      <c r="J645" s="230">
        <f>(J630/J612)*BY93</f>
        <v>0</v>
      </c>
      <c r="K645" s="232">
        <v>0</v>
      </c>
      <c r="L645" s="232"/>
      <c r="N645" s="226" t="s">
        <v>608</v>
      </c>
    </row>
    <row r="646" spans="1:14" s="214" customFormat="1" ht="12.6" customHeight="1" x14ac:dyDescent="0.2">
      <c r="A646" s="225">
        <v>8730</v>
      </c>
      <c r="B646" s="229" t="s">
        <v>609</v>
      </c>
      <c r="C646" s="230">
        <f>BZ85</f>
        <v>644677.18000000005</v>
      </c>
      <c r="D646" s="230">
        <f>(D615/D612)*BZ90</f>
        <v>0</v>
      </c>
      <c r="E646" s="232">
        <f>(E623/E612)*SUM(C646:D646)</f>
        <v>70665.794727700646</v>
      </c>
      <c r="F646" s="232">
        <f>(F624/F612)*BZ64</f>
        <v>0</v>
      </c>
      <c r="G646" s="230">
        <f>(G625/G612)*BZ91</f>
        <v>0</v>
      </c>
      <c r="H646" s="232">
        <f>(H628/H612)*BZ60</f>
        <v>23753.302692065721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610</v>
      </c>
    </row>
    <row r="647" spans="1:14" s="214" customFormat="1" ht="12.6" customHeight="1" x14ac:dyDescent="0.2">
      <c r="A647" s="225">
        <v>8740</v>
      </c>
      <c r="B647" s="229" t="s">
        <v>611</v>
      </c>
      <c r="C647" s="230">
        <f>CA85</f>
        <v>1028092.4500000001</v>
      </c>
      <c r="D647" s="230">
        <f>(D615/D612)*CA90</f>
        <v>0</v>
      </c>
      <c r="E647" s="232">
        <f>(E623/E612)*SUM(C647:D647)</f>
        <v>112693.56553430176</v>
      </c>
      <c r="F647" s="232">
        <f>(F624/F612)*CA64</f>
        <v>3.0962780222776343</v>
      </c>
      <c r="G647" s="230">
        <f>(G625/G612)*CA91</f>
        <v>0</v>
      </c>
      <c r="H647" s="232">
        <f>(H628/H612)*CA60</f>
        <v>22351.257301817805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5027002.5823326632</v>
      </c>
      <c r="N647" s="226" t="s">
        <v>612</v>
      </c>
    </row>
    <row r="648" spans="1:14" s="214" customFormat="1" ht="12.6" customHeight="1" x14ac:dyDescent="0.2">
      <c r="A648" s="225"/>
      <c r="B648" s="225"/>
      <c r="C648" s="214">
        <f>SUM(C614:C647)</f>
        <v>69780203.450000003</v>
      </c>
      <c r="L648" s="228"/>
    </row>
    <row r="666" spans="1:14" s="214" customFormat="1" ht="12.6" customHeight="1" x14ac:dyDescent="0.2">
      <c r="C666" s="223" t="s">
        <v>613</v>
      </c>
      <c r="M666" s="223" t="s">
        <v>614</v>
      </c>
    </row>
    <row r="667" spans="1:14" s="214" customFormat="1" ht="12.6" customHeight="1" x14ac:dyDescent="0.2">
      <c r="C667" s="223" t="s">
        <v>543</v>
      </c>
      <c r="D667" s="223" t="s">
        <v>544</v>
      </c>
      <c r="E667" s="224" t="s">
        <v>545</v>
      </c>
      <c r="F667" s="223" t="s">
        <v>546</v>
      </c>
      <c r="G667" s="223" t="s">
        <v>547</v>
      </c>
      <c r="H667" s="223" t="s">
        <v>548</v>
      </c>
      <c r="I667" s="223" t="s">
        <v>549</v>
      </c>
      <c r="J667" s="223" t="s">
        <v>550</v>
      </c>
      <c r="K667" s="223" t="s">
        <v>551</v>
      </c>
      <c r="L667" s="224" t="s">
        <v>552</v>
      </c>
      <c r="M667" s="223" t="s">
        <v>615</v>
      </c>
    </row>
    <row r="668" spans="1:14" s="214" customFormat="1" ht="12.6" customHeight="1" x14ac:dyDescent="0.2">
      <c r="A668" s="225">
        <v>6010</v>
      </c>
      <c r="B668" s="224" t="s">
        <v>342</v>
      </c>
      <c r="C668" s="230">
        <f>C85</f>
        <v>5943835.7800000003</v>
      </c>
      <c r="D668" s="230">
        <f>(D615/D612)*C90</f>
        <v>497329.11258254712</v>
      </c>
      <c r="E668" s="232">
        <f>(E623/E612)*SUM(C668:D668)</f>
        <v>706043.35041998886</v>
      </c>
      <c r="F668" s="232">
        <f>(F624/F612)*C64</f>
        <v>5781.1429933326026</v>
      </c>
      <c r="G668" s="230">
        <f>(G625/G612)*C91</f>
        <v>1831586.3354781142</v>
      </c>
      <c r="H668" s="232">
        <f>(H628/H612)*C60</f>
        <v>81231.784097840908</v>
      </c>
      <c r="I668" s="230">
        <f>(I629/I612)*C92</f>
        <v>157681.85957094585</v>
      </c>
      <c r="J668" s="230">
        <f>(J630/J612)*C93</f>
        <v>4248.805862121947</v>
      </c>
      <c r="K668" s="230">
        <f>(K644/K612)*C89</f>
        <v>198354.74608287236</v>
      </c>
      <c r="L668" s="230">
        <f>(L647/L612)*C94</f>
        <v>313122.4319186763</v>
      </c>
      <c r="M668" s="214">
        <f t="shared" ref="M668:M713" si="24">ROUND(SUM(D668:L668),0)</f>
        <v>3795380</v>
      </c>
      <c r="N668" s="224" t="s">
        <v>616</v>
      </c>
    </row>
    <row r="669" spans="1:14" s="214" customFormat="1" ht="12.6" customHeight="1" x14ac:dyDescent="0.2">
      <c r="A669" s="225">
        <v>6030</v>
      </c>
      <c r="B669" s="224" t="s">
        <v>343</v>
      </c>
      <c r="C669" s="230">
        <f>D85</f>
        <v>0</v>
      </c>
      <c r="D669" s="230">
        <f>(D615/D612)*D90</f>
        <v>0</v>
      </c>
      <c r="E669" s="232">
        <f>(E623/E612)*SUM(C669:D669)</f>
        <v>0</v>
      </c>
      <c r="F669" s="232">
        <f>(F624/F612)*D64</f>
        <v>0</v>
      </c>
      <c r="G669" s="230">
        <f>(G625/G612)*D91</f>
        <v>0</v>
      </c>
      <c r="H669" s="232">
        <f>(H628/H612)*D60</f>
        <v>0</v>
      </c>
      <c r="I669" s="230">
        <f>(I629/I612)*D92</f>
        <v>0</v>
      </c>
      <c r="J669" s="230">
        <f>(J630/J612)*D93</f>
        <v>0</v>
      </c>
      <c r="K669" s="230">
        <f>(K644/K612)*D89</f>
        <v>0</v>
      </c>
      <c r="L669" s="230">
        <f>(L647/L612)*D94</f>
        <v>0</v>
      </c>
      <c r="M669" s="214">
        <f t="shared" si="24"/>
        <v>0</v>
      </c>
      <c r="N669" s="224" t="s">
        <v>617</v>
      </c>
    </row>
    <row r="670" spans="1:14" s="214" customFormat="1" ht="12.6" customHeight="1" x14ac:dyDescent="0.2">
      <c r="A670" s="225">
        <v>6070</v>
      </c>
      <c r="B670" s="224" t="s">
        <v>618</v>
      </c>
      <c r="C670" s="230">
        <f>E85</f>
        <v>30317638.310000006</v>
      </c>
      <c r="D670" s="230">
        <f>(D615/D612)*E90</f>
        <v>3786052.1547143399</v>
      </c>
      <c r="E670" s="232">
        <f>(E623/E612)*SUM(C670:D670)</f>
        <v>3738249.8785462608</v>
      </c>
      <c r="F670" s="232">
        <f>(F624/F612)*E64</f>
        <v>12690.265729174729</v>
      </c>
      <c r="G670" s="230">
        <f>(G625/G612)*E91</f>
        <v>1632515.0126161196</v>
      </c>
      <c r="H670" s="232">
        <f>(H628/H612)*E60</f>
        <v>774182.94491814985</v>
      </c>
      <c r="I670" s="230">
        <f>(I629/I612)*E92</f>
        <v>1200395.7320894909</v>
      </c>
      <c r="J670" s="230">
        <f>(J630/J612)*E93</f>
        <v>6547.2696625187727</v>
      </c>
      <c r="K670" s="230">
        <f>(K644/K612)*E89</f>
        <v>1986628.4177533195</v>
      </c>
      <c r="L670" s="230">
        <f>(L647/L612)*E94</f>
        <v>1936367.5482582313</v>
      </c>
      <c r="M670" s="214">
        <f t="shared" si="24"/>
        <v>15073629</v>
      </c>
      <c r="N670" s="224" t="s">
        <v>619</v>
      </c>
    </row>
    <row r="671" spans="1:14" s="214" customFormat="1" ht="12.6" customHeight="1" x14ac:dyDescent="0.2">
      <c r="A671" s="225">
        <v>6100</v>
      </c>
      <c r="B671" s="224" t="s">
        <v>620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0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>
        <f>(K644/K612)*F89</f>
        <v>0</v>
      </c>
      <c r="L671" s="230">
        <f>(L647/L612)*F94</f>
        <v>0</v>
      </c>
      <c r="M671" s="214">
        <f t="shared" si="24"/>
        <v>0</v>
      </c>
      <c r="N671" s="224" t="s">
        <v>621</v>
      </c>
    </row>
    <row r="672" spans="1:14" s="214" customFormat="1" ht="12.6" customHeight="1" x14ac:dyDescent="0.2">
      <c r="A672" s="225">
        <v>6120</v>
      </c>
      <c r="B672" s="224" t="s">
        <v>622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>
        <f>(K644/K612)*G89</f>
        <v>0</v>
      </c>
      <c r="L672" s="230">
        <f>(L647/L612)*G94</f>
        <v>0</v>
      </c>
      <c r="M672" s="214">
        <f t="shared" si="24"/>
        <v>0</v>
      </c>
      <c r="N672" s="224" t="s">
        <v>623</v>
      </c>
    </row>
    <row r="673" spans="1:14" s="214" customFormat="1" ht="12.6" customHeight="1" x14ac:dyDescent="0.2">
      <c r="A673" s="225">
        <v>6140</v>
      </c>
      <c r="B673" s="224" t="s">
        <v>624</v>
      </c>
      <c r="C673" s="230">
        <f>H85</f>
        <v>0</v>
      </c>
      <c r="D673" s="230">
        <f>(D615/D612)*H90</f>
        <v>0</v>
      </c>
      <c r="E673" s="232">
        <f>(E623/E612)*SUM(C673:D673)</f>
        <v>0</v>
      </c>
      <c r="F673" s="232">
        <f>(F624/F612)*H64</f>
        <v>0</v>
      </c>
      <c r="G673" s="230">
        <f>(G625/G612)*H91</f>
        <v>0</v>
      </c>
      <c r="H673" s="232">
        <f>(H628/H612)*H60</f>
        <v>0</v>
      </c>
      <c r="I673" s="230">
        <f>(I629/I612)*H92</f>
        <v>0</v>
      </c>
      <c r="J673" s="230">
        <f>(J630/J612)*H93</f>
        <v>0</v>
      </c>
      <c r="K673" s="230">
        <f>(K644/K612)*H89</f>
        <v>0</v>
      </c>
      <c r="L673" s="230">
        <f>(L647/L612)*H94</f>
        <v>0</v>
      </c>
      <c r="M673" s="214">
        <f t="shared" si="24"/>
        <v>0</v>
      </c>
      <c r="N673" s="224" t="s">
        <v>625</v>
      </c>
    </row>
    <row r="674" spans="1:14" s="214" customFormat="1" ht="12.6" customHeight="1" x14ac:dyDescent="0.2">
      <c r="A674" s="225">
        <v>6150</v>
      </c>
      <c r="B674" s="224" t="s">
        <v>626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>
        <f>(K644/K612)*I89</f>
        <v>0</v>
      </c>
      <c r="L674" s="230">
        <f>(L647/L612)*I94</f>
        <v>0</v>
      </c>
      <c r="M674" s="214">
        <f t="shared" si="24"/>
        <v>0</v>
      </c>
      <c r="N674" s="224" t="s">
        <v>627</v>
      </c>
    </row>
    <row r="675" spans="1:14" s="214" customFormat="1" ht="12.6" customHeight="1" x14ac:dyDescent="0.2">
      <c r="A675" s="225">
        <v>6170</v>
      </c>
      <c r="B675" s="224" t="s">
        <v>125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>
        <f>(K644/K612)*J89</f>
        <v>0</v>
      </c>
      <c r="L675" s="230">
        <f>(L647/L612)*J94</f>
        <v>0</v>
      </c>
      <c r="M675" s="214">
        <f t="shared" si="24"/>
        <v>0</v>
      </c>
      <c r="N675" s="224" t="s">
        <v>628</v>
      </c>
    </row>
    <row r="676" spans="1:14" s="214" customFormat="1" ht="12.6" customHeight="1" x14ac:dyDescent="0.2">
      <c r="A676" s="225">
        <v>6200</v>
      </c>
      <c r="B676" s="224" t="s">
        <v>348</v>
      </c>
      <c r="C676" s="230">
        <f>K85</f>
        <v>0</v>
      </c>
      <c r="D676" s="230">
        <f>(D615/D612)*K90</f>
        <v>0</v>
      </c>
      <c r="E676" s="232">
        <f>(E623/E612)*SUM(C676:D676)</f>
        <v>0</v>
      </c>
      <c r="F676" s="232">
        <f>(F624/F612)*K64</f>
        <v>0</v>
      </c>
      <c r="G676" s="230">
        <f>(G625/G612)*K91</f>
        <v>0</v>
      </c>
      <c r="H676" s="232">
        <f>(H628/H612)*K60</f>
        <v>0</v>
      </c>
      <c r="I676" s="230">
        <f>(I629/I612)*K92</f>
        <v>0</v>
      </c>
      <c r="J676" s="230">
        <f>(J630/J612)*K93</f>
        <v>0</v>
      </c>
      <c r="K676" s="230">
        <f>(K644/K612)*K89</f>
        <v>0</v>
      </c>
      <c r="L676" s="230">
        <f>(L647/L612)*K94</f>
        <v>0</v>
      </c>
      <c r="M676" s="214">
        <f t="shared" si="24"/>
        <v>0</v>
      </c>
      <c r="N676" s="224" t="s">
        <v>629</v>
      </c>
    </row>
    <row r="677" spans="1:14" s="214" customFormat="1" ht="12.6" customHeight="1" x14ac:dyDescent="0.2">
      <c r="A677" s="225">
        <v>6210</v>
      </c>
      <c r="B677" s="224" t="s">
        <v>349</v>
      </c>
      <c r="C677" s="230">
        <f>L85</f>
        <v>0</v>
      </c>
      <c r="D677" s="230">
        <f>(D615/D612)*L90</f>
        <v>0</v>
      </c>
      <c r="E677" s="232">
        <f>(E623/E612)*SUM(C677:D677)</f>
        <v>0</v>
      </c>
      <c r="F677" s="232">
        <f>(F624/F612)*L64</f>
        <v>0</v>
      </c>
      <c r="G677" s="230">
        <f>(G625/G612)*L91</f>
        <v>0</v>
      </c>
      <c r="H677" s="232">
        <f>(H628/H612)*L60</f>
        <v>0</v>
      </c>
      <c r="I677" s="230">
        <f>(I629/I612)*L92</f>
        <v>0</v>
      </c>
      <c r="J677" s="230">
        <f>(J630/J612)*L93</f>
        <v>0</v>
      </c>
      <c r="K677" s="230">
        <f>(K644/K612)*L89</f>
        <v>0</v>
      </c>
      <c r="L677" s="230">
        <f>(L647/L612)*L94</f>
        <v>0</v>
      </c>
      <c r="M677" s="214">
        <f t="shared" si="24"/>
        <v>0</v>
      </c>
      <c r="N677" s="224" t="s">
        <v>630</v>
      </c>
    </row>
    <row r="678" spans="1:14" s="214" customFormat="1" ht="12.6" customHeight="1" x14ac:dyDescent="0.2">
      <c r="A678" s="225">
        <v>6330</v>
      </c>
      <c r="B678" s="224" t="s">
        <v>631</v>
      </c>
      <c r="C678" s="230">
        <f>M85</f>
        <v>0</v>
      </c>
      <c r="D678" s="230">
        <f>(D615/D612)*M90</f>
        <v>0</v>
      </c>
      <c r="E678" s="232">
        <f>(E623/E612)*SUM(C678:D678)</f>
        <v>0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>
        <f>(K644/K612)*M89</f>
        <v>0</v>
      </c>
      <c r="L678" s="230">
        <f>(L647/L612)*M94</f>
        <v>0</v>
      </c>
      <c r="M678" s="214">
        <f t="shared" si="24"/>
        <v>0</v>
      </c>
      <c r="N678" s="224" t="s">
        <v>632</v>
      </c>
    </row>
    <row r="679" spans="1:14" s="214" customFormat="1" ht="12.6" customHeight="1" x14ac:dyDescent="0.2">
      <c r="A679" s="225">
        <v>6400</v>
      </c>
      <c r="B679" s="224" t="s">
        <v>633</v>
      </c>
      <c r="C679" s="230">
        <f>N85</f>
        <v>0</v>
      </c>
      <c r="D679" s="230">
        <f>(D615/D612)*N90</f>
        <v>0</v>
      </c>
      <c r="E679" s="232">
        <f>(E623/E612)*SUM(C679:D679)</f>
        <v>0</v>
      </c>
      <c r="F679" s="232">
        <f>(F624/F612)*N64</f>
        <v>0</v>
      </c>
      <c r="G679" s="230">
        <f>(G625/G612)*N91</f>
        <v>0</v>
      </c>
      <c r="H679" s="232">
        <f>(H628/H612)*N60</f>
        <v>0</v>
      </c>
      <c r="I679" s="230">
        <f>(I629/I612)*N92</f>
        <v>0</v>
      </c>
      <c r="J679" s="230">
        <f>(J630/J612)*N93</f>
        <v>0</v>
      </c>
      <c r="K679" s="230">
        <f>(K644/K612)*N89</f>
        <v>0</v>
      </c>
      <c r="L679" s="230">
        <f>(L647/L612)*N94</f>
        <v>0</v>
      </c>
      <c r="M679" s="214">
        <f t="shared" si="24"/>
        <v>0</v>
      </c>
      <c r="N679" s="224" t="s">
        <v>634</v>
      </c>
    </row>
    <row r="680" spans="1:14" s="214" customFormat="1" ht="12.6" customHeight="1" x14ac:dyDescent="0.2">
      <c r="A680" s="225">
        <v>7010</v>
      </c>
      <c r="B680" s="224" t="s">
        <v>635</v>
      </c>
      <c r="C680" s="230">
        <f>O85</f>
        <v>9513227.379999999</v>
      </c>
      <c r="D680" s="230">
        <f>(D615/D612)*O90</f>
        <v>1873910.1870704838</v>
      </c>
      <c r="E680" s="232">
        <f>(E623/E612)*SUM(C680:D680)</f>
        <v>1248192.3524122434</v>
      </c>
      <c r="F680" s="232">
        <f>(F624/F612)*O64</f>
        <v>5343.5944452622607</v>
      </c>
      <c r="G680" s="230">
        <f>(G625/G612)*O91</f>
        <v>340259.83157756116</v>
      </c>
      <c r="H680" s="232">
        <f>(H628/H612)*O60</f>
        <v>170378.70674888632</v>
      </c>
      <c r="I680" s="230">
        <f>(I629/I612)*O92</f>
        <v>594137.03217940731</v>
      </c>
      <c r="J680" s="230">
        <f>(J630/J612)*O93</f>
        <v>0</v>
      </c>
      <c r="K680" s="230">
        <f>(K644/K612)*O89</f>
        <v>607189.54534721933</v>
      </c>
      <c r="L680" s="230">
        <f>(L647/L612)*O94</f>
        <v>592072.68356012576</v>
      </c>
      <c r="M680" s="214">
        <f t="shared" si="24"/>
        <v>5431484</v>
      </c>
      <c r="N680" s="224" t="s">
        <v>636</v>
      </c>
    </row>
    <row r="681" spans="1:14" s="214" customFormat="1" ht="12.6" customHeight="1" x14ac:dyDescent="0.2">
      <c r="A681" s="225">
        <v>7020</v>
      </c>
      <c r="B681" s="224" t="s">
        <v>637</v>
      </c>
      <c r="C681" s="230">
        <f>P85</f>
        <v>20269155.59</v>
      </c>
      <c r="D681" s="230">
        <f>(D615/D612)*P90</f>
        <v>2095559.7248574323</v>
      </c>
      <c r="E681" s="232">
        <f>(E623/E612)*SUM(C681:D681)</f>
        <v>2451491.1192966038</v>
      </c>
      <c r="F681" s="232">
        <f>(F624/F612)*P64</f>
        <v>80580.906945895884</v>
      </c>
      <c r="G681" s="230">
        <f>(G625/G612)*P91</f>
        <v>976.23860823209429</v>
      </c>
      <c r="H681" s="232">
        <f>(H628/H612)*P60</f>
        <v>154149.51904158079</v>
      </c>
      <c r="I681" s="230">
        <f>(I629/I612)*P92</f>
        <v>664412.65129568335</v>
      </c>
      <c r="J681" s="230">
        <f>(J630/J612)*P93</f>
        <v>1067.546824419974</v>
      </c>
      <c r="K681" s="230">
        <f>(K644/K612)*P89</f>
        <v>2633612.9295688001</v>
      </c>
      <c r="L681" s="230">
        <f>(L647/L612)*P94</f>
        <v>225419.03893176845</v>
      </c>
      <c r="M681" s="214">
        <f t="shared" si="24"/>
        <v>8307270</v>
      </c>
      <c r="N681" s="224" t="s">
        <v>638</v>
      </c>
    </row>
    <row r="682" spans="1:14" s="214" customFormat="1" ht="12.6" customHeight="1" x14ac:dyDescent="0.2">
      <c r="A682" s="225">
        <v>7030</v>
      </c>
      <c r="B682" s="224" t="s">
        <v>639</v>
      </c>
      <c r="C682" s="230">
        <f>Q85</f>
        <v>2194904.4499999997</v>
      </c>
      <c r="D682" s="230">
        <f>(D615/D612)*Q90</f>
        <v>181284.99259481349</v>
      </c>
      <c r="E682" s="232">
        <f>(E623/E612)*SUM(C682:D682)</f>
        <v>260464.18361595256</v>
      </c>
      <c r="F682" s="232">
        <f>(F624/F612)*Q64</f>
        <v>1759.1164313419806</v>
      </c>
      <c r="G682" s="230">
        <f>(G625/G612)*Q91</f>
        <v>0</v>
      </c>
      <c r="H682" s="232">
        <f>(H628/H612)*Q60</f>
        <v>44106.268627198544</v>
      </c>
      <c r="I682" s="230">
        <f>(I629/I612)*Q92</f>
        <v>57477.742648557927</v>
      </c>
      <c r="J682" s="230">
        <f>(J630/J612)*Q93</f>
        <v>521.78582239015475</v>
      </c>
      <c r="K682" s="230">
        <f>(K644/K612)*Q89</f>
        <v>217081.28573329735</v>
      </c>
      <c r="L682" s="230">
        <f>(L647/L612)*Q94</f>
        <v>202072.35361358599</v>
      </c>
      <c r="M682" s="214">
        <f t="shared" si="24"/>
        <v>964768</v>
      </c>
      <c r="N682" s="224" t="s">
        <v>640</v>
      </c>
    </row>
    <row r="683" spans="1:14" s="214" customFormat="1" ht="12.6" customHeight="1" x14ac:dyDescent="0.2">
      <c r="A683" s="225">
        <v>7040</v>
      </c>
      <c r="B683" s="224" t="s">
        <v>133</v>
      </c>
      <c r="C683" s="230">
        <f>R85</f>
        <v>0</v>
      </c>
      <c r="D683" s="230">
        <f>(D615/D612)*R90</f>
        <v>0</v>
      </c>
      <c r="E683" s="232">
        <f>(E623/E612)*SUM(C683:D683)</f>
        <v>0</v>
      </c>
      <c r="F683" s="232">
        <f>(F624/F612)*R64</f>
        <v>0</v>
      </c>
      <c r="G683" s="230">
        <f>(G625/G612)*R91</f>
        <v>0</v>
      </c>
      <c r="H683" s="232">
        <f>(H628/H612)*R60</f>
        <v>0</v>
      </c>
      <c r="I683" s="230">
        <f>(I629/I612)*R92</f>
        <v>0</v>
      </c>
      <c r="J683" s="230">
        <f>(J630/J612)*R93</f>
        <v>0</v>
      </c>
      <c r="K683" s="230">
        <f>(K644/K612)*R89</f>
        <v>0</v>
      </c>
      <c r="L683" s="230">
        <f>(L647/L612)*R94</f>
        <v>0</v>
      </c>
      <c r="M683" s="214">
        <f t="shared" si="24"/>
        <v>0</v>
      </c>
      <c r="N683" s="224" t="s">
        <v>641</v>
      </c>
    </row>
    <row r="684" spans="1:14" s="214" customFormat="1" ht="12.6" customHeight="1" x14ac:dyDescent="0.2">
      <c r="A684" s="225">
        <v>7050</v>
      </c>
      <c r="B684" s="224" t="s">
        <v>642</v>
      </c>
      <c r="C684" s="230">
        <f>S85</f>
        <v>1009587.38</v>
      </c>
      <c r="D684" s="230">
        <f>(D615/D612)*S90</f>
        <v>0</v>
      </c>
      <c r="E684" s="232">
        <f>(E623/E612)*SUM(C684:D684)</f>
        <v>110665.14647650023</v>
      </c>
      <c r="F684" s="232">
        <f>(F624/F612)*S64</f>
        <v>1251.735037772708</v>
      </c>
      <c r="G684" s="230">
        <f>(G625/G612)*S91</f>
        <v>0</v>
      </c>
      <c r="H684" s="232">
        <f>(H628/H612)*S60</f>
        <v>58950.005625253514</v>
      </c>
      <c r="I684" s="230">
        <f>(I629/I612)*S92</f>
        <v>0</v>
      </c>
      <c r="J684" s="230">
        <f>(J630/J612)*S93</f>
        <v>5.1554012898282418</v>
      </c>
      <c r="K684" s="230">
        <f>(K644/K612)*S89</f>
        <v>0</v>
      </c>
      <c r="L684" s="230">
        <f>(L647/L612)*S94</f>
        <v>15.671861368701782</v>
      </c>
      <c r="M684" s="214">
        <f t="shared" si="24"/>
        <v>170888</v>
      </c>
      <c r="N684" s="224" t="s">
        <v>643</v>
      </c>
    </row>
    <row r="685" spans="1:14" s="214" customFormat="1" ht="12.6" customHeight="1" x14ac:dyDescent="0.2">
      <c r="A685" s="225">
        <v>7060</v>
      </c>
      <c r="B685" s="224" t="s">
        <v>644</v>
      </c>
      <c r="C685" s="230">
        <f>T85</f>
        <v>436384.80000000005</v>
      </c>
      <c r="D685" s="230">
        <f>(D615/D612)*T90</f>
        <v>0</v>
      </c>
      <c r="E685" s="232">
        <f>(E623/E612)*SUM(C685:D685)</f>
        <v>47833.985218910188</v>
      </c>
      <c r="F685" s="232">
        <f>(F624/F612)*T64</f>
        <v>1.846664406533</v>
      </c>
      <c r="G685" s="230">
        <f>(G625/G612)*T91</f>
        <v>4149.0140849864001</v>
      </c>
      <c r="H685" s="232">
        <f>(H628/H612)*T60</f>
        <v>1270.6100459753998</v>
      </c>
      <c r="I685" s="230">
        <f>(I629/I612)*T92</f>
        <v>0</v>
      </c>
      <c r="J685" s="230">
        <f>(J630/J612)*T93</f>
        <v>0</v>
      </c>
      <c r="K685" s="230">
        <f>(K644/K612)*T89</f>
        <v>17921.734268397347</v>
      </c>
      <c r="L685" s="230">
        <f>(L647/L612)*T94</f>
        <v>5823.7681636853731</v>
      </c>
      <c r="M685" s="214">
        <f t="shared" si="24"/>
        <v>77001</v>
      </c>
      <c r="N685" s="224" t="s">
        <v>645</v>
      </c>
    </row>
    <row r="686" spans="1:14" s="214" customFormat="1" ht="12.6" customHeight="1" x14ac:dyDescent="0.2">
      <c r="A686" s="225">
        <v>7070</v>
      </c>
      <c r="B686" s="224" t="s">
        <v>136</v>
      </c>
      <c r="C686" s="230">
        <f>U85</f>
        <v>7410071.6300000008</v>
      </c>
      <c r="D686" s="230">
        <f>(D615/D612)*U90</f>
        <v>691647.66673646483</v>
      </c>
      <c r="E686" s="232">
        <f>(E623/E612)*SUM(C686:D686)</f>
        <v>888063.74806787842</v>
      </c>
      <c r="F686" s="232">
        <f>(F624/F612)*U64</f>
        <v>18008.365599055644</v>
      </c>
      <c r="G686" s="230">
        <f>(G625/G612)*U91</f>
        <v>0</v>
      </c>
      <c r="H686" s="232">
        <f>(H628/H612)*U60</f>
        <v>130848.12507310206</v>
      </c>
      <c r="I686" s="230">
        <f>(I629/I612)*U92</f>
        <v>219291.98894587066</v>
      </c>
      <c r="J686" s="230">
        <f>(J630/J612)*U93</f>
        <v>0.52926801820501679</v>
      </c>
      <c r="K686" s="230">
        <f>(K644/K612)*U89</f>
        <v>896492.09393142478</v>
      </c>
      <c r="L686" s="230">
        <f>(L647/L612)*U94</f>
        <v>0</v>
      </c>
      <c r="M686" s="214">
        <f t="shared" si="24"/>
        <v>2844353</v>
      </c>
      <c r="N686" s="224" t="s">
        <v>646</v>
      </c>
    </row>
    <row r="687" spans="1:14" s="214" customFormat="1" ht="12.6" customHeight="1" x14ac:dyDescent="0.2">
      <c r="A687" s="225">
        <v>7110</v>
      </c>
      <c r="B687" s="224" t="s">
        <v>647</v>
      </c>
      <c r="C687" s="230">
        <f>V85</f>
        <v>675906.20000000007</v>
      </c>
      <c r="D687" s="230">
        <f>(D615/D612)*V90</f>
        <v>0</v>
      </c>
      <c r="E687" s="232">
        <f>(E623/E612)*SUM(C687:D687)</f>
        <v>74088.939807641684</v>
      </c>
      <c r="F687" s="232">
        <f>(F624/F612)*V64</f>
        <v>511.44099401748872</v>
      </c>
      <c r="G687" s="230">
        <f>(G625/G612)*V91</f>
        <v>0</v>
      </c>
      <c r="H687" s="232">
        <f>(H628/H612)*V60</f>
        <v>20260.053957461168</v>
      </c>
      <c r="I687" s="230">
        <f>(I629/I612)*V92</f>
        <v>0</v>
      </c>
      <c r="J687" s="230">
        <f>(J630/J612)*V93</f>
        <v>0</v>
      </c>
      <c r="K687" s="230">
        <f>(K644/K612)*V89</f>
        <v>209482.4062973994</v>
      </c>
      <c r="L687" s="230">
        <f>(L647/L612)*V94</f>
        <v>13707.863701976074</v>
      </c>
      <c r="M687" s="214">
        <f t="shared" si="24"/>
        <v>318051</v>
      </c>
      <c r="N687" s="224" t="s">
        <v>648</v>
      </c>
    </row>
    <row r="688" spans="1:14" s="214" customFormat="1" ht="12.6" customHeight="1" x14ac:dyDescent="0.2">
      <c r="A688" s="225">
        <v>7120</v>
      </c>
      <c r="B688" s="224" t="s">
        <v>649</v>
      </c>
      <c r="C688" s="230">
        <f>W85</f>
        <v>1662408.05</v>
      </c>
      <c r="D688" s="230">
        <f>(D615/D612)*W90</f>
        <v>0</v>
      </c>
      <c r="E688" s="232">
        <f>(E623/E612)*SUM(C688:D688)</f>
        <v>182223.58361587595</v>
      </c>
      <c r="F688" s="232">
        <f>(F624/F612)*W64</f>
        <v>1060.9276726561475</v>
      </c>
      <c r="G688" s="230">
        <f>(G625/G612)*W91</f>
        <v>0</v>
      </c>
      <c r="H688" s="232">
        <f>(H628/H612)*W60</f>
        <v>25036.655082378329</v>
      </c>
      <c r="I688" s="230">
        <f>(I629/I612)*W92</f>
        <v>0</v>
      </c>
      <c r="J688" s="230">
        <f>(J630/J612)*W93</f>
        <v>440.10157359299484</v>
      </c>
      <c r="K688" s="230">
        <f>(K644/K612)*W89</f>
        <v>273147.23988233088</v>
      </c>
      <c r="L688" s="230">
        <f>(L647/L612)*W94</f>
        <v>0</v>
      </c>
      <c r="M688" s="214">
        <f t="shared" si="24"/>
        <v>481909</v>
      </c>
      <c r="N688" s="224" t="s">
        <v>650</v>
      </c>
    </row>
    <row r="689" spans="1:14" s="214" customFormat="1" ht="12.6" customHeight="1" x14ac:dyDescent="0.2">
      <c r="A689" s="225">
        <v>7130</v>
      </c>
      <c r="B689" s="224" t="s">
        <v>651</v>
      </c>
      <c r="C689" s="230">
        <f>X85</f>
        <v>1991424.5499999998</v>
      </c>
      <c r="D689" s="230">
        <f>(D615/D612)*X90</f>
        <v>62561.095483700337</v>
      </c>
      <c r="E689" s="232">
        <f>(E623/E612)*SUM(C689:D689)</f>
        <v>225146.06147125427</v>
      </c>
      <c r="F689" s="232">
        <f>(F624/F612)*X64</f>
        <v>1577.1694336207624</v>
      </c>
      <c r="G689" s="230">
        <f>(G625/G612)*X91</f>
        <v>0</v>
      </c>
      <c r="H689" s="232">
        <f>(H628/H612)*X60</f>
        <v>30352.332595901211</v>
      </c>
      <c r="I689" s="230">
        <f>(I629/I612)*X92</f>
        <v>19835.456286561166</v>
      </c>
      <c r="J689" s="230">
        <f>(J630/J612)*X93</f>
        <v>388.86578309065823</v>
      </c>
      <c r="K689" s="230">
        <f>(K644/K612)*X89</f>
        <v>1795310.4418152005</v>
      </c>
      <c r="L689" s="230">
        <f>(L647/L612)*X94</f>
        <v>18.283838263485411</v>
      </c>
      <c r="M689" s="214">
        <f t="shared" si="24"/>
        <v>2135190</v>
      </c>
      <c r="N689" s="224" t="s">
        <v>652</v>
      </c>
    </row>
    <row r="690" spans="1:14" s="214" customFormat="1" ht="12.6" customHeight="1" x14ac:dyDescent="0.2">
      <c r="A690" s="225">
        <v>7140</v>
      </c>
      <c r="B690" s="224" t="s">
        <v>653</v>
      </c>
      <c r="C690" s="230">
        <f>Y85</f>
        <v>6461604.8100000005</v>
      </c>
      <c r="D690" s="230">
        <f>(D615/D612)*Y90</f>
        <v>1132340.0299985409</v>
      </c>
      <c r="E690" s="232">
        <f>(E623/E612)*SUM(C690:D690)</f>
        <v>832404.44036939298</v>
      </c>
      <c r="F690" s="232">
        <f>(F624/F612)*Y64</f>
        <v>1066.1484986268706</v>
      </c>
      <c r="G690" s="230">
        <f>(G625/G612)*Y91</f>
        <v>0</v>
      </c>
      <c r="H690" s="232">
        <f>(H628/H612)*Y60</f>
        <v>105357.66929114392</v>
      </c>
      <c r="I690" s="230">
        <f>(I629/I612)*Y92</f>
        <v>359016.74983314937</v>
      </c>
      <c r="J690" s="230">
        <f>(J630/J612)*Y93</f>
        <v>480.12382875212415</v>
      </c>
      <c r="K690" s="230">
        <f>(K644/K612)*Y89</f>
        <v>574727.37453703652</v>
      </c>
      <c r="L690" s="230">
        <f>(L647/L612)*Y94</f>
        <v>26.119768947836302</v>
      </c>
      <c r="M690" s="214">
        <f t="shared" si="24"/>
        <v>3005419</v>
      </c>
      <c r="N690" s="224" t="s">
        <v>654</v>
      </c>
    </row>
    <row r="691" spans="1:14" s="214" customFormat="1" ht="12.6" customHeight="1" x14ac:dyDescent="0.2">
      <c r="A691" s="225">
        <v>7150</v>
      </c>
      <c r="B691" s="224" t="s">
        <v>655</v>
      </c>
      <c r="C691" s="230">
        <f>Z85</f>
        <v>2352803.27</v>
      </c>
      <c r="D691" s="230">
        <f>(D615/D612)*Z90</f>
        <v>0</v>
      </c>
      <c r="E691" s="232">
        <f>(E623/E612)*SUM(C691:D691)</f>
        <v>257900.72624019798</v>
      </c>
      <c r="F691" s="232">
        <f>(F624/F612)*Z64</f>
        <v>184.40138416394299</v>
      </c>
      <c r="G691" s="230">
        <f>(G625/G612)*Z91</f>
        <v>0</v>
      </c>
      <c r="H691" s="232">
        <f>(H628/H612)*Z60</f>
        <v>15800.940081074641</v>
      </c>
      <c r="I691" s="230">
        <f>(I629/I612)*Z92</f>
        <v>0</v>
      </c>
      <c r="J691" s="230">
        <f>(J630/J612)*Z93</f>
        <v>178.85818773211236</v>
      </c>
      <c r="K691" s="230">
        <f>(K644/K612)*Z89</f>
        <v>254603.5422958491</v>
      </c>
      <c r="L691" s="230">
        <f>(L647/L612)*Z94</f>
        <v>19068.580601754202</v>
      </c>
      <c r="M691" s="214">
        <f t="shared" si="24"/>
        <v>547737</v>
      </c>
      <c r="N691" s="224" t="s">
        <v>656</v>
      </c>
    </row>
    <row r="692" spans="1:14" s="214" customFormat="1" ht="12.6" customHeight="1" x14ac:dyDescent="0.2">
      <c r="A692" s="225">
        <v>7160</v>
      </c>
      <c r="B692" s="224" t="s">
        <v>657</v>
      </c>
      <c r="C692" s="230">
        <f>AA85</f>
        <v>1219440.8500000001</v>
      </c>
      <c r="D692" s="230">
        <f>(D615/D612)*AA90</f>
        <v>297876.12508716411</v>
      </c>
      <c r="E692" s="232">
        <f>(E623/E612)*SUM(C692:D692)</f>
        <v>166319.53669953888</v>
      </c>
      <c r="F692" s="232">
        <f>(F624/F612)*AA64</f>
        <v>2843.5116817046619</v>
      </c>
      <c r="G692" s="230">
        <f>(G625/G612)*AA91</f>
        <v>0</v>
      </c>
      <c r="H692" s="232">
        <f>(H628/H612)*AA60</f>
        <v>13033.389511620928</v>
      </c>
      <c r="I692" s="230">
        <f>(I629/I612)*AA92</f>
        <v>94443.820273512829</v>
      </c>
      <c r="J692" s="230">
        <f>(J630/J612)*AA93</f>
        <v>88.491958681321918</v>
      </c>
      <c r="K692" s="230">
        <f>(K644/K612)*AA89</f>
        <v>147876.25394064415</v>
      </c>
      <c r="L692" s="230">
        <f>(L647/L612)*AA94</f>
        <v>0</v>
      </c>
      <c r="M692" s="214">
        <f t="shared" si="24"/>
        <v>722481</v>
      </c>
      <c r="N692" s="224" t="s">
        <v>658</v>
      </c>
    </row>
    <row r="693" spans="1:14" s="214" customFormat="1" ht="12.6" customHeight="1" x14ac:dyDescent="0.2">
      <c r="A693" s="225">
        <v>7170</v>
      </c>
      <c r="B693" s="224" t="s">
        <v>142</v>
      </c>
      <c r="C693" s="230">
        <f>AB85</f>
        <v>13198157.310000001</v>
      </c>
      <c r="D693" s="230">
        <f>(D615/D612)*AB90</f>
        <v>139814.56945220911</v>
      </c>
      <c r="E693" s="232">
        <f>(E623/E612)*SUM(C693:D693)</f>
        <v>1462031.5596050932</v>
      </c>
      <c r="F693" s="232">
        <f>(F624/F612)*AB64</f>
        <v>92010.041767405957</v>
      </c>
      <c r="G693" s="230">
        <f>(G625/G612)*AB91</f>
        <v>0</v>
      </c>
      <c r="H693" s="232">
        <f>(H628/H612)*AB60</f>
        <v>123983.16996526325</v>
      </c>
      <c r="I693" s="230">
        <f>(I629/I612)*AB92</f>
        <v>44329.239428299574</v>
      </c>
      <c r="J693" s="230">
        <f>(J630/J612)*AB93</f>
        <v>0</v>
      </c>
      <c r="K693" s="230">
        <f>(K644/K612)*AB89</f>
        <v>2253624.5805043033</v>
      </c>
      <c r="L693" s="230">
        <f>(L647/L612)*AB94</f>
        <v>0</v>
      </c>
      <c r="M693" s="214">
        <f t="shared" si="24"/>
        <v>4115793</v>
      </c>
      <c r="N693" s="224" t="s">
        <v>659</v>
      </c>
    </row>
    <row r="694" spans="1:14" s="214" customFormat="1" ht="12.6" customHeight="1" x14ac:dyDescent="0.2">
      <c r="A694" s="225">
        <v>7180</v>
      </c>
      <c r="B694" s="224" t="s">
        <v>660</v>
      </c>
      <c r="C694" s="230">
        <f>AC85</f>
        <v>2813175.2500000005</v>
      </c>
      <c r="D694" s="230">
        <f>(D615/D612)*AC90</f>
        <v>57189.68829570587</v>
      </c>
      <c r="E694" s="232">
        <f>(E623/E612)*SUM(C694:D694)</f>
        <v>314632.85162845923</v>
      </c>
      <c r="F694" s="232">
        <f>(F624/F612)*AC64</f>
        <v>4009.7924641925215</v>
      </c>
      <c r="G694" s="230">
        <f>(G625/G612)*AC91</f>
        <v>0</v>
      </c>
      <c r="H694" s="232">
        <f>(H628/H612)*AC60</f>
        <v>71296.311517890397</v>
      </c>
      <c r="I694" s="230">
        <f>(I629/I612)*AC92</f>
        <v>18132.412059937229</v>
      </c>
      <c r="J694" s="230">
        <f>(J630/J612)*AC93</f>
        <v>35.269759148159565</v>
      </c>
      <c r="K694" s="230">
        <f>(K644/K612)*AC89</f>
        <v>418456.18571980897</v>
      </c>
      <c r="L694" s="230">
        <f>(L647/L612)*AC94</f>
        <v>313.43722737403561</v>
      </c>
      <c r="M694" s="214">
        <f t="shared" si="24"/>
        <v>884066</v>
      </c>
      <c r="N694" s="224" t="s">
        <v>661</v>
      </c>
    </row>
    <row r="695" spans="1:14" s="214" customFormat="1" ht="12.6" customHeight="1" x14ac:dyDescent="0.2">
      <c r="A695" s="225">
        <v>7190</v>
      </c>
      <c r="B695" s="224" t="s">
        <v>144</v>
      </c>
      <c r="C695" s="230">
        <f>AD85</f>
        <v>671569.11</v>
      </c>
      <c r="D695" s="230">
        <f>(D615/D612)*AD90</f>
        <v>0</v>
      </c>
      <c r="E695" s="232">
        <f>(E623/E612)*SUM(C695:D695)</f>
        <v>73613.533013103734</v>
      </c>
      <c r="F695" s="232">
        <f>(F624/F612)*AD64</f>
        <v>75.152515227578391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>
        <f>(K644/K612)*AD89</f>
        <v>39376.934675697208</v>
      </c>
      <c r="L695" s="230">
        <f>(L647/L612)*AD94</f>
        <v>0</v>
      </c>
      <c r="M695" s="214">
        <f t="shared" si="24"/>
        <v>113066</v>
      </c>
      <c r="N695" s="224" t="s">
        <v>662</v>
      </c>
    </row>
    <row r="696" spans="1:14" s="214" customFormat="1" ht="12.6" customHeight="1" x14ac:dyDescent="0.2">
      <c r="A696" s="225">
        <v>7200</v>
      </c>
      <c r="B696" s="224" t="s">
        <v>663</v>
      </c>
      <c r="C696" s="230">
        <f>AE85</f>
        <v>777376.46</v>
      </c>
      <c r="D696" s="230">
        <f>(D615/D612)*AE90</f>
        <v>0</v>
      </c>
      <c r="E696" s="232">
        <f>(E623/E612)*SUM(C696:D696)</f>
        <v>85211.524547071123</v>
      </c>
      <c r="F696" s="232">
        <f>(F624/F612)*AE64</f>
        <v>2.7482229575627697</v>
      </c>
      <c r="G696" s="230">
        <f>(G625/G612)*AE91</f>
        <v>0</v>
      </c>
      <c r="H696" s="232">
        <f>(H628/H612)*AE60</f>
        <v>0</v>
      </c>
      <c r="I696" s="230">
        <f>(I629/I612)*AE92</f>
        <v>0</v>
      </c>
      <c r="J696" s="230">
        <f>(J630/J612)*AE93</f>
        <v>0</v>
      </c>
      <c r="K696" s="230">
        <f>(K644/K612)*AE89</f>
        <v>42613.686540901224</v>
      </c>
      <c r="L696" s="230">
        <f>(L647/L612)*AE94</f>
        <v>0</v>
      </c>
      <c r="M696" s="214">
        <f t="shared" si="24"/>
        <v>127828</v>
      </c>
      <c r="N696" s="224" t="s">
        <v>664</v>
      </c>
    </row>
    <row r="697" spans="1:14" s="214" customFormat="1" ht="12.6" customHeight="1" x14ac:dyDescent="0.2">
      <c r="A697" s="225">
        <v>7220</v>
      </c>
      <c r="B697" s="224" t="s">
        <v>665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>
        <f>(K644/K612)*AF89</f>
        <v>0</v>
      </c>
      <c r="L697" s="230">
        <f>(L647/L612)*AF94</f>
        <v>0</v>
      </c>
      <c r="M697" s="214">
        <f t="shared" si="24"/>
        <v>0</v>
      </c>
      <c r="N697" s="224" t="s">
        <v>666</v>
      </c>
    </row>
    <row r="698" spans="1:14" s="214" customFormat="1" ht="12.6" customHeight="1" x14ac:dyDescent="0.2">
      <c r="A698" s="225">
        <v>7230</v>
      </c>
      <c r="B698" s="224" t="s">
        <v>667</v>
      </c>
      <c r="C698" s="230">
        <f>AG85</f>
        <v>13268961.1</v>
      </c>
      <c r="D698" s="230">
        <f>(D615/D612)*AG90</f>
        <v>2135766.2874852144</v>
      </c>
      <c r="E698" s="232">
        <f>(E623/E612)*SUM(C698:D698)</f>
        <v>1688577.3797673718</v>
      </c>
      <c r="F698" s="232">
        <f>(F624/F612)*AG64</f>
        <v>12885.429980545779</v>
      </c>
      <c r="G698" s="230">
        <f>(G625/G612)*AG91</f>
        <v>0</v>
      </c>
      <c r="H698" s="232">
        <f>(H628/H612)*AG60</f>
        <v>223365.97907107149</v>
      </c>
      <c r="I698" s="230">
        <f>(I629/I612)*AG92</f>
        <v>677160.4382273244</v>
      </c>
      <c r="J698" s="230">
        <f>(J630/J612)*AG93</f>
        <v>5830.3751394825431</v>
      </c>
      <c r="K698" s="230">
        <f>(K644/K612)*AG89</f>
        <v>2275624.7974854056</v>
      </c>
      <c r="L698" s="230">
        <f>(L647/L612)*AG94</f>
        <v>495411.56805209536</v>
      </c>
      <c r="M698" s="214">
        <f t="shared" si="24"/>
        <v>7514622</v>
      </c>
      <c r="N698" s="224" t="s">
        <v>668</v>
      </c>
    </row>
    <row r="699" spans="1:14" s="214" customFormat="1" ht="12.6" customHeight="1" x14ac:dyDescent="0.2">
      <c r="A699" s="225">
        <v>7240</v>
      </c>
      <c r="B699" s="224" t="s">
        <v>146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>
        <f>(K644/K612)*AH89</f>
        <v>0</v>
      </c>
      <c r="L699" s="230">
        <f>(L647/L612)*AH94</f>
        <v>0</v>
      </c>
      <c r="M699" s="214">
        <f t="shared" si="24"/>
        <v>0</v>
      </c>
      <c r="N699" s="224" t="s">
        <v>669</v>
      </c>
    </row>
    <row r="700" spans="1:14" s="214" customFormat="1" ht="12.6" customHeight="1" x14ac:dyDescent="0.2">
      <c r="A700" s="225">
        <v>7250</v>
      </c>
      <c r="B700" s="224" t="s">
        <v>670</v>
      </c>
      <c r="C700" s="230">
        <f>AI85</f>
        <v>0</v>
      </c>
      <c r="D700" s="230">
        <f>(D615/D612)*AI90</f>
        <v>0</v>
      </c>
      <c r="E700" s="232">
        <f>(E623/E612)*SUM(C700:D700)</f>
        <v>0</v>
      </c>
      <c r="F700" s="232">
        <f>(F624/F612)*AI64</f>
        <v>0</v>
      </c>
      <c r="G700" s="230">
        <f>(G625/G612)*AI91</f>
        <v>0</v>
      </c>
      <c r="H700" s="232">
        <f>(H628/H612)*AI60</f>
        <v>0</v>
      </c>
      <c r="I700" s="230">
        <f>(I629/I612)*AI92</f>
        <v>0</v>
      </c>
      <c r="J700" s="230">
        <f>(J630/J612)*AI93</f>
        <v>0</v>
      </c>
      <c r="K700" s="230">
        <f>(K644/K612)*AI89</f>
        <v>0</v>
      </c>
      <c r="L700" s="230">
        <f>(L647/L612)*AI94</f>
        <v>0</v>
      </c>
      <c r="M700" s="214">
        <f t="shared" si="24"/>
        <v>0</v>
      </c>
      <c r="N700" s="224" t="s">
        <v>671</v>
      </c>
    </row>
    <row r="701" spans="1:14" s="214" customFormat="1" ht="12.6" customHeight="1" x14ac:dyDescent="0.2">
      <c r="A701" s="225">
        <v>7260</v>
      </c>
      <c r="B701" s="224" t="s">
        <v>148</v>
      </c>
      <c r="C701" s="230">
        <f>AJ85</f>
        <v>62402520.540000007</v>
      </c>
      <c r="D701" s="230">
        <f>(D615/D612)*AJ90</f>
        <v>1237951.3742683735</v>
      </c>
      <c r="E701" s="232">
        <f>(E623/E612)*SUM(C701:D701)</f>
        <v>6975901.5274399621</v>
      </c>
      <c r="F701" s="232">
        <f>(F624/F612)*AJ64</f>
        <v>34199.551011465752</v>
      </c>
      <c r="G701" s="230">
        <f>(G625/G612)*AJ91</f>
        <v>0</v>
      </c>
      <c r="H701" s="232">
        <f>(H628/H612)*AJ60</f>
        <v>1464498.4236162156</v>
      </c>
      <c r="I701" s="230">
        <f>(I629/I612)*AJ92</f>
        <v>392501.60470074072</v>
      </c>
      <c r="J701" s="230">
        <f>(J630/J612)*AJ93</f>
        <v>220.87082143220383</v>
      </c>
      <c r="K701" s="230">
        <f>(K644/K612)*AJ89</f>
        <v>1608836.975261749</v>
      </c>
      <c r="L701" s="230">
        <f>(L647/L612)*AJ94</f>
        <v>715341.7987371654</v>
      </c>
      <c r="M701" s="214">
        <f t="shared" si="24"/>
        <v>12429452</v>
      </c>
      <c r="N701" s="224" t="s">
        <v>672</v>
      </c>
    </row>
    <row r="702" spans="1:14" s="214" customFormat="1" ht="12.6" customHeight="1" x14ac:dyDescent="0.2">
      <c r="A702" s="225">
        <v>7310</v>
      </c>
      <c r="B702" s="224" t="s">
        <v>673</v>
      </c>
      <c r="C702" s="230">
        <f>AK85</f>
        <v>396275.44999999995</v>
      </c>
      <c r="D702" s="230">
        <f>(D615/D612)*AK90</f>
        <v>6003.3374454055884</v>
      </c>
      <c r="E702" s="232">
        <f>(E623/E612)*SUM(C702:D702)</f>
        <v>44095.480806262363</v>
      </c>
      <c r="F702" s="232">
        <f>(F624/F612)*AK64</f>
        <v>9.1635816712928992</v>
      </c>
      <c r="G702" s="230">
        <f>(G625/G612)*AK91</f>
        <v>0</v>
      </c>
      <c r="H702" s="232">
        <f>(H628/H612)*AK60</f>
        <v>13802.033252319703</v>
      </c>
      <c r="I702" s="230">
        <f>(I629/I612)*AK92</f>
        <v>1903.4023709326373</v>
      </c>
      <c r="J702" s="230">
        <f>(J630/J612)*AK93</f>
        <v>0</v>
      </c>
      <c r="K702" s="230">
        <f>(K644/K612)*AK89</f>
        <v>30935.378429288412</v>
      </c>
      <c r="L702" s="230">
        <f>(L647/L612)*AK94</f>
        <v>0</v>
      </c>
      <c r="M702" s="214">
        <f t="shared" si="24"/>
        <v>96749</v>
      </c>
      <c r="N702" s="224" t="s">
        <v>674</v>
      </c>
    </row>
    <row r="703" spans="1:14" s="214" customFormat="1" ht="12.6" customHeight="1" x14ac:dyDescent="0.2">
      <c r="A703" s="225">
        <v>7320</v>
      </c>
      <c r="B703" s="224" t="s">
        <v>675</v>
      </c>
      <c r="C703" s="230">
        <f>AL85</f>
        <v>179762.75999999998</v>
      </c>
      <c r="D703" s="230">
        <f>(D615/D612)*AL90</f>
        <v>6082.3287275819775</v>
      </c>
      <c r="E703" s="232">
        <f>(E623/E612)*SUM(C703:D703)</f>
        <v>20371.266889227598</v>
      </c>
      <c r="F703" s="232">
        <f>(F624/F612)*AL64</f>
        <v>4.2053330117019883</v>
      </c>
      <c r="G703" s="230">
        <f>(G625/G612)*AL91</f>
        <v>0</v>
      </c>
      <c r="H703" s="232">
        <f>(H628/H612)*AL60</f>
        <v>4910.9542152990798</v>
      </c>
      <c r="I703" s="230">
        <f>(I629/I612)*AL92</f>
        <v>1928.4471389712246</v>
      </c>
      <c r="J703" s="230">
        <f>(J630/J612)*AL93</f>
        <v>0</v>
      </c>
      <c r="K703" s="230">
        <f>(K644/K612)*AL89</f>
        <v>14171.457564403516</v>
      </c>
      <c r="L703" s="230">
        <f>(L647/L612)*AL94</f>
        <v>0</v>
      </c>
      <c r="M703" s="214">
        <f t="shared" si="24"/>
        <v>47469</v>
      </c>
      <c r="N703" s="224" t="s">
        <v>676</v>
      </c>
    </row>
    <row r="704" spans="1:14" s="214" customFormat="1" ht="12.6" customHeight="1" x14ac:dyDescent="0.2">
      <c r="A704" s="225">
        <v>7330</v>
      </c>
      <c r="B704" s="224" t="s">
        <v>677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>
        <f>(K644/K612)*AM89</f>
        <v>0</v>
      </c>
      <c r="L704" s="230">
        <f>(L647/L612)*AM94</f>
        <v>0</v>
      </c>
      <c r="M704" s="214">
        <f t="shared" si="24"/>
        <v>0</v>
      </c>
      <c r="N704" s="224" t="s">
        <v>678</v>
      </c>
    </row>
    <row r="705" spans="1:14" s="214" customFormat="1" ht="12.6" customHeight="1" x14ac:dyDescent="0.2">
      <c r="A705" s="225">
        <v>7340</v>
      </c>
      <c r="B705" s="224" t="s">
        <v>679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>
        <f>(K644/K612)*AN89</f>
        <v>0</v>
      </c>
      <c r="L705" s="230">
        <f>(L647/L612)*AN94</f>
        <v>0</v>
      </c>
      <c r="M705" s="214">
        <f t="shared" si="24"/>
        <v>0</v>
      </c>
      <c r="N705" s="224" t="s">
        <v>680</v>
      </c>
    </row>
    <row r="706" spans="1:14" s="214" customFormat="1" ht="12.6" customHeight="1" x14ac:dyDescent="0.2">
      <c r="A706" s="225">
        <v>7350</v>
      </c>
      <c r="B706" s="224" t="s">
        <v>681</v>
      </c>
      <c r="C706" s="230">
        <f>AO85</f>
        <v>0</v>
      </c>
      <c r="D706" s="230">
        <f>(D615/D612)*AO90</f>
        <v>0</v>
      </c>
      <c r="E706" s="232">
        <f>(E623/E612)*SUM(C706:D706)</f>
        <v>0</v>
      </c>
      <c r="F706" s="232">
        <f>(F624/F612)*AO64</f>
        <v>0</v>
      </c>
      <c r="G706" s="230">
        <f>(G625/G612)*AO91</f>
        <v>0</v>
      </c>
      <c r="H706" s="232">
        <f>(H628/H612)*AO60</f>
        <v>0</v>
      </c>
      <c r="I706" s="230">
        <f>(I629/I612)*AO92</f>
        <v>0</v>
      </c>
      <c r="J706" s="230">
        <f>(J630/J612)*AO93</f>
        <v>0</v>
      </c>
      <c r="K706" s="230">
        <f>(K644/K612)*AO89</f>
        <v>0</v>
      </c>
      <c r="L706" s="230">
        <f>(L647/L612)*AO94</f>
        <v>0</v>
      </c>
      <c r="M706" s="214">
        <f t="shared" si="24"/>
        <v>0</v>
      </c>
      <c r="N706" s="224" t="s">
        <v>682</v>
      </c>
    </row>
    <row r="707" spans="1:14" s="214" customFormat="1" ht="12.6" customHeight="1" x14ac:dyDescent="0.2">
      <c r="A707" s="225">
        <v>7380</v>
      </c>
      <c r="B707" s="224" t="s">
        <v>683</v>
      </c>
      <c r="C707" s="230">
        <f>AP85</f>
        <v>0</v>
      </c>
      <c r="D707" s="230">
        <f>(D615/D612)*AP90</f>
        <v>0</v>
      </c>
      <c r="E707" s="232">
        <f>(E623/E612)*SUM(C707:D707)</f>
        <v>0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>
        <f>(K644/K612)*AP89</f>
        <v>0</v>
      </c>
      <c r="L707" s="230">
        <f>(L647/L612)*AP94</f>
        <v>0</v>
      </c>
      <c r="M707" s="214">
        <f t="shared" si="24"/>
        <v>0</v>
      </c>
      <c r="N707" s="224" t="s">
        <v>684</v>
      </c>
    </row>
    <row r="708" spans="1:14" s="214" customFormat="1" ht="12.6" customHeight="1" x14ac:dyDescent="0.2">
      <c r="A708" s="225">
        <v>7390</v>
      </c>
      <c r="B708" s="224" t="s">
        <v>685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>
        <f>(K644/K612)*AQ89</f>
        <v>0</v>
      </c>
      <c r="L708" s="230">
        <f>(L647/L612)*AQ94</f>
        <v>0</v>
      </c>
      <c r="M708" s="214">
        <f t="shared" si="24"/>
        <v>0</v>
      </c>
      <c r="N708" s="224" t="s">
        <v>686</v>
      </c>
    </row>
    <row r="709" spans="1:14" s="214" customFormat="1" ht="12.6" customHeight="1" x14ac:dyDescent="0.2">
      <c r="A709" s="225">
        <v>7400</v>
      </c>
      <c r="B709" s="224" t="s">
        <v>687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>
        <f>(K644/K612)*AR89</f>
        <v>0</v>
      </c>
      <c r="L709" s="230">
        <f>(L647/L612)*AR94</f>
        <v>0</v>
      </c>
      <c r="M709" s="214">
        <f t="shared" si="24"/>
        <v>0</v>
      </c>
      <c r="N709" s="224" t="s">
        <v>688</v>
      </c>
    </row>
    <row r="710" spans="1:14" s="214" customFormat="1" ht="12.6" customHeight="1" x14ac:dyDescent="0.2">
      <c r="A710" s="225">
        <v>7410</v>
      </c>
      <c r="B710" s="224" t="s">
        <v>156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>
        <f>(K644/K612)*AS89</f>
        <v>0</v>
      </c>
      <c r="L710" s="230">
        <f>(L647/L612)*AS94</f>
        <v>0</v>
      </c>
      <c r="M710" s="214">
        <f t="shared" si="24"/>
        <v>0</v>
      </c>
      <c r="N710" s="224" t="s">
        <v>689</v>
      </c>
    </row>
    <row r="711" spans="1:14" s="214" customFormat="1" ht="12.6" customHeight="1" x14ac:dyDescent="0.2">
      <c r="A711" s="225">
        <v>7420</v>
      </c>
      <c r="B711" s="224" t="s">
        <v>690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>
        <f>(K644/K612)*AT89</f>
        <v>0</v>
      </c>
      <c r="L711" s="230">
        <f>(L647/L612)*AT94</f>
        <v>0</v>
      </c>
      <c r="M711" s="214">
        <f t="shared" si="24"/>
        <v>0</v>
      </c>
      <c r="N711" s="224" t="s">
        <v>691</v>
      </c>
    </row>
    <row r="712" spans="1:14" s="214" customFormat="1" ht="12.6" customHeight="1" x14ac:dyDescent="0.2">
      <c r="A712" s="225">
        <v>7430</v>
      </c>
      <c r="B712" s="224" t="s">
        <v>692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>
        <f>(K644/K612)*AU89</f>
        <v>0</v>
      </c>
      <c r="L712" s="230">
        <f>(L647/L612)*AU94</f>
        <v>0</v>
      </c>
      <c r="M712" s="214">
        <f t="shared" si="24"/>
        <v>0</v>
      </c>
      <c r="N712" s="224" t="s">
        <v>693</v>
      </c>
    </row>
    <row r="713" spans="1:14" s="214" customFormat="1" ht="12.6" customHeight="1" x14ac:dyDescent="0.2">
      <c r="A713" s="225">
        <v>7490</v>
      </c>
      <c r="B713" s="224" t="s">
        <v>694</v>
      </c>
      <c r="C713" s="230">
        <f>AV85</f>
        <v>-1873676.1799999997</v>
      </c>
      <c r="D713" s="230">
        <f>(D615/D612)*AV90</f>
        <v>154664.93050137028</v>
      </c>
      <c r="E713" s="232">
        <f>(E623/E612)*SUM(C713:D713)</f>
        <v>-188428.09992386942</v>
      </c>
      <c r="F713" s="232">
        <f>(F624/F612)*AV64</f>
        <v>338.01719545301648</v>
      </c>
      <c r="G713" s="230">
        <f>(G625/G612)*AV91</f>
        <v>0</v>
      </c>
      <c r="H713" s="232">
        <f>(H628/H612)*AV60</f>
        <v>47318.387965182759</v>
      </c>
      <c r="I713" s="230">
        <f>(I629/I612)*AV92</f>
        <v>49037.655819553998</v>
      </c>
      <c r="J713" s="230">
        <f>(J630/J612)*AV93</f>
        <v>7.1781974969055404E-2</v>
      </c>
      <c r="K713" s="230">
        <f>(K644/K612)*AV89</f>
        <v>4449.4519073503998</v>
      </c>
      <c r="L713" s="230">
        <f>(L647/L612)*AV94</f>
        <v>508221.4340976447</v>
      </c>
      <c r="M713" s="214">
        <f t="shared" si="24"/>
        <v>575602</v>
      </c>
      <c r="N713" s="226" t="s">
        <v>695</v>
      </c>
    </row>
    <row r="714" spans="1:14" s="214" customFormat="1" ht="12.6" customHeight="1" x14ac:dyDescent="0.2"/>
    <row r="715" spans="1:14" s="214" customFormat="1" ht="12.6" customHeight="1" x14ac:dyDescent="0.2">
      <c r="C715" s="227">
        <f>SUM(C614:C647)+SUM(C668:C713)</f>
        <v>253072718.29999995</v>
      </c>
      <c r="D715" s="214">
        <f>SUM(D616:D647)+SUM(D668:D713)</f>
        <v>17322709.190000001</v>
      </c>
      <c r="E715" s="214">
        <f>SUM(E624:E647)+SUM(E668:E713)</f>
        <v>25000014.53061939</v>
      </c>
      <c r="F715" s="214">
        <f>SUM(F625:F648)+SUM(F668:F713)</f>
        <v>286789.19699526235</v>
      </c>
      <c r="G715" s="214">
        <f>SUM(G626:G647)+SUM(G668:G713)</f>
        <v>3811723.6458422123</v>
      </c>
      <c r="H715" s="214">
        <f>SUM(H629:H647)+SUM(H668:H713)</f>
        <v>3884676.1829362344</v>
      </c>
      <c r="I715" s="214">
        <f>SUM(I630:I647)+SUM(I668:I713)</f>
        <v>4632155.0725769196</v>
      </c>
      <c r="J715" s="214">
        <f>SUM(J631:J647)+SUM(J668:J713)</f>
        <v>20055.411765440342</v>
      </c>
      <c r="K715" s="214">
        <f>SUM(K668:K713)</f>
        <v>16500517.459542699</v>
      </c>
      <c r="L715" s="214">
        <f>SUM(L668:L713)</f>
        <v>5027002.5823326632</v>
      </c>
      <c r="M715" s="214">
        <f>SUM(M668:M713)</f>
        <v>69780207</v>
      </c>
      <c r="N715" s="224" t="s">
        <v>696</v>
      </c>
    </row>
    <row r="716" spans="1:14" s="214" customFormat="1" ht="12.6" customHeight="1" x14ac:dyDescent="0.2">
      <c r="C716" s="227">
        <f>CE85</f>
        <v>253072718.29999992</v>
      </c>
      <c r="D716" s="214">
        <f>D615</f>
        <v>17322709.190000001</v>
      </c>
      <c r="E716" s="214">
        <f>E623</f>
        <v>25000014.530619375</v>
      </c>
      <c r="F716" s="214">
        <f>F624</f>
        <v>286789.19699526229</v>
      </c>
      <c r="G716" s="214">
        <f>G625</f>
        <v>3811723.6458422118</v>
      </c>
      <c r="H716" s="214">
        <f>H628</f>
        <v>3884676.1829362344</v>
      </c>
      <c r="I716" s="214">
        <f>I629</f>
        <v>4632155.0725769205</v>
      </c>
      <c r="J716" s="214">
        <f>J630</f>
        <v>20055.411765440345</v>
      </c>
      <c r="K716" s="214">
        <f>K644</f>
        <v>16500517.459542699</v>
      </c>
      <c r="L716" s="214">
        <f>L647</f>
        <v>5027002.5823326632</v>
      </c>
      <c r="M716" s="214">
        <f>C648</f>
        <v>69780203.450000003</v>
      </c>
      <c r="N716" s="224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902</v>
      </c>
      <c r="B1" s="178"/>
      <c r="C1" s="178"/>
    </row>
    <row r="2" spans="1:3" ht="20.100000000000001" customHeight="1" x14ac:dyDescent="0.25">
      <c r="A2" s="177"/>
      <c r="B2" s="178"/>
      <c r="C2" s="103" t="s">
        <v>903</v>
      </c>
    </row>
    <row r="3" spans="1:3" ht="20.100000000000001" customHeight="1" x14ac:dyDescent="0.25">
      <c r="A3" s="129" t="str">
        <f>"Hospital: "&amp;data!C98</f>
        <v>Hospital: Highline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904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-746802.55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162069192.56</v>
      </c>
    </row>
    <row r="9" spans="1:3" ht="20.100000000000001" customHeight="1" x14ac:dyDescent="0.25">
      <c r="A9" s="183">
        <v>5</v>
      </c>
      <c r="B9" s="185" t="s">
        <v>905</v>
      </c>
      <c r="C9" s="185">
        <f>data!C269</f>
        <v>136389977.17000002</v>
      </c>
    </row>
    <row r="10" spans="1:3" ht="20.100000000000001" customHeight="1" x14ac:dyDescent="0.25">
      <c r="A10" s="183">
        <v>6</v>
      </c>
      <c r="B10" s="185" t="s">
        <v>906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907</v>
      </c>
      <c r="C11" s="185">
        <f>data!C271</f>
        <v>2026818.9200000002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5792126.4600000009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689984.51</v>
      </c>
    </row>
    <row r="15" spans="1:3" ht="20.100000000000001" customHeight="1" x14ac:dyDescent="0.25">
      <c r="A15" s="183">
        <v>11</v>
      </c>
      <c r="B15" s="185" t="s">
        <v>908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909</v>
      </c>
      <c r="C16" s="185">
        <f>data!D276</f>
        <v>33441342.729999974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910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911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912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7414345.5499999998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1128574.1200000001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93535040.25</v>
      </c>
    </row>
    <row r="28" spans="1:3" ht="20.100000000000001" customHeight="1" x14ac:dyDescent="0.25">
      <c r="A28" s="183">
        <v>24</v>
      </c>
      <c r="B28" s="185" t="s">
        <v>913</v>
      </c>
      <c r="C28" s="185">
        <f>data!C286</f>
        <v>40403649.369999997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3112057.22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94029379.63000001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11430219.48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5511617.3700000001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914</v>
      </c>
      <c r="C34" s="185">
        <f>data!C292</f>
        <v>133219029.54000001</v>
      </c>
    </row>
    <row r="35" spans="1:3" ht="20.100000000000001" customHeight="1" x14ac:dyDescent="0.25">
      <c r="A35" s="183">
        <v>31</v>
      </c>
      <c r="B35" s="185" t="s">
        <v>915</v>
      </c>
      <c r="C35" s="185">
        <f>data!D293</f>
        <v>123345853.44999997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916</v>
      </c>
      <c r="C37" s="184"/>
    </row>
    <row r="38" spans="1:3" ht="20.100000000000001" customHeight="1" x14ac:dyDescent="0.25">
      <c r="A38" s="183">
        <v>34</v>
      </c>
      <c r="B38" s="185" t="s">
        <v>917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918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20604869.299999997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36908567.879999995</v>
      </c>
    </row>
    <row r="42" spans="1:3" ht="20.100000000000001" customHeight="1" x14ac:dyDescent="0.25">
      <c r="A42" s="183">
        <v>38</v>
      </c>
      <c r="B42" s="185" t="s">
        <v>919</v>
      </c>
      <c r="C42" s="185">
        <f>data!D299</f>
        <v>57513437.179999992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920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1266390.98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921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1521134.66</v>
      </c>
    </row>
    <row r="49" spans="1:3" ht="20.100000000000001" customHeight="1" x14ac:dyDescent="0.25">
      <c r="A49" s="183">
        <v>45</v>
      </c>
      <c r="B49" s="185" t="s">
        <v>922</v>
      </c>
      <c r="C49" s="185">
        <f>data!D306</f>
        <v>2787525.6399999997</v>
      </c>
    </row>
    <row r="50" spans="1:3" ht="20.100000000000001" customHeight="1" x14ac:dyDescent="0.25">
      <c r="A50" s="188">
        <v>46</v>
      </c>
      <c r="B50" s="189" t="s">
        <v>923</v>
      </c>
      <c r="C50" s="185">
        <f>data!D308</f>
        <v>217088158.99999994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924</v>
      </c>
      <c r="B53" s="178"/>
      <c r="C53" s="178"/>
    </row>
    <row r="54" spans="1:3" ht="20.100000000000001" customHeight="1" x14ac:dyDescent="0.25">
      <c r="A54" s="177"/>
      <c r="B54" s="178"/>
      <c r="C54" s="103" t="s">
        <v>925</v>
      </c>
    </row>
    <row r="55" spans="1:3" ht="20.100000000000001" customHeight="1" x14ac:dyDescent="0.25">
      <c r="A55" s="129" t="str">
        <f>"Hospital: "&amp;data!C98</f>
        <v>Hospital: Highline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926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927</v>
      </c>
      <c r="C59" s="185">
        <f>data!C315</f>
        <v>5088841.5100000007</v>
      </c>
    </row>
    <row r="60" spans="1:3" ht="20.100000000000001" customHeight="1" x14ac:dyDescent="0.25">
      <c r="A60" s="183">
        <v>4</v>
      </c>
      <c r="B60" s="185" t="s">
        <v>928</v>
      </c>
      <c r="C60" s="185">
        <f>data!C316</f>
        <v>8270018.6500000004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47070707.770000003</v>
      </c>
    </row>
    <row r="62" spans="1:3" ht="20.100000000000001" customHeight="1" x14ac:dyDescent="0.25">
      <c r="A62" s="183">
        <v>6</v>
      </c>
      <c r="B62" s="185" t="s">
        <v>929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930</v>
      </c>
      <c r="C63" s="185">
        <f>data!C319</f>
        <v>456925.04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931</v>
      </c>
      <c r="C67" s="185">
        <f>data!C323</f>
        <v>5279000.66</v>
      </c>
    </row>
    <row r="68" spans="1:3" ht="20.100000000000001" customHeight="1" x14ac:dyDescent="0.25">
      <c r="A68" s="183">
        <v>12</v>
      </c>
      <c r="B68" s="185" t="s">
        <v>932</v>
      </c>
      <c r="C68" s="185">
        <f>data!D324</f>
        <v>66165493.63000001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933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934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19176766.77</v>
      </c>
    </row>
    <row r="74" spans="1:3" ht="20.100000000000001" customHeight="1" x14ac:dyDescent="0.25">
      <c r="A74" s="183">
        <v>18</v>
      </c>
      <c r="B74" s="185" t="s">
        <v>935</v>
      </c>
      <c r="C74" s="185">
        <f>data!D329</f>
        <v>19176766.77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936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937</v>
      </c>
      <c r="C80" s="185">
        <f>data!C334</f>
        <v>391556.79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938</v>
      </c>
      <c r="C82" s="185">
        <f>data!C336</f>
        <v>85421855.049999997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2041658.88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87855070.719999999</v>
      </c>
    </row>
    <row r="86" spans="1:3" ht="20.100000000000001" customHeight="1" x14ac:dyDescent="0.25">
      <c r="A86" s="183">
        <v>30</v>
      </c>
      <c r="B86" s="185" t="s">
        <v>939</v>
      </c>
      <c r="C86" s="185">
        <f>data!D340</f>
        <v>5279000.66</v>
      </c>
    </row>
    <row r="87" spans="1:3" ht="20.100000000000001" customHeight="1" x14ac:dyDescent="0.25">
      <c r="A87" s="183">
        <v>31</v>
      </c>
      <c r="B87" s="185" t="s">
        <v>940</v>
      </c>
      <c r="C87" s="185">
        <f>data!D341</f>
        <v>82576070.060000002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941</v>
      </c>
      <c r="C89" s="185">
        <f>data!C343</f>
        <v>49169828.530000001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942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943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944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945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946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947</v>
      </c>
      <c r="C102" s="185">
        <f>data!C343+data!C345+data!C346+data!C347+data!C348-data!C349</f>
        <v>49169828.530000001</v>
      </c>
    </row>
    <row r="103" spans="1:3" ht="20.100000000000001" customHeight="1" x14ac:dyDescent="0.25">
      <c r="A103" s="183">
        <v>47</v>
      </c>
      <c r="B103" s="185" t="s">
        <v>948</v>
      </c>
      <c r="C103" s="185">
        <f>data!D352</f>
        <v>217088158.99999994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949</v>
      </c>
      <c r="B106" s="178"/>
      <c r="C106" s="178"/>
    </row>
    <row r="107" spans="1:3" ht="20.100000000000001" customHeight="1" x14ac:dyDescent="0.25">
      <c r="A107" s="179"/>
      <c r="C107" s="103" t="s">
        <v>950</v>
      </c>
    </row>
    <row r="108" spans="1:3" ht="20.100000000000001" customHeight="1" x14ac:dyDescent="0.25">
      <c r="A108" s="129" t="str">
        <f>"Hospital: "&amp;data!C98</f>
        <v>Hospital: Highline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951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435288612.93000001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707931473.69999993</v>
      </c>
    </row>
    <row r="113" spans="1:3" ht="20.100000000000001" customHeight="1" x14ac:dyDescent="0.25">
      <c r="A113" s="183">
        <v>4</v>
      </c>
      <c r="B113" s="185" t="s">
        <v>952</v>
      </c>
      <c r="C113" s="185">
        <f>data!D360</f>
        <v>1143220086.6299999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953</v>
      </c>
      <c r="C115" s="184"/>
    </row>
    <row r="116" spans="1:3" ht="20.100000000000001" customHeight="1" x14ac:dyDescent="0.25">
      <c r="A116" s="183">
        <v>7</v>
      </c>
      <c r="B116" s="197" t="s">
        <v>954</v>
      </c>
      <c r="C116" s="198">
        <f>data!C362</f>
        <v>13291400.630000001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893813114.93000007</v>
      </c>
    </row>
    <row r="118" spans="1:3" ht="20.100000000000001" customHeight="1" x14ac:dyDescent="0.25">
      <c r="A118" s="183">
        <v>9</v>
      </c>
      <c r="B118" s="185" t="s">
        <v>955</v>
      </c>
      <c r="C118" s="198">
        <f>data!C364</f>
        <v>23303505.739999998</v>
      </c>
    </row>
    <row r="119" spans="1:3" ht="20.100000000000001" customHeight="1" x14ac:dyDescent="0.25">
      <c r="A119" s="183">
        <v>10</v>
      </c>
      <c r="B119" s="185" t="s">
        <v>956</v>
      </c>
      <c r="C119" s="198">
        <f>data!C365</f>
        <v>10486693.540000001</v>
      </c>
    </row>
    <row r="120" spans="1:3" ht="20.100000000000001" customHeight="1" x14ac:dyDescent="0.25">
      <c r="A120" s="183">
        <v>11</v>
      </c>
      <c r="B120" s="185" t="s">
        <v>900</v>
      </c>
      <c r="C120" s="198">
        <f>data!D366</f>
        <v>940894714.84000003</v>
      </c>
    </row>
    <row r="121" spans="1:3" ht="20.100000000000001" customHeight="1" x14ac:dyDescent="0.25">
      <c r="A121" s="183">
        <v>12</v>
      </c>
      <c r="B121" s="185" t="s">
        <v>957</v>
      </c>
      <c r="C121" s="198">
        <f>data!D367</f>
        <v>202325371.78999984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958</v>
      </c>
      <c r="B125" s="201" t="s">
        <v>506</v>
      </c>
      <c r="C125" s="200">
        <f>data!C370</f>
        <v>6492.56</v>
      </c>
    </row>
    <row r="126" spans="1:3" ht="20.100000000000001" customHeight="1" x14ac:dyDescent="0.25">
      <c r="A126" s="204" t="s">
        <v>959</v>
      </c>
      <c r="B126" s="201" t="s">
        <v>507</v>
      </c>
      <c r="C126" s="200">
        <f>data!C371</f>
        <v>3525002.07</v>
      </c>
    </row>
    <row r="127" spans="1:3" ht="20.100000000000001" customHeight="1" x14ac:dyDescent="0.25">
      <c r="A127" s="204" t="s">
        <v>960</v>
      </c>
      <c r="B127" s="201" t="s">
        <v>508</v>
      </c>
      <c r="C127" s="200">
        <f>data!C372</f>
        <v>2822577.24</v>
      </c>
    </row>
    <row r="128" spans="1:3" ht="20.100000000000001" customHeight="1" x14ac:dyDescent="0.25">
      <c r="A128" s="204" t="s">
        <v>961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962</v>
      </c>
      <c r="B129" s="201" t="s">
        <v>510</v>
      </c>
      <c r="C129" s="200">
        <f>data!C374</f>
        <v>857584.2</v>
      </c>
    </row>
    <row r="130" spans="1:3" ht="20.100000000000001" customHeight="1" x14ac:dyDescent="0.25">
      <c r="A130" s="204" t="s">
        <v>963</v>
      </c>
      <c r="B130" s="201" t="s">
        <v>511</v>
      </c>
      <c r="C130" s="200">
        <f>data!C375</f>
        <v>0</v>
      </c>
    </row>
    <row r="131" spans="1:3" ht="20.100000000000001" customHeight="1" x14ac:dyDescent="0.25">
      <c r="A131" s="204" t="s">
        <v>964</v>
      </c>
      <c r="B131" s="201" t="s">
        <v>512</v>
      </c>
      <c r="C131" s="200">
        <f>data!C376</f>
        <v>3203584.37</v>
      </c>
    </row>
    <row r="132" spans="1:3" ht="20.100000000000001" customHeight="1" x14ac:dyDescent="0.25">
      <c r="A132" s="204" t="s">
        <v>965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966</v>
      </c>
      <c r="B133" s="201" t="s">
        <v>514</v>
      </c>
      <c r="C133" s="200">
        <f>data!C378</f>
        <v>2935083.38</v>
      </c>
    </row>
    <row r="134" spans="1:3" ht="20.100000000000001" customHeight="1" x14ac:dyDescent="0.25">
      <c r="A134" s="204" t="s">
        <v>967</v>
      </c>
      <c r="B134" s="201" t="s">
        <v>515</v>
      </c>
      <c r="C134" s="200">
        <f>data!C379</f>
        <v>386528.93</v>
      </c>
    </row>
    <row r="135" spans="1:3" ht="20.100000000000001" customHeight="1" x14ac:dyDescent="0.25">
      <c r="A135" s="204" t="s">
        <v>968</v>
      </c>
      <c r="B135" s="201" t="s">
        <v>516</v>
      </c>
      <c r="C135" s="200">
        <f>data!C380</f>
        <v>256001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969</v>
      </c>
      <c r="C137" s="198">
        <f>data!D383</f>
        <v>13992853.75</v>
      </c>
    </row>
    <row r="138" spans="1:3" ht="20.100000000000001" customHeight="1" x14ac:dyDescent="0.25">
      <c r="A138" s="183">
        <v>18</v>
      </c>
      <c r="B138" s="185" t="s">
        <v>970</v>
      </c>
      <c r="C138" s="198">
        <f>data!D384</f>
        <v>216318225.53999984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971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96266407.670000002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22567934.59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11252942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26820636.830000002</v>
      </c>
    </row>
    <row r="145" spans="1:3" ht="20.100000000000001" customHeight="1" x14ac:dyDescent="0.25">
      <c r="A145" s="183">
        <v>25</v>
      </c>
      <c r="B145" s="185" t="s">
        <v>972</v>
      </c>
      <c r="C145" s="198">
        <f>data!C393</f>
        <v>2260647.5499999998</v>
      </c>
    </row>
    <row r="146" spans="1:3" ht="20.100000000000001" customHeight="1" x14ac:dyDescent="0.25">
      <c r="A146" s="183">
        <v>26</v>
      </c>
      <c r="B146" s="185" t="s">
        <v>973</v>
      </c>
      <c r="C146" s="198">
        <f>data!C394</f>
        <v>49029710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16947586.280000001</v>
      </c>
    </row>
    <row r="148" spans="1:3" ht="20.100000000000001" customHeight="1" x14ac:dyDescent="0.25">
      <c r="A148" s="183">
        <v>28</v>
      </c>
      <c r="B148" s="185" t="s">
        <v>974</v>
      </c>
      <c r="C148" s="198">
        <f>data!C396</f>
        <v>6649653.5599999996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975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4405368.87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976</v>
      </c>
      <c r="B153" s="202" t="s">
        <v>270</v>
      </c>
      <c r="C153" s="198">
        <f>data!C401</f>
        <v>333977.40000000002</v>
      </c>
    </row>
    <row r="154" spans="1:3" ht="20.100000000000001" customHeight="1" x14ac:dyDescent="0.25">
      <c r="A154" s="204" t="s">
        <v>977</v>
      </c>
      <c r="B154" s="202" t="s">
        <v>271</v>
      </c>
      <c r="C154" s="198">
        <f>data!C402</f>
        <v>14796787.25</v>
      </c>
    </row>
    <row r="155" spans="1:3" ht="20.100000000000001" customHeight="1" x14ac:dyDescent="0.25">
      <c r="A155" s="204" t="s">
        <v>978</v>
      </c>
      <c r="B155" s="202" t="s">
        <v>979</v>
      </c>
      <c r="C155" s="198">
        <f>data!C403</f>
        <v>0</v>
      </c>
    </row>
    <row r="156" spans="1:3" ht="20.100000000000001" customHeight="1" x14ac:dyDescent="0.25">
      <c r="A156" s="204" t="s">
        <v>980</v>
      </c>
      <c r="B156" s="202" t="s">
        <v>273</v>
      </c>
      <c r="C156" s="198">
        <f>data!C404</f>
        <v>1986911.47</v>
      </c>
    </row>
    <row r="157" spans="1:3" ht="20.100000000000001" customHeight="1" x14ac:dyDescent="0.25">
      <c r="A157" s="204" t="s">
        <v>981</v>
      </c>
      <c r="B157" s="202" t="s">
        <v>274</v>
      </c>
      <c r="C157" s="198">
        <f>data!C405</f>
        <v>672608.65</v>
      </c>
    </row>
    <row r="158" spans="1:3" ht="20.100000000000001" customHeight="1" x14ac:dyDescent="0.25">
      <c r="A158" s="204" t="s">
        <v>982</v>
      </c>
      <c r="B158" s="202" t="s">
        <v>275</v>
      </c>
      <c r="C158" s="198">
        <f>data!C406</f>
        <v>318509.12</v>
      </c>
    </row>
    <row r="159" spans="1:3" ht="20.100000000000001" customHeight="1" x14ac:dyDescent="0.25">
      <c r="A159" s="204" t="s">
        <v>983</v>
      </c>
      <c r="B159" s="202" t="s">
        <v>276</v>
      </c>
      <c r="C159" s="198">
        <f>data!C407</f>
        <v>984758.1</v>
      </c>
    </row>
    <row r="160" spans="1:3" ht="20.100000000000001" customHeight="1" x14ac:dyDescent="0.25">
      <c r="A160" s="204" t="s">
        <v>984</v>
      </c>
      <c r="B160" s="202" t="s">
        <v>277</v>
      </c>
      <c r="C160" s="198">
        <f>data!C408</f>
        <v>2267984.9700000002</v>
      </c>
    </row>
    <row r="161" spans="1:3" ht="20.100000000000001" customHeight="1" x14ac:dyDescent="0.25">
      <c r="A161" s="204" t="s">
        <v>985</v>
      </c>
      <c r="B161" s="202" t="s">
        <v>278</v>
      </c>
      <c r="C161" s="198">
        <f>data!C409</f>
        <v>5742308.6399999997</v>
      </c>
    </row>
    <row r="162" spans="1:3" ht="20.100000000000001" customHeight="1" x14ac:dyDescent="0.25">
      <c r="A162" s="204" t="s">
        <v>986</v>
      </c>
      <c r="B162" s="202" t="s">
        <v>279</v>
      </c>
      <c r="C162" s="198">
        <f>data!C410</f>
        <v>231.53</v>
      </c>
    </row>
    <row r="163" spans="1:3" ht="20.100000000000001" customHeight="1" x14ac:dyDescent="0.25">
      <c r="A163" s="204" t="s">
        <v>987</v>
      </c>
      <c r="B163" s="202" t="s">
        <v>280</v>
      </c>
      <c r="C163" s="198">
        <f>data!C411</f>
        <v>109864.48</v>
      </c>
    </row>
    <row r="164" spans="1:3" ht="20.100000000000001" customHeight="1" x14ac:dyDescent="0.25">
      <c r="A164" s="204" t="s">
        <v>988</v>
      </c>
      <c r="B164" s="202" t="s">
        <v>281</v>
      </c>
      <c r="C164" s="198">
        <f>data!C412</f>
        <v>6810704.9699999997</v>
      </c>
    </row>
    <row r="165" spans="1:3" ht="20.100000000000001" customHeight="1" x14ac:dyDescent="0.25">
      <c r="A165" s="204" t="s">
        <v>989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990</v>
      </c>
      <c r="B166" s="202" t="s">
        <v>991</v>
      </c>
      <c r="C166" s="198">
        <f>data!C414</f>
        <v>1245404.7699999809</v>
      </c>
    </row>
    <row r="167" spans="1:3" ht="20.100000000000001" customHeight="1" x14ac:dyDescent="0.25">
      <c r="A167" s="183">
        <v>34</v>
      </c>
      <c r="B167" s="185" t="s">
        <v>992</v>
      </c>
      <c r="C167" s="198">
        <f>data!D416</f>
        <v>271470938.69999999</v>
      </c>
    </row>
    <row r="168" spans="1:3" ht="20.100000000000001" customHeight="1" x14ac:dyDescent="0.25">
      <c r="A168" s="183">
        <v>35</v>
      </c>
      <c r="B168" s="185" t="s">
        <v>993</v>
      </c>
      <c r="C168" s="198">
        <f>data!D417</f>
        <v>-55152713.160000145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994</v>
      </c>
      <c r="C170" s="198">
        <f>data!D420</f>
        <v>802193.2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995</v>
      </c>
      <c r="C172" s="185">
        <f>data!D421</f>
        <v>-54350519.960000142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996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997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998</v>
      </c>
      <c r="C177" s="198">
        <f>data!D424</f>
        <v>-54350519.960000142</v>
      </c>
    </row>
    <row r="178" spans="1:3" ht="20.100000000000001" customHeight="1" x14ac:dyDescent="0.25">
      <c r="A178" s="188">
        <v>45</v>
      </c>
      <c r="B178" s="187" t="s">
        <v>999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9" customWidth="1"/>
    <col min="2" max="2" width="22.44140625" style="249" customWidth="1"/>
    <col min="3" max="8" width="13.77734375" style="249" customWidth="1"/>
    <col min="9" max="9" width="15.77734375" style="249" customWidth="1"/>
    <col min="10" max="11" width="8.88671875" style="249" customWidth="1"/>
    <col min="12" max="16384" width="8.88671875" style="249"/>
  </cols>
  <sheetData>
    <row r="1" spans="1:9" ht="20.100000000000001" customHeight="1" x14ac:dyDescent="0.2">
      <c r="A1" s="247" t="s">
        <v>1000</v>
      </c>
      <c r="B1" s="248"/>
      <c r="C1" s="248"/>
      <c r="D1" s="248"/>
      <c r="E1" s="248"/>
      <c r="F1" s="248"/>
      <c r="G1" s="248"/>
      <c r="H1" s="248"/>
    </row>
    <row r="2" spans="1:9" ht="20.100000000000001" customHeight="1" x14ac:dyDescent="0.2">
      <c r="A2" s="250"/>
      <c r="I2" s="251" t="s">
        <v>1001</v>
      </c>
    </row>
    <row r="3" spans="1:9" ht="20.100000000000001" customHeight="1" x14ac:dyDescent="0.2">
      <c r="A3" s="250"/>
      <c r="I3" s="250"/>
    </row>
    <row r="4" spans="1:9" ht="20.100000000000001" customHeight="1" x14ac:dyDescent="0.2">
      <c r="A4" s="252" t="str">
        <f>"Hospital: "&amp;data!C98</f>
        <v>Hospital: Highline Medical Center</v>
      </c>
      <c r="G4" s="253"/>
      <c r="H4" s="252" t="str">
        <f>"FYE: "&amp;data!C96</f>
        <v>FYE: 06/30/2023</v>
      </c>
    </row>
    <row r="5" spans="1:9" ht="20.100000000000001" customHeight="1" x14ac:dyDescent="0.2">
      <c r="A5" s="246">
        <v>1</v>
      </c>
      <c r="B5" s="254" t="s">
        <v>236</v>
      </c>
      <c r="C5" s="255" t="s">
        <v>36</v>
      </c>
      <c r="D5" s="256" t="s">
        <v>37</v>
      </c>
      <c r="E5" s="256" t="s">
        <v>38</v>
      </c>
      <c r="F5" s="256" t="s">
        <v>39</v>
      </c>
      <c r="G5" s="256" t="s">
        <v>40</v>
      </c>
      <c r="H5" s="256" t="s">
        <v>41</v>
      </c>
      <c r="I5" s="256" t="s">
        <v>42</v>
      </c>
    </row>
    <row r="6" spans="1:9" ht="20.100000000000001" customHeight="1" x14ac:dyDescent="0.2">
      <c r="A6" s="257">
        <v>2</v>
      </c>
      <c r="B6" s="258" t="s">
        <v>1002</v>
      </c>
      <c r="C6" s="259" t="s">
        <v>118</v>
      </c>
      <c r="D6" s="260" t="s">
        <v>1003</v>
      </c>
      <c r="E6" s="260" t="s">
        <v>120</v>
      </c>
      <c r="F6" s="260" t="s">
        <v>121</v>
      </c>
      <c r="G6" s="260" t="s">
        <v>122</v>
      </c>
      <c r="H6" s="260" t="s">
        <v>123</v>
      </c>
      <c r="I6" s="260" t="s">
        <v>124</v>
      </c>
    </row>
    <row r="7" spans="1:9" ht="20.100000000000001" customHeight="1" x14ac:dyDescent="0.2">
      <c r="A7" s="257"/>
      <c r="B7" s="258"/>
      <c r="C7" s="260" t="s">
        <v>190</v>
      </c>
      <c r="D7" s="260" t="s">
        <v>1004</v>
      </c>
      <c r="E7" s="260" t="s">
        <v>190</v>
      </c>
      <c r="F7" s="260" t="s">
        <v>1005</v>
      </c>
      <c r="G7" s="260" t="s">
        <v>192</v>
      </c>
      <c r="H7" s="260" t="s">
        <v>190</v>
      </c>
      <c r="I7" s="260" t="s">
        <v>193</v>
      </c>
    </row>
    <row r="8" spans="1:9" ht="20.100000000000001" customHeight="1" x14ac:dyDescent="0.2">
      <c r="A8" s="246">
        <v>3</v>
      </c>
      <c r="B8" s="254" t="s">
        <v>1006</v>
      </c>
      <c r="C8" s="256" t="s">
        <v>242</v>
      </c>
      <c r="D8" s="256" t="s">
        <v>242</v>
      </c>
      <c r="E8" s="256" t="s">
        <v>242</v>
      </c>
      <c r="F8" s="256" t="s">
        <v>242</v>
      </c>
      <c r="G8" s="256" t="s">
        <v>242</v>
      </c>
      <c r="H8" s="256" t="s">
        <v>242</v>
      </c>
      <c r="I8" s="256" t="s">
        <v>242</v>
      </c>
    </row>
    <row r="9" spans="1:9" ht="20.100000000000001" customHeight="1" x14ac:dyDescent="0.2">
      <c r="A9" s="246">
        <v>4</v>
      </c>
      <c r="B9" s="254" t="s">
        <v>261</v>
      </c>
      <c r="C9" s="254">
        <f>data!C59</f>
        <v>1820</v>
      </c>
      <c r="D9" s="254">
        <f>data!D59</f>
        <v>0</v>
      </c>
      <c r="E9" s="254">
        <f>data!E59</f>
        <v>25763</v>
      </c>
      <c r="F9" s="254">
        <f>data!F59</f>
        <v>0</v>
      </c>
      <c r="G9" s="254">
        <f>data!G59</f>
        <v>0</v>
      </c>
      <c r="H9" s="254">
        <f>data!H59</f>
        <v>0</v>
      </c>
      <c r="I9" s="254">
        <f>data!I59</f>
        <v>0</v>
      </c>
    </row>
    <row r="10" spans="1:9" ht="20.100000000000001" customHeight="1" x14ac:dyDescent="0.2">
      <c r="A10" s="246">
        <v>5</v>
      </c>
      <c r="B10" s="254" t="s">
        <v>262</v>
      </c>
      <c r="C10" s="261">
        <f>data!C60</f>
        <v>17.132673076923076</v>
      </c>
      <c r="D10" s="261">
        <f>data!D60</f>
        <v>0</v>
      </c>
      <c r="E10" s="261">
        <f>data!E60</f>
        <v>163.28366346153848</v>
      </c>
      <c r="F10" s="261">
        <f>data!F60</f>
        <v>0</v>
      </c>
      <c r="G10" s="261">
        <f>data!G60</f>
        <v>0</v>
      </c>
      <c r="H10" s="261">
        <f>data!H60</f>
        <v>0</v>
      </c>
      <c r="I10" s="261">
        <f>data!I60</f>
        <v>0</v>
      </c>
    </row>
    <row r="11" spans="1:9" ht="20.100000000000001" customHeight="1" x14ac:dyDescent="0.2">
      <c r="A11" s="246">
        <v>6</v>
      </c>
      <c r="B11" s="254" t="s">
        <v>263</v>
      </c>
      <c r="C11" s="254">
        <f>data!C61</f>
        <v>2385565.2099999995</v>
      </c>
      <c r="D11" s="254">
        <f>data!D61</f>
        <v>0</v>
      </c>
      <c r="E11" s="254">
        <f>data!E61</f>
        <v>18967382.340000007</v>
      </c>
      <c r="F11" s="254">
        <f>data!F61</f>
        <v>0</v>
      </c>
      <c r="G11" s="254">
        <f>data!G61</f>
        <v>0</v>
      </c>
      <c r="H11" s="254">
        <f>data!H61</f>
        <v>0</v>
      </c>
      <c r="I11" s="254">
        <f>data!I61</f>
        <v>0</v>
      </c>
    </row>
    <row r="12" spans="1:9" ht="20.100000000000001" customHeight="1" x14ac:dyDescent="0.2">
      <c r="A12" s="246">
        <v>7</v>
      </c>
      <c r="B12" s="254" t="s">
        <v>11</v>
      </c>
      <c r="C12" s="254">
        <f>data!C62</f>
        <v>558650</v>
      </c>
      <c r="D12" s="254">
        <f>data!D62</f>
        <v>0</v>
      </c>
      <c r="E12" s="254">
        <f>data!E62</f>
        <v>4441857</v>
      </c>
      <c r="F12" s="254">
        <f>data!F62</f>
        <v>0</v>
      </c>
      <c r="G12" s="254">
        <f>data!G62</f>
        <v>0</v>
      </c>
      <c r="H12" s="254">
        <f>data!H62</f>
        <v>0</v>
      </c>
      <c r="I12" s="254">
        <f>data!I62</f>
        <v>0</v>
      </c>
    </row>
    <row r="13" spans="1:9" ht="20.100000000000001" customHeight="1" x14ac:dyDescent="0.2">
      <c r="A13" s="246">
        <v>8</v>
      </c>
      <c r="B13" s="254" t="s">
        <v>264</v>
      </c>
      <c r="C13" s="254">
        <f>data!C63</f>
        <v>1287787.94</v>
      </c>
      <c r="D13" s="254">
        <f>data!D63</f>
        <v>0</v>
      </c>
      <c r="E13" s="254">
        <f>data!E63</f>
        <v>357172.21</v>
      </c>
      <c r="F13" s="254">
        <f>data!F63</f>
        <v>0</v>
      </c>
      <c r="G13" s="254">
        <f>data!G63</f>
        <v>0</v>
      </c>
      <c r="H13" s="254">
        <f>data!H63</f>
        <v>0</v>
      </c>
      <c r="I13" s="254">
        <f>data!I63</f>
        <v>0</v>
      </c>
    </row>
    <row r="14" spans="1:9" ht="20.100000000000001" customHeight="1" x14ac:dyDescent="0.2">
      <c r="A14" s="246">
        <v>9</v>
      </c>
      <c r="B14" s="254" t="s">
        <v>265</v>
      </c>
      <c r="C14" s="254">
        <f>data!C64</f>
        <v>536332.10999999987</v>
      </c>
      <c r="D14" s="254">
        <f>data!D64</f>
        <v>0</v>
      </c>
      <c r="E14" s="254">
        <f>data!E64</f>
        <v>1177309.9200000004</v>
      </c>
      <c r="F14" s="254">
        <f>data!F64</f>
        <v>0</v>
      </c>
      <c r="G14" s="254">
        <f>data!G64</f>
        <v>0</v>
      </c>
      <c r="H14" s="254">
        <f>data!H64</f>
        <v>0</v>
      </c>
      <c r="I14" s="254">
        <f>data!I64</f>
        <v>0</v>
      </c>
    </row>
    <row r="15" spans="1:9" ht="20.100000000000001" customHeight="1" x14ac:dyDescent="0.2">
      <c r="A15" s="246">
        <v>10</v>
      </c>
      <c r="B15" s="254" t="s">
        <v>524</v>
      </c>
      <c r="C15" s="254">
        <f>data!C65</f>
        <v>200.7</v>
      </c>
      <c r="D15" s="254">
        <f>data!D65</f>
        <v>0</v>
      </c>
      <c r="E15" s="254">
        <f>data!E65</f>
        <v>2965.8100000000004</v>
      </c>
      <c r="F15" s="254">
        <f>data!F65</f>
        <v>0</v>
      </c>
      <c r="G15" s="254">
        <f>data!G65</f>
        <v>0</v>
      </c>
      <c r="H15" s="254">
        <f>data!H65</f>
        <v>0</v>
      </c>
      <c r="I15" s="254">
        <f>data!I65</f>
        <v>0</v>
      </c>
    </row>
    <row r="16" spans="1:9" ht="20.100000000000001" customHeight="1" x14ac:dyDescent="0.2">
      <c r="A16" s="246">
        <v>11</v>
      </c>
      <c r="B16" s="254" t="s">
        <v>525</v>
      </c>
      <c r="C16" s="254">
        <f>data!C66</f>
        <v>16504.32</v>
      </c>
      <c r="D16" s="254">
        <f>data!D66</f>
        <v>0</v>
      </c>
      <c r="E16" s="254">
        <f>data!E66</f>
        <v>32589.59</v>
      </c>
      <c r="F16" s="254">
        <f>data!F66</f>
        <v>0</v>
      </c>
      <c r="G16" s="254">
        <f>data!G66</f>
        <v>0</v>
      </c>
      <c r="H16" s="254">
        <f>data!H66</f>
        <v>0</v>
      </c>
      <c r="I16" s="254">
        <f>data!I66</f>
        <v>0</v>
      </c>
    </row>
    <row r="17" spans="1:9" ht="20.100000000000001" customHeight="1" x14ac:dyDescent="0.2">
      <c r="A17" s="246">
        <v>12</v>
      </c>
      <c r="B17" s="254" t="s">
        <v>16</v>
      </c>
      <c r="C17" s="254">
        <f>data!C67</f>
        <v>280520</v>
      </c>
      <c r="D17" s="254">
        <f>data!D67</f>
        <v>0</v>
      </c>
      <c r="E17" s="254">
        <f>data!E67</f>
        <v>2461593</v>
      </c>
      <c r="F17" s="254">
        <f>data!F67</f>
        <v>0</v>
      </c>
      <c r="G17" s="254">
        <f>data!G67</f>
        <v>0</v>
      </c>
      <c r="H17" s="254">
        <f>data!H67</f>
        <v>0</v>
      </c>
      <c r="I17" s="254">
        <f>data!I67</f>
        <v>0</v>
      </c>
    </row>
    <row r="18" spans="1:9" ht="20.100000000000001" customHeight="1" x14ac:dyDescent="0.2">
      <c r="A18" s="246">
        <v>13</v>
      </c>
      <c r="B18" s="254" t="s">
        <v>1007</v>
      </c>
      <c r="C18" s="254">
        <f>data!C68</f>
        <v>0</v>
      </c>
      <c r="D18" s="254">
        <f>data!D68</f>
        <v>0</v>
      </c>
      <c r="E18" s="254">
        <f>data!E68</f>
        <v>21991.879999999997</v>
      </c>
      <c r="F18" s="254">
        <f>data!F68</f>
        <v>0</v>
      </c>
      <c r="G18" s="254">
        <f>data!G68</f>
        <v>0</v>
      </c>
      <c r="H18" s="254">
        <f>data!H68</f>
        <v>0</v>
      </c>
      <c r="I18" s="254">
        <f>data!I68</f>
        <v>0</v>
      </c>
    </row>
    <row r="19" spans="1:9" ht="20.100000000000001" customHeight="1" x14ac:dyDescent="0.2">
      <c r="A19" s="246">
        <v>14</v>
      </c>
      <c r="B19" s="254" t="s">
        <v>1008</v>
      </c>
      <c r="C19" s="254">
        <f>data!C69</f>
        <v>883275.5</v>
      </c>
      <c r="D19" s="254">
        <f>data!D69</f>
        <v>0</v>
      </c>
      <c r="E19" s="254">
        <f>data!E69</f>
        <v>2864776.5599999991</v>
      </c>
      <c r="F19" s="254">
        <f>data!F69</f>
        <v>0</v>
      </c>
      <c r="G19" s="254">
        <f>data!G69</f>
        <v>0</v>
      </c>
      <c r="H19" s="254">
        <f>data!H69</f>
        <v>0</v>
      </c>
      <c r="I19" s="254">
        <f>data!I69</f>
        <v>0</v>
      </c>
    </row>
    <row r="20" spans="1:9" ht="20.100000000000001" customHeight="1" x14ac:dyDescent="0.2">
      <c r="A20" s="246">
        <v>15</v>
      </c>
      <c r="B20" s="254" t="s">
        <v>284</v>
      </c>
      <c r="C20" s="254">
        <f>-data!C84</f>
        <v>-5000</v>
      </c>
      <c r="D20" s="254">
        <f>-data!D84</f>
        <v>0</v>
      </c>
      <c r="E20" s="254">
        <f>-data!E84</f>
        <v>-10000</v>
      </c>
      <c r="F20" s="254">
        <f>-data!F84</f>
        <v>0</v>
      </c>
      <c r="G20" s="254">
        <f>-data!G84</f>
        <v>0</v>
      </c>
      <c r="H20" s="254">
        <f>-data!H84</f>
        <v>0</v>
      </c>
      <c r="I20" s="254">
        <f>-data!I84</f>
        <v>0</v>
      </c>
    </row>
    <row r="21" spans="1:9" ht="20.100000000000001" customHeight="1" x14ac:dyDescent="0.2">
      <c r="A21" s="246">
        <v>16</v>
      </c>
      <c r="B21" s="262" t="s">
        <v>1009</v>
      </c>
      <c r="C21" s="254">
        <f>data!C85</f>
        <v>5943835.7800000003</v>
      </c>
      <c r="D21" s="254">
        <f>data!D85</f>
        <v>0</v>
      </c>
      <c r="E21" s="254">
        <f>data!E85</f>
        <v>30317638.310000006</v>
      </c>
      <c r="F21" s="254">
        <f>data!F85</f>
        <v>0</v>
      </c>
      <c r="G21" s="254">
        <f>data!G85</f>
        <v>0</v>
      </c>
      <c r="H21" s="254">
        <f>data!H85</f>
        <v>0</v>
      </c>
      <c r="I21" s="254">
        <f>data!I85</f>
        <v>0</v>
      </c>
    </row>
    <row r="22" spans="1:9" ht="20.100000000000001" customHeight="1" x14ac:dyDescent="0.2">
      <c r="A22" s="246">
        <v>17</v>
      </c>
      <c r="B22" s="254" t="s">
        <v>286</v>
      </c>
      <c r="C22" s="263"/>
      <c r="D22" s="264"/>
      <c r="E22" s="264"/>
      <c r="F22" s="264"/>
      <c r="G22" s="264"/>
      <c r="H22" s="264"/>
      <c r="I22" s="264"/>
    </row>
    <row r="23" spans="1:9" ht="20.100000000000001" customHeight="1" x14ac:dyDescent="0.2">
      <c r="A23" s="246">
        <v>18</v>
      </c>
      <c r="B23" s="254" t="s">
        <v>1010</v>
      </c>
      <c r="C23" s="262">
        <f>+data!M668</f>
        <v>3795380</v>
      </c>
      <c r="D23" s="262">
        <f>+data!M669</f>
        <v>0</v>
      </c>
      <c r="E23" s="262">
        <f>+data!M670</f>
        <v>15073629</v>
      </c>
      <c r="F23" s="262">
        <f>+data!M671</f>
        <v>0</v>
      </c>
      <c r="G23" s="262">
        <f>+data!M672</f>
        <v>0</v>
      </c>
      <c r="H23" s="262">
        <f>+data!M673</f>
        <v>0</v>
      </c>
      <c r="I23" s="262">
        <f>+data!M674</f>
        <v>0</v>
      </c>
    </row>
    <row r="24" spans="1:9" ht="20.100000000000001" customHeight="1" x14ac:dyDescent="0.2">
      <c r="A24" s="246">
        <v>19</v>
      </c>
      <c r="B24" s="262" t="s">
        <v>1011</v>
      </c>
      <c r="C24" s="254">
        <f>data!C87</f>
        <v>13577836.950000001</v>
      </c>
      <c r="D24" s="254">
        <f>data!D87</f>
        <v>0</v>
      </c>
      <c r="E24" s="254">
        <f>data!E87</f>
        <v>107315216.55</v>
      </c>
      <c r="F24" s="254">
        <f>data!F87</f>
        <v>0</v>
      </c>
      <c r="G24" s="254">
        <f>data!G87</f>
        <v>0</v>
      </c>
      <c r="H24" s="254">
        <f>data!H87</f>
        <v>0</v>
      </c>
      <c r="I24" s="254">
        <f>data!I87</f>
        <v>0</v>
      </c>
    </row>
    <row r="25" spans="1:9" ht="20.100000000000001" customHeight="1" x14ac:dyDescent="0.2">
      <c r="A25" s="246">
        <v>20</v>
      </c>
      <c r="B25" s="262" t="s">
        <v>1012</v>
      </c>
      <c r="C25" s="254">
        <f>data!C88</f>
        <v>164952.06</v>
      </c>
      <c r="D25" s="254">
        <f>data!D88</f>
        <v>0</v>
      </c>
      <c r="E25" s="254">
        <f>data!E88</f>
        <v>30326134.240000002</v>
      </c>
      <c r="F25" s="254">
        <f>data!F88</f>
        <v>0</v>
      </c>
      <c r="G25" s="254">
        <f>data!G88</f>
        <v>0</v>
      </c>
      <c r="H25" s="254">
        <f>data!H88</f>
        <v>0</v>
      </c>
      <c r="I25" s="254">
        <f>data!I88</f>
        <v>0</v>
      </c>
    </row>
    <row r="26" spans="1:9" ht="18" customHeight="1" x14ac:dyDescent="0.2">
      <c r="A26" s="246">
        <v>21</v>
      </c>
      <c r="B26" s="262" t="s">
        <v>1013</v>
      </c>
      <c r="C26" s="254">
        <f>data!C89</f>
        <v>13742789.010000002</v>
      </c>
      <c r="D26" s="254">
        <f>data!D89</f>
        <v>0</v>
      </c>
      <c r="E26" s="254">
        <f>data!E89</f>
        <v>137641350.78999999</v>
      </c>
      <c r="F26" s="254">
        <f>data!F89</f>
        <v>0</v>
      </c>
      <c r="G26" s="254">
        <f>data!G89</f>
        <v>0</v>
      </c>
      <c r="H26" s="254">
        <f>data!H89</f>
        <v>0</v>
      </c>
      <c r="I26" s="254">
        <f>data!I89</f>
        <v>0</v>
      </c>
    </row>
    <row r="27" spans="1:9" ht="20.100000000000001" customHeight="1" x14ac:dyDescent="0.2">
      <c r="A27" s="246" t="s">
        <v>1014</v>
      </c>
      <c r="B27" s="254"/>
      <c r="C27" s="264"/>
      <c r="D27" s="264"/>
      <c r="E27" s="264"/>
      <c r="F27" s="264"/>
      <c r="G27" s="264"/>
      <c r="H27" s="264"/>
      <c r="I27" s="264"/>
    </row>
    <row r="28" spans="1:9" ht="20.100000000000001" customHeight="1" x14ac:dyDescent="0.2">
      <c r="A28" s="246">
        <v>22</v>
      </c>
      <c r="B28" s="254" t="s">
        <v>1015</v>
      </c>
      <c r="C28" s="254">
        <f>data!C90</f>
        <v>6296</v>
      </c>
      <c r="D28" s="254">
        <f>data!D90</f>
        <v>0</v>
      </c>
      <c r="E28" s="254">
        <f>data!E90</f>
        <v>47930</v>
      </c>
      <c r="F28" s="254">
        <f>data!F90</f>
        <v>0</v>
      </c>
      <c r="G28" s="254">
        <f>data!G90</f>
        <v>0</v>
      </c>
      <c r="H28" s="254">
        <f>data!H90</f>
        <v>0</v>
      </c>
      <c r="I28" s="254">
        <f>data!I90</f>
        <v>0</v>
      </c>
    </row>
    <row r="29" spans="1:9" ht="20.100000000000001" customHeight="1" x14ac:dyDescent="0.2">
      <c r="A29" s="246">
        <v>23</v>
      </c>
      <c r="B29" s="254" t="s">
        <v>1016</v>
      </c>
      <c r="C29" s="254">
        <f>data!C91</f>
        <v>45028</v>
      </c>
      <c r="D29" s="254">
        <f>data!D91</f>
        <v>0</v>
      </c>
      <c r="E29" s="254">
        <f>data!E91</f>
        <v>40134</v>
      </c>
      <c r="F29" s="254">
        <f>data!F91</f>
        <v>0</v>
      </c>
      <c r="G29" s="254">
        <f>data!G91</f>
        <v>0</v>
      </c>
      <c r="H29" s="254">
        <f>data!H91</f>
        <v>0</v>
      </c>
      <c r="I29" s="254">
        <f>data!I91</f>
        <v>0</v>
      </c>
    </row>
    <row r="30" spans="1:9" ht="20.100000000000001" customHeight="1" x14ac:dyDescent="0.2">
      <c r="A30" s="246">
        <v>24</v>
      </c>
      <c r="B30" s="254" t="s">
        <v>1017</v>
      </c>
      <c r="C30" s="254">
        <f>data!C92</f>
        <v>2405.2544582195669</v>
      </c>
      <c r="D30" s="254">
        <f>data!D92</f>
        <v>0</v>
      </c>
      <c r="E30" s="254">
        <f>data!E92</f>
        <v>18310.649012462491</v>
      </c>
      <c r="F30" s="254">
        <f>data!F92</f>
        <v>0</v>
      </c>
      <c r="G30" s="254">
        <f>data!G92</f>
        <v>0</v>
      </c>
      <c r="H30" s="254">
        <f>data!H92</f>
        <v>0</v>
      </c>
      <c r="I30" s="254">
        <f>data!I92</f>
        <v>0</v>
      </c>
    </row>
    <row r="31" spans="1:9" ht="20.100000000000001" customHeight="1" x14ac:dyDescent="0.2">
      <c r="A31" s="246">
        <v>25</v>
      </c>
      <c r="B31" s="254" t="s">
        <v>1018</v>
      </c>
      <c r="C31" s="254">
        <f>data!C93</f>
        <v>128443.23</v>
      </c>
      <c r="D31" s="254">
        <f>data!D93</f>
        <v>0</v>
      </c>
      <c r="E31" s="254">
        <f>data!E93</f>
        <v>197926.78000000003</v>
      </c>
      <c r="F31" s="254">
        <f>data!F93</f>
        <v>0</v>
      </c>
      <c r="G31" s="254">
        <f>data!G93</f>
        <v>0</v>
      </c>
      <c r="H31" s="254">
        <f>data!H93</f>
        <v>0</v>
      </c>
      <c r="I31" s="254">
        <f>data!I93</f>
        <v>0</v>
      </c>
    </row>
    <row r="32" spans="1:9" ht="20.100000000000001" customHeight="1" x14ac:dyDescent="0.2">
      <c r="A32" s="246">
        <v>26</v>
      </c>
      <c r="B32" s="254" t="s">
        <v>294</v>
      </c>
      <c r="C32" s="261">
        <f>data!C94</f>
        <v>14.408591346153846</v>
      </c>
      <c r="D32" s="261">
        <f>data!D94</f>
        <v>0</v>
      </c>
      <c r="E32" s="261">
        <f>data!E94</f>
        <v>89.103576923076929</v>
      </c>
      <c r="F32" s="261">
        <f>data!F94</f>
        <v>0</v>
      </c>
      <c r="G32" s="261">
        <f>data!G94</f>
        <v>0</v>
      </c>
      <c r="H32" s="261">
        <f>data!H94</f>
        <v>0</v>
      </c>
      <c r="I32" s="261">
        <f>data!I94</f>
        <v>0</v>
      </c>
    </row>
    <row r="33" spans="1:9" ht="20.100000000000001" customHeight="1" x14ac:dyDescent="0.2">
      <c r="A33" s="247" t="s">
        <v>1000</v>
      </c>
      <c r="B33" s="248"/>
      <c r="C33" s="248"/>
      <c r="D33" s="248"/>
      <c r="E33" s="248"/>
      <c r="F33" s="248"/>
      <c r="G33" s="248"/>
      <c r="H33" s="248"/>
      <c r="I33" s="247"/>
    </row>
    <row r="34" spans="1:9" ht="20.100000000000001" customHeight="1" x14ac:dyDescent="0.2">
      <c r="A34" s="250"/>
      <c r="I34" s="251" t="s">
        <v>1019</v>
      </c>
    </row>
    <row r="35" spans="1:9" ht="20.100000000000001" customHeight="1" x14ac:dyDescent="0.2">
      <c r="A35" s="250"/>
      <c r="I35" s="250"/>
    </row>
    <row r="36" spans="1:9" ht="20.100000000000001" customHeight="1" x14ac:dyDescent="0.2">
      <c r="A36" s="252" t="str">
        <f>"Hospital: "&amp;data!C98</f>
        <v>Hospital: Highline Medical Center</v>
      </c>
      <c r="G36" s="253"/>
      <c r="H36" s="252" t="str">
        <f>"FYE: "&amp;data!C96</f>
        <v>FYE: 06/30/2023</v>
      </c>
    </row>
    <row r="37" spans="1:9" ht="20.100000000000001" customHeight="1" x14ac:dyDescent="0.2">
      <c r="A37" s="246">
        <v>1</v>
      </c>
      <c r="B37" s="254" t="s">
        <v>236</v>
      </c>
      <c r="C37" s="256" t="s">
        <v>43</v>
      </c>
      <c r="D37" s="256" t="s">
        <v>44</v>
      </c>
      <c r="E37" s="256" t="s">
        <v>45</v>
      </c>
      <c r="F37" s="256" t="s">
        <v>46</v>
      </c>
      <c r="G37" s="256" t="s">
        <v>47</v>
      </c>
      <c r="H37" s="256" t="s">
        <v>48</v>
      </c>
      <c r="I37" s="256" t="s">
        <v>49</v>
      </c>
    </row>
    <row r="38" spans="1:9" ht="20.100000000000001" customHeight="1" x14ac:dyDescent="0.2">
      <c r="A38" s="257">
        <v>2</v>
      </c>
      <c r="B38" s="258" t="s">
        <v>1002</v>
      </c>
      <c r="C38" s="260"/>
      <c r="D38" s="260" t="s">
        <v>126</v>
      </c>
      <c r="E38" s="260" t="s">
        <v>127</v>
      </c>
      <c r="F38" s="260" t="s">
        <v>1020</v>
      </c>
      <c r="G38" s="260" t="s">
        <v>129</v>
      </c>
      <c r="H38" s="260" t="s">
        <v>1021</v>
      </c>
      <c r="I38" s="260" t="s">
        <v>131</v>
      </c>
    </row>
    <row r="39" spans="1:9" ht="20.100000000000001" customHeight="1" x14ac:dyDescent="0.2">
      <c r="A39" s="257"/>
      <c r="B39" s="258"/>
      <c r="C39" s="260" t="s">
        <v>125</v>
      </c>
      <c r="D39" s="260" t="s">
        <v>184</v>
      </c>
      <c r="E39" s="259" t="s">
        <v>194</v>
      </c>
      <c r="F39" s="260" t="s">
        <v>195</v>
      </c>
      <c r="G39" s="260" t="s">
        <v>196</v>
      </c>
      <c r="H39" s="260" t="s">
        <v>197</v>
      </c>
      <c r="I39" s="260" t="s">
        <v>196</v>
      </c>
    </row>
    <row r="40" spans="1:9" ht="20.100000000000001" customHeight="1" x14ac:dyDescent="0.2">
      <c r="A40" s="246">
        <v>3</v>
      </c>
      <c r="B40" s="254" t="s">
        <v>1006</v>
      </c>
      <c r="C40" s="256" t="s">
        <v>243</v>
      </c>
      <c r="D40" s="256" t="s">
        <v>242</v>
      </c>
      <c r="E40" s="256" t="s">
        <v>242</v>
      </c>
      <c r="F40" s="256" t="s">
        <v>242</v>
      </c>
      <c r="G40" s="256" t="s">
        <v>242</v>
      </c>
      <c r="H40" s="256" t="s">
        <v>244</v>
      </c>
      <c r="I40" s="255" t="s">
        <v>245</v>
      </c>
    </row>
    <row r="41" spans="1:9" ht="20.100000000000001" customHeight="1" x14ac:dyDescent="0.2">
      <c r="A41" s="246">
        <v>4</v>
      </c>
      <c r="B41" s="254" t="s">
        <v>261</v>
      </c>
      <c r="C41" s="254">
        <f>data!J59</f>
        <v>0</v>
      </c>
      <c r="D41" s="254">
        <f>data!K59</f>
        <v>0</v>
      </c>
      <c r="E41" s="254">
        <f>data!L59</f>
        <v>0</v>
      </c>
      <c r="F41" s="254">
        <f>data!M59</f>
        <v>0</v>
      </c>
      <c r="G41" s="254">
        <f>data!N59</f>
        <v>0</v>
      </c>
      <c r="H41" s="254">
        <f>data!O59</f>
        <v>2767</v>
      </c>
      <c r="I41" s="254">
        <f>data!P59</f>
        <v>340588</v>
      </c>
    </row>
    <row r="42" spans="1:9" ht="20.100000000000001" customHeight="1" x14ac:dyDescent="0.2">
      <c r="A42" s="246">
        <v>5</v>
      </c>
      <c r="B42" s="254" t="s">
        <v>262</v>
      </c>
      <c r="C42" s="261">
        <f>data!J60</f>
        <v>0</v>
      </c>
      <c r="D42" s="261">
        <f>data!K60</f>
        <v>0</v>
      </c>
      <c r="E42" s="261">
        <f>data!L60</f>
        <v>0</v>
      </c>
      <c r="F42" s="261">
        <f>data!M60</f>
        <v>0</v>
      </c>
      <c r="G42" s="261">
        <f>data!N60</f>
        <v>0</v>
      </c>
      <c r="H42" s="261">
        <f>data!O60</f>
        <v>35.934735576923067</v>
      </c>
      <c r="I42" s="261">
        <f>data!P60</f>
        <v>32.511822115384618</v>
      </c>
    </row>
    <row r="43" spans="1:9" ht="20.100000000000001" customHeight="1" x14ac:dyDescent="0.2">
      <c r="A43" s="246">
        <v>6</v>
      </c>
      <c r="B43" s="254" t="s">
        <v>263</v>
      </c>
      <c r="C43" s="254">
        <f>data!J61</f>
        <v>0</v>
      </c>
      <c r="D43" s="254">
        <f>data!K61</f>
        <v>0</v>
      </c>
      <c r="E43" s="254">
        <f>data!L61</f>
        <v>0</v>
      </c>
      <c r="F43" s="254">
        <f>data!M61</f>
        <v>0</v>
      </c>
      <c r="G43" s="254">
        <f>data!N61</f>
        <v>0</v>
      </c>
      <c r="H43" s="254">
        <f>data!O61</f>
        <v>4781628.3399999989</v>
      </c>
      <c r="I43" s="254">
        <f>data!P61</f>
        <v>3430838.13</v>
      </c>
    </row>
    <row r="44" spans="1:9" ht="20.100000000000001" customHeight="1" x14ac:dyDescent="0.2">
      <c r="A44" s="246">
        <v>7</v>
      </c>
      <c r="B44" s="254" t="s">
        <v>11</v>
      </c>
      <c r="C44" s="254">
        <f>data!J62</f>
        <v>0</v>
      </c>
      <c r="D44" s="254">
        <f>data!K62</f>
        <v>0</v>
      </c>
      <c r="E44" s="254">
        <f>data!L62</f>
        <v>0</v>
      </c>
      <c r="F44" s="254">
        <f>data!M62</f>
        <v>0</v>
      </c>
      <c r="G44" s="254">
        <f>data!N62</f>
        <v>0</v>
      </c>
      <c r="H44" s="254">
        <f>data!O62</f>
        <v>1122387</v>
      </c>
      <c r="I44" s="254">
        <f>data!P62</f>
        <v>808121</v>
      </c>
    </row>
    <row r="45" spans="1:9" ht="20.100000000000001" customHeight="1" x14ac:dyDescent="0.2">
      <c r="A45" s="246">
        <v>8</v>
      </c>
      <c r="B45" s="254" t="s">
        <v>264</v>
      </c>
      <c r="C45" s="254">
        <f>data!J63</f>
        <v>0</v>
      </c>
      <c r="D45" s="254">
        <f>data!K63</f>
        <v>0</v>
      </c>
      <c r="E45" s="254">
        <f>data!L63</f>
        <v>0</v>
      </c>
      <c r="F45" s="254">
        <f>data!M63</f>
        <v>0</v>
      </c>
      <c r="G45" s="254">
        <f>data!N63</f>
        <v>0</v>
      </c>
      <c r="H45" s="254">
        <f>data!O63</f>
        <v>641443.22</v>
      </c>
      <c r="I45" s="254">
        <f>data!P63</f>
        <v>1800831.1100000003</v>
      </c>
    </row>
    <row r="46" spans="1:9" ht="20.100000000000001" customHeight="1" x14ac:dyDescent="0.2">
      <c r="A46" s="246">
        <v>9</v>
      </c>
      <c r="B46" s="254" t="s">
        <v>265</v>
      </c>
      <c r="C46" s="254">
        <f>data!J64</f>
        <v>0</v>
      </c>
      <c r="D46" s="254">
        <f>data!K64</f>
        <v>0</v>
      </c>
      <c r="E46" s="254">
        <f>data!L64</f>
        <v>0</v>
      </c>
      <c r="F46" s="254">
        <f>data!M64</f>
        <v>0</v>
      </c>
      <c r="G46" s="254">
        <f>data!N64</f>
        <v>0</v>
      </c>
      <c r="H46" s="254">
        <f>data!O64</f>
        <v>495739.55999999994</v>
      </c>
      <c r="I46" s="254">
        <f>data!P64</f>
        <v>7475706.4299999997</v>
      </c>
    </row>
    <row r="47" spans="1:9" ht="20.100000000000001" customHeight="1" x14ac:dyDescent="0.2">
      <c r="A47" s="246">
        <v>10</v>
      </c>
      <c r="B47" s="254" t="s">
        <v>524</v>
      </c>
      <c r="C47" s="254">
        <f>data!J65</f>
        <v>0</v>
      </c>
      <c r="D47" s="254">
        <f>data!K65</f>
        <v>0</v>
      </c>
      <c r="E47" s="254">
        <f>data!L65</f>
        <v>0</v>
      </c>
      <c r="F47" s="254">
        <f>data!M65</f>
        <v>0</v>
      </c>
      <c r="G47" s="254">
        <f>data!N65</f>
        <v>0</v>
      </c>
      <c r="H47" s="254">
        <f>data!O65</f>
        <v>832.07999999999993</v>
      </c>
      <c r="I47" s="254">
        <f>data!P65</f>
        <v>7011.27</v>
      </c>
    </row>
    <row r="48" spans="1:9" ht="20.100000000000001" customHeight="1" x14ac:dyDescent="0.2">
      <c r="A48" s="246">
        <v>11</v>
      </c>
      <c r="B48" s="254" t="s">
        <v>525</v>
      </c>
      <c r="C48" s="254">
        <f>data!J66</f>
        <v>0</v>
      </c>
      <c r="D48" s="254">
        <f>data!K66</f>
        <v>0</v>
      </c>
      <c r="E48" s="254">
        <f>data!L66</f>
        <v>0</v>
      </c>
      <c r="F48" s="254">
        <f>data!M66</f>
        <v>0</v>
      </c>
      <c r="G48" s="254">
        <f>data!N66</f>
        <v>0</v>
      </c>
      <c r="H48" s="254">
        <f>data!O66</f>
        <v>48561.84</v>
      </c>
      <c r="I48" s="254">
        <f>data!P66</f>
        <v>837578.95000000007</v>
      </c>
    </row>
    <row r="49" spans="1:11" ht="20.100000000000001" customHeight="1" x14ac:dyDescent="0.2">
      <c r="A49" s="246">
        <v>12</v>
      </c>
      <c r="B49" s="254" t="s">
        <v>16</v>
      </c>
      <c r="C49" s="254">
        <f>data!J67</f>
        <v>0</v>
      </c>
      <c r="D49" s="254">
        <f>data!K67</f>
        <v>0</v>
      </c>
      <c r="E49" s="254">
        <f>data!L67</f>
        <v>0</v>
      </c>
      <c r="F49" s="254">
        <f>data!M67</f>
        <v>0</v>
      </c>
      <c r="G49" s="254">
        <f>data!N67</f>
        <v>0</v>
      </c>
      <c r="H49" s="254">
        <f>data!O67</f>
        <v>1381024</v>
      </c>
      <c r="I49" s="254">
        <f>data!P67</f>
        <v>2129648</v>
      </c>
    </row>
    <row r="50" spans="1:11" ht="20.100000000000001" customHeight="1" x14ac:dyDescent="0.2">
      <c r="A50" s="246">
        <v>13</v>
      </c>
      <c r="B50" s="254" t="s">
        <v>1007</v>
      </c>
      <c r="C50" s="254">
        <f>data!J68</f>
        <v>0</v>
      </c>
      <c r="D50" s="254">
        <f>data!K68</f>
        <v>0</v>
      </c>
      <c r="E50" s="254">
        <f>data!L68</f>
        <v>0</v>
      </c>
      <c r="F50" s="254">
        <f>data!M68</f>
        <v>0</v>
      </c>
      <c r="G50" s="254">
        <f>data!N68</f>
        <v>0</v>
      </c>
      <c r="H50" s="254">
        <f>data!O68</f>
        <v>3459.08</v>
      </c>
      <c r="I50" s="254">
        <f>data!P68</f>
        <v>409990.13000000006</v>
      </c>
    </row>
    <row r="51" spans="1:11" ht="20.100000000000001" customHeight="1" x14ac:dyDescent="0.2">
      <c r="A51" s="246">
        <v>14</v>
      </c>
      <c r="B51" s="254" t="s">
        <v>1008</v>
      </c>
      <c r="C51" s="254">
        <f>data!J69</f>
        <v>0</v>
      </c>
      <c r="D51" s="254">
        <f>data!K69</f>
        <v>0</v>
      </c>
      <c r="E51" s="254">
        <f>data!L69</f>
        <v>0</v>
      </c>
      <c r="F51" s="254">
        <f>data!M69</f>
        <v>0</v>
      </c>
      <c r="G51" s="254">
        <f>data!N69</f>
        <v>0</v>
      </c>
      <c r="H51" s="254">
        <f>data!O69</f>
        <v>1044892.26</v>
      </c>
      <c r="I51" s="254">
        <f>data!P69</f>
        <v>3371544.57</v>
      </c>
    </row>
    <row r="52" spans="1:11" ht="20.100000000000001" customHeight="1" x14ac:dyDescent="0.2">
      <c r="A52" s="246">
        <v>15</v>
      </c>
      <c r="B52" s="254" t="s">
        <v>284</v>
      </c>
      <c r="C52" s="254">
        <f>-data!J84</f>
        <v>0</v>
      </c>
      <c r="D52" s="254">
        <f>-data!K84</f>
        <v>0</v>
      </c>
      <c r="E52" s="254">
        <f>-data!L84</f>
        <v>0</v>
      </c>
      <c r="F52" s="254">
        <f>-data!M84</f>
        <v>0</v>
      </c>
      <c r="G52" s="254">
        <f>-data!N84</f>
        <v>0</v>
      </c>
      <c r="H52" s="254">
        <f>-data!O84</f>
        <v>-6740</v>
      </c>
      <c r="I52" s="254">
        <f>-data!P84</f>
        <v>-2114</v>
      </c>
    </row>
    <row r="53" spans="1:11" ht="20.100000000000001" customHeight="1" x14ac:dyDescent="0.2">
      <c r="A53" s="246">
        <v>16</v>
      </c>
      <c r="B53" s="262" t="s">
        <v>1009</v>
      </c>
      <c r="C53" s="254">
        <f>data!J85</f>
        <v>0</v>
      </c>
      <c r="D53" s="254">
        <f>data!K85</f>
        <v>0</v>
      </c>
      <c r="E53" s="254">
        <f>data!L85</f>
        <v>0</v>
      </c>
      <c r="F53" s="254">
        <f>data!M85</f>
        <v>0</v>
      </c>
      <c r="G53" s="254">
        <f>data!N85</f>
        <v>0</v>
      </c>
      <c r="H53" s="254">
        <f>data!O85</f>
        <v>9513227.379999999</v>
      </c>
      <c r="I53" s="254">
        <f>data!P85</f>
        <v>20269155.59</v>
      </c>
    </row>
    <row r="54" spans="1:11" ht="20.100000000000001" customHeight="1" x14ac:dyDescent="0.2">
      <c r="A54" s="246">
        <v>17</v>
      </c>
      <c r="B54" s="254" t="s">
        <v>286</v>
      </c>
      <c r="C54" s="264"/>
      <c r="D54" s="264"/>
      <c r="E54" s="264"/>
      <c r="F54" s="264"/>
      <c r="G54" s="264"/>
      <c r="H54" s="264"/>
      <c r="I54" s="264"/>
    </row>
    <row r="55" spans="1:11" ht="20.100000000000001" customHeight="1" x14ac:dyDescent="0.2">
      <c r="A55" s="246">
        <v>18</v>
      </c>
      <c r="B55" s="254" t="s">
        <v>1010</v>
      </c>
      <c r="C55" s="262">
        <f>+data!M675</f>
        <v>0</v>
      </c>
      <c r="D55" s="262">
        <f>+data!M676</f>
        <v>0</v>
      </c>
      <c r="E55" s="262">
        <f>+data!M677</f>
        <v>0</v>
      </c>
      <c r="F55" s="262">
        <f>+data!M678</f>
        <v>0</v>
      </c>
      <c r="G55" s="262">
        <f>+data!M679</f>
        <v>0</v>
      </c>
      <c r="H55" s="262">
        <f>+data!M680</f>
        <v>5431484</v>
      </c>
      <c r="I55" s="262">
        <f>+data!M681</f>
        <v>8307270</v>
      </c>
    </row>
    <row r="56" spans="1:11" ht="20.100000000000001" customHeight="1" x14ac:dyDescent="0.2">
      <c r="A56" s="246">
        <v>19</v>
      </c>
      <c r="B56" s="262" t="s">
        <v>1011</v>
      </c>
      <c r="C56" s="254">
        <f>data!J87</f>
        <v>0</v>
      </c>
      <c r="D56" s="254">
        <f>data!K87</f>
        <v>0</v>
      </c>
      <c r="E56" s="254">
        <f>data!L87</f>
        <v>0</v>
      </c>
      <c r="F56" s="254">
        <f>data!M87</f>
        <v>0</v>
      </c>
      <c r="G56" s="254">
        <f>data!N87</f>
        <v>0</v>
      </c>
      <c r="H56" s="254">
        <f>data!O87</f>
        <v>39638452.310000002</v>
      </c>
      <c r="I56" s="254">
        <f>data!P87</f>
        <v>51450316.509999976</v>
      </c>
    </row>
    <row r="57" spans="1:11" ht="20.100000000000001" customHeight="1" x14ac:dyDescent="0.2">
      <c r="A57" s="246">
        <v>20</v>
      </c>
      <c r="B57" s="262" t="s">
        <v>1012</v>
      </c>
      <c r="C57" s="254">
        <f>data!J88</f>
        <v>0</v>
      </c>
      <c r="D57" s="254">
        <f>data!K88</f>
        <v>0</v>
      </c>
      <c r="E57" s="254">
        <f>data!L88</f>
        <v>0</v>
      </c>
      <c r="F57" s="254">
        <f>data!M88</f>
        <v>0</v>
      </c>
      <c r="G57" s="254">
        <f>data!N88</f>
        <v>0</v>
      </c>
      <c r="H57" s="254">
        <f>data!O88</f>
        <v>2430003.2000000002</v>
      </c>
      <c r="I57" s="254">
        <f>data!P88</f>
        <v>131016639.99000001</v>
      </c>
    </row>
    <row r="58" spans="1:11" ht="20.100000000000001" customHeight="1" x14ac:dyDescent="0.2">
      <c r="A58" s="246">
        <v>21</v>
      </c>
      <c r="B58" s="262" t="s">
        <v>1013</v>
      </c>
      <c r="C58" s="254">
        <f>data!J89</f>
        <v>0</v>
      </c>
      <c r="D58" s="254">
        <f>data!K89</f>
        <v>0</v>
      </c>
      <c r="E58" s="254">
        <f>data!L89</f>
        <v>0</v>
      </c>
      <c r="F58" s="254">
        <f>data!M89</f>
        <v>0</v>
      </c>
      <c r="G58" s="254">
        <f>data!N89</f>
        <v>0</v>
      </c>
      <c r="H58" s="254">
        <f>data!O89</f>
        <v>42068455.510000005</v>
      </c>
      <c r="I58" s="254">
        <f>data!P89</f>
        <v>182466956.5</v>
      </c>
    </row>
    <row r="59" spans="1:11" ht="20.100000000000001" customHeight="1" x14ac:dyDescent="0.2">
      <c r="A59" s="246" t="s">
        <v>1014</v>
      </c>
      <c r="B59" s="254"/>
      <c r="C59" s="264"/>
      <c r="D59" s="264"/>
      <c r="E59" s="264"/>
      <c r="F59" s="264"/>
      <c r="G59" s="264"/>
      <c r="H59" s="264"/>
      <c r="I59" s="264"/>
    </row>
    <row r="60" spans="1:11" ht="20.100000000000001" customHeight="1" x14ac:dyDescent="0.25">
      <c r="A60" s="246">
        <v>22</v>
      </c>
      <c r="B60" s="254" t="s">
        <v>1015</v>
      </c>
      <c r="C60" s="254">
        <f>data!J90</f>
        <v>0</v>
      </c>
      <c r="D60" s="254">
        <f>data!K90</f>
        <v>0</v>
      </c>
      <c r="E60" s="254">
        <f>data!L90</f>
        <v>0</v>
      </c>
      <c r="F60" s="254">
        <f>data!M90</f>
        <v>0</v>
      </c>
      <c r="G60" s="254">
        <f>data!N90</f>
        <v>0</v>
      </c>
      <c r="H60" s="254">
        <f>data!O90</f>
        <v>23723</v>
      </c>
      <c r="I60" s="254">
        <f>data!P90</f>
        <v>26529</v>
      </c>
      <c r="K60" s="265"/>
    </row>
    <row r="61" spans="1:11" ht="20.100000000000001" customHeight="1" x14ac:dyDescent="0.2">
      <c r="A61" s="246">
        <v>23</v>
      </c>
      <c r="B61" s="254" t="s">
        <v>1016</v>
      </c>
      <c r="C61" s="254">
        <f>data!J91</f>
        <v>0</v>
      </c>
      <c r="D61" s="254">
        <f>data!K91</f>
        <v>0</v>
      </c>
      <c r="E61" s="254">
        <f>data!L91</f>
        <v>0</v>
      </c>
      <c r="F61" s="254">
        <f>data!M91</f>
        <v>0</v>
      </c>
      <c r="G61" s="254">
        <f>data!N91</f>
        <v>0</v>
      </c>
      <c r="H61" s="254">
        <f>data!O91</f>
        <v>8365</v>
      </c>
      <c r="I61" s="254">
        <f>data!P91</f>
        <v>24</v>
      </c>
    </row>
    <row r="62" spans="1:11" ht="20.100000000000001" customHeight="1" x14ac:dyDescent="0.2">
      <c r="A62" s="246">
        <v>24</v>
      </c>
      <c r="B62" s="254" t="s">
        <v>1017</v>
      </c>
      <c r="C62" s="254">
        <f>data!J92</f>
        <v>0</v>
      </c>
      <c r="D62" s="254">
        <f>data!K92</f>
        <v>0</v>
      </c>
      <c r="E62" s="254">
        <f>data!L92</f>
        <v>0</v>
      </c>
      <c r="F62" s="254">
        <f>data!M92</f>
        <v>0</v>
      </c>
      <c r="G62" s="254">
        <f>data!N92</f>
        <v>0</v>
      </c>
      <c r="H62" s="254">
        <f>data!O92</f>
        <v>9062.8734930658811</v>
      </c>
      <c r="I62" s="254">
        <f>data!P92</f>
        <v>10134.846811008083</v>
      </c>
    </row>
    <row r="63" spans="1:11" ht="20.100000000000001" customHeight="1" x14ac:dyDescent="0.2">
      <c r="A63" s="246">
        <v>25</v>
      </c>
      <c r="B63" s="254" t="s">
        <v>1018</v>
      </c>
      <c r="C63" s="254">
        <f>data!J93</f>
        <v>0</v>
      </c>
      <c r="D63" s="254">
        <f>data!K93</f>
        <v>0</v>
      </c>
      <c r="E63" s="254">
        <f>data!L93</f>
        <v>0</v>
      </c>
      <c r="F63" s="254">
        <f>data!M93</f>
        <v>0</v>
      </c>
      <c r="G63" s="254">
        <f>data!N93</f>
        <v>0</v>
      </c>
      <c r="H63" s="254">
        <f>data!O93</f>
        <v>0</v>
      </c>
      <c r="I63" s="254">
        <f>data!P93</f>
        <v>32272.400000000001</v>
      </c>
    </row>
    <row r="64" spans="1:11" ht="20.100000000000001" customHeight="1" x14ac:dyDescent="0.2">
      <c r="A64" s="246">
        <v>26</v>
      </c>
      <c r="B64" s="254" t="s">
        <v>294</v>
      </c>
      <c r="C64" s="261">
        <f>data!J94</f>
        <v>0</v>
      </c>
      <c r="D64" s="261">
        <f>data!K94</f>
        <v>0</v>
      </c>
      <c r="E64" s="261">
        <f>data!L94</f>
        <v>0</v>
      </c>
      <c r="F64" s="261">
        <f>data!M94</f>
        <v>0</v>
      </c>
      <c r="G64" s="261">
        <f>data!N94</f>
        <v>0</v>
      </c>
      <c r="H64" s="261">
        <f>data!O94</f>
        <v>27.244721153846154</v>
      </c>
      <c r="I64" s="261">
        <f>data!P94</f>
        <v>10.372846153846154</v>
      </c>
    </row>
    <row r="65" spans="1:9" ht="20.100000000000001" customHeight="1" x14ac:dyDescent="0.2">
      <c r="A65" s="247" t="s">
        <v>1000</v>
      </c>
      <c r="B65" s="248"/>
      <c r="C65" s="248"/>
      <c r="D65" s="248"/>
      <c r="E65" s="248"/>
      <c r="F65" s="248"/>
      <c r="G65" s="248"/>
      <c r="H65" s="248"/>
      <c r="I65" s="247"/>
    </row>
    <row r="66" spans="1:9" ht="20.100000000000001" customHeight="1" x14ac:dyDescent="0.2">
      <c r="D66" s="250"/>
      <c r="I66" s="251" t="s">
        <v>1022</v>
      </c>
    </row>
    <row r="67" spans="1:9" ht="20.100000000000001" customHeight="1" x14ac:dyDescent="0.2">
      <c r="A67" s="250"/>
    </row>
    <row r="68" spans="1:9" ht="20.100000000000001" customHeight="1" x14ac:dyDescent="0.2">
      <c r="A68" s="252" t="str">
        <f>"Hospital: "&amp;data!C98</f>
        <v>Hospital: Highline Medical Center</v>
      </c>
      <c r="G68" s="253"/>
      <c r="H68" s="252" t="str">
        <f>"FYE: "&amp;data!C96</f>
        <v>FYE: 06/30/2023</v>
      </c>
    </row>
    <row r="69" spans="1:9" ht="20.100000000000001" customHeight="1" x14ac:dyDescent="0.2">
      <c r="A69" s="246">
        <v>1</v>
      </c>
      <c r="B69" s="254" t="s">
        <v>236</v>
      </c>
      <c r="C69" s="256" t="s">
        <v>50</v>
      </c>
      <c r="D69" s="256" t="s">
        <v>51</v>
      </c>
      <c r="E69" s="256" t="s">
        <v>52</v>
      </c>
      <c r="F69" s="256" t="s">
        <v>53</v>
      </c>
      <c r="G69" s="256" t="s">
        <v>54</v>
      </c>
      <c r="H69" s="256" t="s">
        <v>55</v>
      </c>
      <c r="I69" s="256" t="s">
        <v>56</v>
      </c>
    </row>
    <row r="70" spans="1:9" ht="20.100000000000001" customHeight="1" x14ac:dyDescent="0.2">
      <c r="A70" s="257">
        <v>2</v>
      </c>
      <c r="B70" s="258" t="s">
        <v>1002</v>
      </c>
      <c r="C70" s="260" t="s">
        <v>132</v>
      </c>
      <c r="D70" s="260"/>
      <c r="E70" s="260" t="s">
        <v>134</v>
      </c>
      <c r="F70" s="260" t="s">
        <v>135</v>
      </c>
      <c r="G70" s="260"/>
      <c r="H70" s="260" t="s">
        <v>137</v>
      </c>
      <c r="I70" s="260" t="s">
        <v>138</v>
      </c>
    </row>
    <row r="71" spans="1:9" ht="20.100000000000001" customHeight="1" x14ac:dyDescent="0.2">
      <c r="A71" s="257"/>
      <c r="B71" s="258"/>
      <c r="C71" s="260" t="s">
        <v>198</v>
      </c>
      <c r="D71" s="260" t="s">
        <v>1023</v>
      </c>
      <c r="E71" s="260" t="s">
        <v>196</v>
      </c>
      <c r="F71" s="260" t="s">
        <v>199</v>
      </c>
      <c r="G71" s="260" t="s">
        <v>136</v>
      </c>
      <c r="H71" s="260" t="s">
        <v>200</v>
      </c>
      <c r="I71" s="260" t="s">
        <v>201</v>
      </c>
    </row>
    <row r="72" spans="1:9" ht="20.100000000000001" customHeight="1" x14ac:dyDescent="0.2">
      <c r="A72" s="246">
        <v>3</v>
      </c>
      <c r="B72" s="254" t="s">
        <v>1006</v>
      </c>
      <c r="C72" s="256" t="s">
        <v>1024</v>
      </c>
      <c r="D72" s="255" t="s">
        <v>1025</v>
      </c>
      <c r="E72" s="266"/>
      <c r="F72" s="266"/>
      <c r="G72" s="255" t="s">
        <v>1026</v>
      </c>
      <c r="H72" s="255" t="s">
        <v>1026</v>
      </c>
      <c r="I72" s="256" t="s">
        <v>250</v>
      </c>
    </row>
    <row r="73" spans="1:9" ht="20.100000000000001" customHeight="1" x14ac:dyDescent="0.2">
      <c r="A73" s="246">
        <v>4</v>
      </c>
      <c r="B73" s="254" t="s">
        <v>261</v>
      </c>
      <c r="C73" s="254">
        <f>data!Q59</f>
        <v>142965</v>
      </c>
      <c r="D73" s="262">
        <f>data!R59</f>
        <v>0</v>
      </c>
      <c r="E73" s="266"/>
      <c r="F73" s="266"/>
      <c r="G73" s="254">
        <f>data!U59</f>
        <v>400315</v>
      </c>
      <c r="H73" s="254">
        <f>data!V59</f>
        <v>0</v>
      </c>
      <c r="I73" s="254">
        <f>data!W59</f>
        <v>2802.07</v>
      </c>
    </row>
    <row r="74" spans="1:9" ht="20.100000000000001" customHeight="1" x14ac:dyDescent="0.2">
      <c r="A74" s="246">
        <v>5</v>
      </c>
      <c r="B74" s="254" t="s">
        <v>262</v>
      </c>
      <c r="C74" s="261">
        <f>data!Q60</f>
        <v>9.302495192307692</v>
      </c>
      <c r="D74" s="261">
        <f>data!R60</f>
        <v>0</v>
      </c>
      <c r="E74" s="261">
        <f>data!S60</f>
        <v>12.433201923076922</v>
      </c>
      <c r="F74" s="261">
        <f>data!T60</f>
        <v>0.26798557692307695</v>
      </c>
      <c r="G74" s="261">
        <f>data!U60</f>
        <v>27.597302884615384</v>
      </c>
      <c r="H74" s="261">
        <f>data!V60</f>
        <v>4.2730673076923074</v>
      </c>
      <c r="I74" s="261">
        <f>data!W60</f>
        <v>5.2805048076923082</v>
      </c>
    </row>
    <row r="75" spans="1:9" ht="20.100000000000001" customHeight="1" x14ac:dyDescent="0.2">
      <c r="A75" s="246">
        <v>6</v>
      </c>
      <c r="B75" s="254" t="s">
        <v>263</v>
      </c>
      <c r="C75" s="254">
        <f>data!Q61</f>
        <v>1501413.8400000003</v>
      </c>
      <c r="D75" s="254">
        <f>data!R61</f>
        <v>0</v>
      </c>
      <c r="E75" s="254">
        <f>data!S61</f>
        <v>670667.94999999995</v>
      </c>
      <c r="F75" s="254">
        <f>data!T61</f>
        <v>49806.21</v>
      </c>
      <c r="G75" s="254">
        <f>data!U61</f>
        <v>2335653.06</v>
      </c>
      <c r="H75" s="254">
        <f>data!V61</f>
        <v>448338.37000000005</v>
      </c>
      <c r="I75" s="254">
        <f>data!W61</f>
        <v>720477.69</v>
      </c>
    </row>
    <row r="76" spans="1:9" ht="20.100000000000001" customHeight="1" x14ac:dyDescent="0.2">
      <c r="A76" s="246">
        <v>7</v>
      </c>
      <c r="B76" s="254" t="s">
        <v>11</v>
      </c>
      <c r="C76" s="254">
        <f>data!Q62</f>
        <v>351600</v>
      </c>
      <c r="D76" s="254">
        <f>data!R62</f>
        <v>0</v>
      </c>
      <c r="E76" s="254">
        <f>data!S62</f>
        <v>157056</v>
      </c>
      <c r="F76" s="254">
        <f>data!T62</f>
        <v>11664</v>
      </c>
      <c r="G76" s="254">
        <f>data!U62</f>
        <v>548821</v>
      </c>
      <c r="H76" s="254">
        <f>data!V62</f>
        <v>104992</v>
      </c>
      <c r="I76" s="254">
        <f>data!W62</f>
        <v>168721</v>
      </c>
    </row>
    <row r="77" spans="1:9" ht="20.100000000000001" customHeight="1" x14ac:dyDescent="0.2">
      <c r="A77" s="246">
        <v>8</v>
      </c>
      <c r="B77" s="254" t="s">
        <v>264</v>
      </c>
      <c r="C77" s="254">
        <f>data!Q63</f>
        <v>0</v>
      </c>
      <c r="D77" s="254">
        <f>data!R63</f>
        <v>0</v>
      </c>
      <c r="E77" s="254">
        <f>data!S63</f>
        <v>0</v>
      </c>
      <c r="F77" s="254">
        <f>data!T63</f>
        <v>0</v>
      </c>
      <c r="G77" s="254">
        <f>data!U63</f>
        <v>79795.520000000004</v>
      </c>
      <c r="H77" s="254">
        <f>data!V63</f>
        <v>0</v>
      </c>
      <c r="I77" s="254">
        <f>data!W63</f>
        <v>0</v>
      </c>
    </row>
    <row r="78" spans="1:9" ht="20.100000000000001" customHeight="1" x14ac:dyDescent="0.2">
      <c r="A78" s="246">
        <v>9</v>
      </c>
      <c r="B78" s="254" t="s">
        <v>265</v>
      </c>
      <c r="C78" s="254">
        <f>data!Q64</f>
        <v>163197.93999999997</v>
      </c>
      <c r="D78" s="254">
        <f>data!R64</f>
        <v>0</v>
      </c>
      <c r="E78" s="254">
        <f>data!S64</f>
        <v>116126.80999999994</v>
      </c>
      <c r="F78" s="254">
        <f>data!T64</f>
        <v>171.32</v>
      </c>
      <c r="G78" s="254">
        <f>data!U64</f>
        <v>1670684.2800000003</v>
      </c>
      <c r="H78" s="254">
        <f>data!V64</f>
        <v>47447.750000000007</v>
      </c>
      <c r="I78" s="254">
        <f>data!W64</f>
        <v>98425.099999999991</v>
      </c>
    </row>
    <row r="79" spans="1:9" ht="20.100000000000001" customHeight="1" x14ac:dyDescent="0.2">
      <c r="A79" s="246">
        <v>10</v>
      </c>
      <c r="B79" s="254" t="s">
        <v>524</v>
      </c>
      <c r="C79" s="254">
        <f>data!Q65</f>
        <v>1844.12</v>
      </c>
      <c r="D79" s="254">
        <f>data!R65</f>
        <v>0</v>
      </c>
      <c r="E79" s="254">
        <f>data!S65</f>
        <v>0</v>
      </c>
      <c r="F79" s="254">
        <f>data!T65</f>
        <v>0</v>
      </c>
      <c r="G79" s="254">
        <f>data!U65</f>
        <v>326.36</v>
      </c>
      <c r="H79" s="254">
        <f>data!V65</f>
        <v>452</v>
      </c>
      <c r="I79" s="254">
        <f>data!W65</f>
        <v>6647.15</v>
      </c>
    </row>
    <row r="80" spans="1:9" ht="20.100000000000001" customHeight="1" x14ac:dyDescent="0.2">
      <c r="A80" s="246">
        <v>11</v>
      </c>
      <c r="B80" s="254" t="s">
        <v>525</v>
      </c>
      <c r="C80" s="254">
        <f>data!Q66</f>
        <v>7926.14</v>
      </c>
      <c r="D80" s="254">
        <f>data!R66</f>
        <v>0</v>
      </c>
      <c r="E80" s="254">
        <f>data!S66</f>
        <v>53552.659999999996</v>
      </c>
      <c r="F80" s="254">
        <f>data!T66</f>
        <v>372992.27</v>
      </c>
      <c r="G80" s="254">
        <f>data!U66</f>
        <v>461995.75</v>
      </c>
      <c r="H80" s="254">
        <f>data!V66</f>
        <v>64383.23</v>
      </c>
      <c r="I80" s="254">
        <f>data!W66</f>
        <v>123121.24</v>
      </c>
    </row>
    <row r="81" spans="1:9" ht="20.100000000000001" customHeight="1" x14ac:dyDescent="0.2">
      <c r="A81" s="246">
        <v>12</v>
      </c>
      <c r="B81" s="254" t="s">
        <v>16</v>
      </c>
      <c r="C81" s="254">
        <f>data!Q67</f>
        <v>92659</v>
      </c>
      <c r="D81" s="254">
        <f>data!R67</f>
        <v>0</v>
      </c>
      <c r="E81" s="254">
        <f>data!S67</f>
        <v>0</v>
      </c>
      <c r="F81" s="254">
        <f>data!T67</f>
        <v>1751</v>
      </c>
      <c r="G81" s="254">
        <f>data!U67</f>
        <v>344924</v>
      </c>
      <c r="H81" s="254">
        <f>data!V67</f>
        <v>7787</v>
      </c>
      <c r="I81" s="254">
        <f>data!W67</f>
        <v>324048</v>
      </c>
    </row>
    <row r="82" spans="1:9" ht="20.100000000000001" customHeight="1" x14ac:dyDescent="0.2">
      <c r="A82" s="246">
        <v>13</v>
      </c>
      <c r="B82" s="254" t="s">
        <v>1007</v>
      </c>
      <c r="C82" s="254">
        <f>data!Q68</f>
        <v>4694.38</v>
      </c>
      <c r="D82" s="254">
        <f>data!R68</f>
        <v>0</v>
      </c>
      <c r="E82" s="254">
        <f>data!S68</f>
        <v>2278.15</v>
      </c>
      <c r="F82" s="254">
        <f>data!T68</f>
        <v>0</v>
      </c>
      <c r="G82" s="254">
        <f>data!U68</f>
        <v>126412.53000000003</v>
      </c>
      <c r="H82" s="254">
        <f>data!V68</f>
        <v>2226.58</v>
      </c>
      <c r="I82" s="254">
        <f>data!W68</f>
        <v>206431.63</v>
      </c>
    </row>
    <row r="83" spans="1:9" ht="20.100000000000001" customHeight="1" x14ac:dyDescent="0.2">
      <c r="A83" s="246">
        <v>14</v>
      </c>
      <c r="B83" s="254" t="s">
        <v>1008</v>
      </c>
      <c r="C83" s="254">
        <f>data!Q69</f>
        <v>71569.03</v>
      </c>
      <c r="D83" s="254">
        <f>data!R69</f>
        <v>0</v>
      </c>
      <c r="E83" s="254">
        <f>data!S69</f>
        <v>9905.81</v>
      </c>
      <c r="F83" s="254">
        <f>data!T69</f>
        <v>0</v>
      </c>
      <c r="G83" s="254">
        <f>data!U69</f>
        <v>1912498.7199999997</v>
      </c>
      <c r="H83" s="254">
        <f>data!V69</f>
        <v>279.27</v>
      </c>
      <c r="I83" s="254">
        <f>data!W69</f>
        <v>14536.24</v>
      </c>
    </row>
    <row r="84" spans="1:9" ht="20.100000000000001" customHeight="1" x14ac:dyDescent="0.2">
      <c r="A84" s="246">
        <v>15</v>
      </c>
      <c r="B84" s="254" t="s">
        <v>284</v>
      </c>
      <c r="C84" s="254">
        <f>data!Q84</f>
        <v>0</v>
      </c>
      <c r="D84" s="254">
        <f>data!R84</f>
        <v>0</v>
      </c>
      <c r="E84" s="254">
        <f>data!S84</f>
        <v>0</v>
      </c>
      <c r="F84" s="254">
        <f>data!T84</f>
        <v>0</v>
      </c>
      <c r="G84" s="254">
        <f>data!U84</f>
        <v>71039.59</v>
      </c>
      <c r="H84" s="254">
        <f>data!V84</f>
        <v>0</v>
      </c>
      <c r="I84" s="254">
        <f>data!W84</f>
        <v>0</v>
      </c>
    </row>
    <row r="85" spans="1:9" ht="20.100000000000001" customHeight="1" x14ac:dyDescent="0.2">
      <c r="A85" s="246">
        <v>16</v>
      </c>
      <c r="B85" s="262" t="s">
        <v>1009</v>
      </c>
      <c r="C85" s="254">
        <f>data!Q85</f>
        <v>2194904.4499999997</v>
      </c>
      <c r="D85" s="254">
        <f>data!R85</f>
        <v>0</v>
      </c>
      <c r="E85" s="254">
        <f>data!S85</f>
        <v>1009587.38</v>
      </c>
      <c r="F85" s="254">
        <f>data!T85</f>
        <v>436384.80000000005</v>
      </c>
      <c r="G85" s="254">
        <f>data!U85</f>
        <v>7410071.6300000008</v>
      </c>
      <c r="H85" s="254">
        <f>data!V85</f>
        <v>675906.20000000007</v>
      </c>
      <c r="I85" s="254">
        <f>data!W85</f>
        <v>1662408.05</v>
      </c>
    </row>
    <row r="86" spans="1:9" ht="20.100000000000001" customHeight="1" x14ac:dyDescent="0.2">
      <c r="A86" s="246">
        <v>17</v>
      </c>
      <c r="B86" s="254" t="s">
        <v>286</v>
      </c>
      <c r="C86" s="264"/>
      <c r="D86" s="264"/>
      <c r="E86" s="264"/>
      <c r="F86" s="264"/>
      <c r="G86" s="264"/>
      <c r="H86" s="264"/>
      <c r="I86" s="264"/>
    </row>
    <row r="87" spans="1:9" ht="20.100000000000001" customHeight="1" x14ac:dyDescent="0.2">
      <c r="A87" s="246">
        <v>18</v>
      </c>
      <c r="B87" s="254" t="s">
        <v>1010</v>
      </c>
      <c r="C87" s="262">
        <f>+data!M682</f>
        <v>964768</v>
      </c>
      <c r="D87" s="262">
        <f>+data!M683</f>
        <v>0</v>
      </c>
      <c r="E87" s="262">
        <f>+data!M684</f>
        <v>170888</v>
      </c>
      <c r="F87" s="262">
        <f>+data!M685</f>
        <v>77001</v>
      </c>
      <c r="G87" s="262">
        <f>+data!M686</f>
        <v>2844353</v>
      </c>
      <c r="H87" s="262">
        <f>+data!M687</f>
        <v>318051</v>
      </c>
      <c r="I87" s="262">
        <f>+data!M688</f>
        <v>481909</v>
      </c>
    </row>
    <row r="88" spans="1:9" ht="20.100000000000001" customHeight="1" x14ac:dyDescent="0.2">
      <c r="A88" s="246">
        <v>19</v>
      </c>
      <c r="B88" s="262" t="s">
        <v>1011</v>
      </c>
      <c r="C88" s="254">
        <f>data!Q87</f>
        <v>2843189.9400000004</v>
      </c>
      <c r="D88" s="254">
        <f>data!R87</f>
        <v>0</v>
      </c>
      <c r="E88" s="254">
        <f>data!S87</f>
        <v>0</v>
      </c>
      <c r="F88" s="254">
        <f>data!T87</f>
        <v>1201127.94</v>
      </c>
      <c r="G88" s="254">
        <f>data!U87</f>
        <v>34006901.190000005</v>
      </c>
      <c r="H88" s="254">
        <f>data!V87</f>
        <v>7723469.6799999997</v>
      </c>
      <c r="I88" s="254">
        <f>data!W87</f>
        <v>4527523.43</v>
      </c>
    </row>
    <row r="89" spans="1:9" ht="20.100000000000001" customHeight="1" x14ac:dyDescent="0.2">
      <c r="A89" s="246">
        <v>20</v>
      </c>
      <c r="B89" s="262" t="s">
        <v>1012</v>
      </c>
      <c r="C89" s="254">
        <f>data!Q88</f>
        <v>12197046.640000001</v>
      </c>
      <c r="D89" s="254">
        <f>data!R88</f>
        <v>0</v>
      </c>
      <c r="E89" s="254">
        <f>data!S88</f>
        <v>0</v>
      </c>
      <c r="F89" s="254">
        <f>data!T88</f>
        <v>40559.58</v>
      </c>
      <c r="G89" s="254">
        <f>data!U88</f>
        <v>28105561.149999999</v>
      </c>
      <c r="H89" s="254">
        <f>data!V88</f>
        <v>6790286.9500000011</v>
      </c>
      <c r="I89" s="254">
        <f>data!W88</f>
        <v>14397180.719999999</v>
      </c>
    </row>
    <row r="90" spans="1:9" ht="20.100000000000001" customHeight="1" x14ac:dyDescent="0.2">
      <c r="A90" s="246">
        <v>21</v>
      </c>
      <c r="B90" s="262" t="s">
        <v>1013</v>
      </c>
      <c r="C90" s="254">
        <f>data!Q89</f>
        <v>15040236.580000002</v>
      </c>
      <c r="D90" s="254">
        <f>data!R89</f>
        <v>0</v>
      </c>
      <c r="E90" s="254">
        <f>data!S89</f>
        <v>0</v>
      </c>
      <c r="F90" s="254">
        <f>data!T89</f>
        <v>1241687.52</v>
      </c>
      <c r="G90" s="254">
        <f>data!U89</f>
        <v>62112462.340000004</v>
      </c>
      <c r="H90" s="254">
        <f>data!V89</f>
        <v>14513756.630000001</v>
      </c>
      <c r="I90" s="254">
        <f>data!W89</f>
        <v>18924704.149999999</v>
      </c>
    </row>
    <row r="91" spans="1:9" ht="20.100000000000001" customHeight="1" x14ac:dyDescent="0.2">
      <c r="A91" s="246" t="s">
        <v>1014</v>
      </c>
      <c r="B91" s="254"/>
      <c r="C91" s="264"/>
      <c r="D91" s="264"/>
      <c r="E91" s="264"/>
      <c r="F91" s="264"/>
      <c r="G91" s="264"/>
      <c r="H91" s="264"/>
      <c r="I91" s="264"/>
    </row>
    <row r="92" spans="1:9" ht="20.100000000000001" customHeight="1" x14ac:dyDescent="0.2">
      <c r="A92" s="246">
        <v>22</v>
      </c>
      <c r="B92" s="254" t="s">
        <v>1015</v>
      </c>
      <c r="C92" s="254">
        <f>data!Q90</f>
        <v>2295</v>
      </c>
      <c r="D92" s="254">
        <f>data!R90</f>
        <v>0</v>
      </c>
      <c r="E92" s="254">
        <f>data!S90</f>
        <v>0</v>
      </c>
      <c r="F92" s="254">
        <f>data!T90</f>
        <v>0</v>
      </c>
      <c r="G92" s="254">
        <f>data!U90</f>
        <v>8756</v>
      </c>
      <c r="H92" s="254">
        <f>data!V90</f>
        <v>0</v>
      </c>
      <c r="I92" s="254">
        <f>data!W90</f>
        <v>0</v>
      </c>
    </row>
    <row r="93" spans="1:9" ht="20.100000000000001" customHeight="1" x14ac:dyDescent="0.2">
      <c r="A93" s="246">
        <v>23</v>
      </c>
      <c r="B93" s="254" t="s">
        <v>1016</v>
      </c>
      <c r="C93" s="254">
        <f>data!Q91</f>
        <v>0</v>
      </c>
      <c r="D93" s="254">
        <f>data!R91</f>
        <v>0</v>
      </c>
      <c r="E93" s="254">
        <f>data!S91</f>
        <v>0</v>
      </c>
      <c r="F93" s="254">
        <f>data!T91</f>
        <v>102</v>
      </c>
      <c r="G93" s="254">
        <f>data!U91</f>
        <v>0</v>
      </c>
      <c r="H93" s="254">
        <f>data!V91</f>
        <v>0</v>
      </c>
      <c r="I93" s="254">
        <f>data!W91</f>
        <v>0</v>
      </c>
    </row>
    <row r="94" spans="1:9" ht="20.100000000000001" customHeight="1" x14ac:dyDescent="0.2">
      <c r="A94" s="246">
        <v>24</v>
      </c>
      <c r="B94" s="254" t="s">
        <v>1017</v>
      </c>
      <c r="C94" s="254">
        <f>data!Q92</f>
        <v>876.75650915087454</v>
      </c>
      <c r="D94" s="254">
        <f>data!R92</f>
        <v>0</v>
      </c>
      <c r="E94" s="254">
        <f>data!S92</f>
        <v>0</v>
      </c>
      <c r="F94" s="254">
        <f>data!T92</f>
        <v>0</v>
      </c>
      <c r="G94" s="254">
        <f>data!U92</f>
        <v>3345.0457490740987</v>
      </c>
      <c r="H94" s="254">
        <f>data!V92</f>
        <v>0</v>
      </c>
      <c r="I94" s="254">
        <f>data!W92</f>
        <v>0</v>
      </c>
    </row>
    <row r="95" spans="1:9" ht="20.100000000000001" customHeight="1" x14ac:dyDescent="0.2">
      <c r="A95" s="246">
        <v>25</v>
      </c>
      <c r="B95" s="254" t="s">
        <v>1018</v>
      </c>
      <c r="C95" s="254">
        <f>data!Q93</f>
        <v>15773.81</v>
      </c>
      <c r="D95" s="254">
        <f>data!R93</f>
        <v>0</v>
      </c>
      <c r="E95" s="254">
        <f>data!S93</f>
        <v>155.85</v>
      </c>
      <c r="F95" s="254">
        <f>data!T93</f>
        <v>0</v>
      </c>
      <c r="G95" s="254">
        <f>data!U93</f>
        <v>16</v>
      </c>
      <c r="H95" s="254">
        <f>data!V93</f>
        <v>0</v>
      </c>
      <c r="I95" s="254">
        <f>data!W93</f>
        <v>13304.46</v>
      </c>
    </row>
    <row r="96" spans="1:9" ht="20.100000000000001" customHeight="1" x14ac:dyDescent="0.2">
      <c r="A96" s="246">
        <v>26</v>
      </c>
      <c r="B96" s="254" t="s">
        <v>294</v>
      </c>
      <c r="C96" s="261">
        <f>data!Q94</f>
        <v>9.2985288461538449</v>
      </c>
      <c r="D96" s="261">
        <f>data!R94</f>
        <v>0</v>
      </c>
      <c r="E96" s="261">
        <f>data!S94</f>
        <v>7.2115384615384619E-4</v>
      </c>
      <c r="F96" s="261">
        <f>data!T94</f>
        <v>0.26798557692307695</v>
      </c>
      <c r="G96" s="261">
        <f>data!U94</f>
        <v>0</v>
      </c>
      <c r="H96" s="261">
        <f>data!V94</f>
        <v>0.63077884615384616</v>
      </c>
      <c r="I96" s="261">
        <f>data!W94</f>
        <v>0</v>
      </c>
    </row>
    <row r="97" spans="1:9" ht="20.100000000000001" customHeight="1" x14ac:dyDescent="0.2">
      <c r="A97" s="247" t="s">
        <v>1000</v>
      </c>
      <c r="B97" s="248"/>
      <c r="C97" s="248"/>
      <c r="D97" s="248"/>
      <c r="E97" s="248"/>
      <c r="F97" s="248"/>
      <c r="G97" s="248"/>
      <c r="H97" s="248"/>
      <c r="I97" s="247"/>
    </row>
    <row r="98" spans="1:9" ht="20.100000000000001" customHeight="1" x14ac:dyDescent="0.2">
      <c r="D98" s="250"/>
      <c r="I98" s="251" t="s">
        <v>1027</v>
      </c>
    </row>
    <row r="99" spans="1:9" ht="20.100000000000001" customHeight="1" x14ac:dyDescent="0.2">
      <c r="A99" s="250"/>
    </row>
    <row r="100" spans="1:9" ht="20.100000000000001" customHeight="1" x14ac:dyDescent="0.2">
      <c r="A100" s="252" t="str">
        <f>"Hospital: "&amp;data!C98</f>
        <v>Hospital: Highline Medical Center</v>
      </c>
      <c r="G100" s="253"/>
      <c r="H100" s="252" t="str">
        <f>"FYE: "&amp;data!C96</f>
        <v>FYE: 06/30/2023</v>
      </c>
    </row>
    <row r="101" spans="1:9" ht="20.100000000000001" customHeight="1" x14ac:dyDescent="0.2">
      <c r="A101" s="246">
        <v>1</v>
      </c>
      <c r="B101" s="254" t="s">
        <v>236</v>
      </c>
      <c r="C101" s="256" t="s">
        <v>57</v>
      </c>
      <c r="D101" s="256" t="s">
        <v>58</v>
      </c>
      <c r="E101" s="256" t="s">
        <v>59</v>
      </c>
      <c r="F101" s="256" t="s">
        <v>60</v>
      </c>
      <c r="G101" s="256" t="s">
        <v>61</v>
      </c>
      <c r="H101" s="256" t="s">
        <v>62</v>
      </c>
      <c r="I101" s="256" t="s">
        <v>63</v>
      </c>
    </row>
    <row r="102" spans="1:9" ht="20.100000000000001" customHeight="1" x14ac:dyDescent="0.2">
      <c r="A102" s="257">
        <v>2</v>
      </c>
      <c r="B102" s="258" t="s">
        <v>1002</v>
      </c>
      <c r="C102" s="260" t="s">
        <v>1028</v>
      </c>
      <c r="D102" s="260" t="s">
        <v>1029</v>
      </c>
      <c r="E102" s="260" t="s">
        <v>1029</v>
      </c>
      <c r="F102" s="260" t="s">
        <v>141</v>
      </c>
      <c r="G102" s="260"/>
      <c r="H102" s="260" t="s">
        <v>143</v>
      </c>
      <c r="I102" s="260"/>
    </row>
    <row r="103" spans="1:9" ht="20.100000000000001" customHeight="1" x14ac:dyDescent="0.2">
      <c r="A103" s="257"/>
      <c r="B103" s="258"/>
      <c r="C103" s="260" t="s">
        <v>202</v>
      </c>
      <c r="D103" s="260" t="s">
        <v>203</v>
      </c>
      <c r="E103" s="260" t="s">
        <v>204</v>
      </c>
      <c r="F103" s="260" t="s">
        <v>205</v>
      </c>
      <c r="G103" s="260" t="s">
        <v>142</v>
      </c>
      <c r="H103" s="260" t="s">
        <v>199</v>
      </c>
      <c r="I103" s="260" t="s">
        <v>144</v>
      </c>
    </row>
    <row r="104" spans="1:9" ht="20.100000000000001" customHeight="1" x14ac:dyDescent="0.2">
      <c r="A104" s="246">
        <v>3</v>
      </c>
      <c r="B104" s="254" t="s">
        <v>1006</v>
      </c>
      <c r="C104" s="255" t="s">
        <v>251</v>
      </c>
      <c r="D104" s="256" t="s">
        <v>1030</v>
      </c>
      <c r="E104" s="256" t="s">
        <v>1030</v>
      </c>
      <c r="F104" s="256" t="s">
        <v>1030</v>
      </c>
      <c r="G104" s="266"/>
      <c r="H104" s="256" t="s">
        <v>253</v>
      </c>
      <c r="I104" s="256" t="s">
        <v>254</v>
      </c>
    </row>
    <row r="105" spans="1:9" ht="20.100000000000001" customHeight="1" x14ac:dyDescent="0.2">
      <c r="A105" s="246">
        <v>4</v>
      </c>
      <c r="B105" s="254" t="s">
        <v>261</v>
      </c>
      <c r="C105" s="254">
        <f>data!X59</f>
        <v>19414.78</v>
      </c>
      <c r="D105" s="254">
        <f>data!Y59</f>
        <v>57401.000000000007</v>
      </c>
      <c r="E105" s="254">
        <f>data!Z59</f>
        <v>0</v>
      </c>
      <c r="F105" s="254">
        <f>data!AA59</f>
        <v>2763.3</v>
      </c>
      <c r="G105" s="266"/>
      <c r="H105" s="254">
        <f>data!AC59</f>
        <v>58933.5</v>
      </c>
      <c r="I105" s="254">
        <f>data!AD59</f>
        <v>506</v>
      </c>
    </row>
    <row r="106" spans="1:9" ht="20.100000000000001" customHeight="1" x14ac:dyDescent="0.2">
      <c r="A106" s="246">
        <v>5</v>
      </c>
      <c r="B106" s="254" t="s">
        <v>262</v>
      </c>
      <c r="C106" s="261">
        <f>data!X60</f>
        <v>6.4016394230769231</v>
      </c>
      <c r="D106" s="261">
        <f>data!Y60</f>
        <v>22.221086538461538</v>
      </c>
      <c r="E106" s="261">
        <f>data!Z60</f>
        <v>3.3325913461538463</v>
      </c>
      <c r="F106" s="261">
        <f>data!AA60</f>
        <v>2.7488846153846151</v>
      </c>
      <c r="G106" s="261">
        <f>data!AB60</f>
        <v>26.149408653846155</v>
      </c>
      <c r="H106" s="261">
        <f>data!AC60</f>
        <v>15.037173076923077</v>
      </c>
      <c r="I106" s="261">
        <f>data!AD60</f>
        <v>0</v>
      </c>
    </row>
    <row r="107" spans="1:9" ht="20.100000000000001" customHeight="1" x14ac:dyDescent="0.2">
      <c r="A107" s="246">
        <v>6</v>
      </c>
      <c r="B107" s="254" t="s">
        <v>263</v>
      </c>
      <c r="C107" s="254">
        <f>data!X61</f>
        <v>953138.34</v>
      </c>
      <c r="D107" s="254">
        <f>data!Y61</f>
        <v>2448579.5299999998</v>
      </c>
      <c r="E107" s="254">
        <f>data!Z61</f>
        <v>446134.43</v>
      </c>
      <c r="F107" s="254">
        <f>data!AA61</f>
        <v>368802.71</v>
      </c>
      <c r="G107" s="254">
        <f>data!AB61</f>
        <v>3349480.47</v>
      </c>
      <c r="H107" s="254">
        <f>data!AC61</f>
        <v>1828457.1500000001</v>
      </c>
      <c r="I107" s="254">
        <f>data!AD61</f>
        <v>0</v>
      </c>
    </row>
    <row r="108" spans="1:9" ht="20.100000000000001" customHeight="1" x14ac:dyDescent="0.2">
      <c r="A108" s="246">
        <v>7</v>
      </c>
      <c r="B108" s="254" t="s">
        <v>11</v>
      </c>
      <c r="C108" s="254">
        <f>data!X62</f>
        <v>223205</v>
      </c>
      <c r="D108" s="254">
        <f>data!Y62</f>
        <v>574488</v>
      </c>
      <c r="E108" s="254">
        <f>data!Z62</f>
        <v>104475</v>
      </c>
      <c r="F108" s="254">
        <f>data!AA62</f>
        <v>86366</v>
      </c>
      <c r="G108" s="254">
        <f>data!AB62</f>
        <v>784557</v>
      </c>
      <c r="H108" s="254">
        <f>data!AC62</f>
        <v>428187</v>
      </c>
      <c r="I108" s="254">
        <f>data!AD62</f>
        <v>0</v>
      </c>
    </row>
    <row r="109" spans="1:9" ht="20.100000000000001" customHeight="1" x14ac:dyDescent="0.2">
      <c r="A109" s="246">
        <v>8</v>
      </c>
      <c r="B109" s="254" t="s">
        <v>264</v>
      </c>
      <c r="C109" s="254">
        <f>data!X63</f>
        <v>0</v>
      </c>
      <c r="D109" s="254">
        <f>data!Y63</f>
        <v>26100</v>
      </c>
      <c r="E109" s="254">
        <f>data!Z63</f>
        <v>7800</v>
      </c>
      <c r="F109" s="254">
        <f>data!AA63</f>
        <v>0</v>
      </c>
      <c r="G109" s="254">
        <f>data!AB63</f>
        <v>0</v>
      </c>
      <c r="H109" s="254">
        <f>data!AC63</f>
        <v>22330</v>
      </c>
      <c r="I109" s="254">
        <f>data!AD63</f>
        <v>0</v>
      </c>
    </row>
    <row r="110" spans="1:9" ht="20.100000000000001" customHeight="1" x14ac:dyDescent="0.2">
      <c r="A110" s="246">
        <v>9</v>
      </c>
      <c r="B110" s="254" t="s">
        <v>265</v>
      </c>
      <c r="C110" s="254">
        <f>data!X64</f>
        <v>146318.23000000001</v>
      </c>
      <c r="D110" s="254">
        <f>data!Y64</f>
        <v>98909.450000000012</v>
      </c>
      <c r="E110" s="254">
        <f>data!Z64</f>
        <v>17107.41</v>
      </c>
      <c r="F110" s="254">
        <f>data!AA64</f>
        <v>263800.19</v>
      </c>
      <c r="G110" s="254">
        <f>data!AB64</f>
        <v>8536017.8599999994</v>
      </c>
      <c r="H110" s="254">
        <f>data!AC64</f>
        <v>371999.18000000005</v>
      </c>
      <c r="I110" s="254">
        <f>data!AD64</f>
        <v>6972.1</v>
      </c>
    </row>
    <row r="111" spans="1:9" ht="20.100000000000001" customHeight="1" x14ac:dyDescent="0.2">
      <c r="A111" s="246">
        <v>10</v>
      </c>
      <c r="B111" s="254" t="s">
        <v>524</v>
      </c>
      <c r="C111" s="254">
        <f>data!X65</f>
        <v>0</v>
      </c>
      <c r="D111" s="254">
        <f>data!Y65</f>
        <v>6797.67</v>
      </c>
      <c r="E111" s="254">
        <f>data!Z65</f>
        <v>555.75</v>
      </c>
      <c r="F111" s="254">
        <f>data!AA65</f>
        <v>0</v>
      </c>
      <c r="G111" s="254">
        <f>data!AB65</f>
        <v>648.51</v>
      </c>
      <c r="H111" s="254">
        <f>data!AC65</f>
        <v>648.52</v>
      </c>
      <c r="I111" s="254">
        <f>data!AD65</f>
        <v>0</v>
      </c>
    </row>
    <row r="112" spans="1:9" ht="20.100000000000001" customHeight="1" x14ac:dyDescent="0.2">
      <c r="A112" s="246">
        <v>11</v>
      </c>
      <c r="B112" s="254" t="s">
        <v>525</v>
      </c>
      <c r="C112" s="254">
        <f>data!X66</f>
        <v>141449.56</v>
      </c>
      <c r="D112" s="254">
        <f>data!Y66</f>
        <v>1529773.01</v>
      </c>
      <c r="E112" s="254">
        <f>data!Z66</f>
        <v>1189269.3800000001</v>
      </c>
      <c r="F112" s="254">
        <f>data!AA66</f>
        <v>365306.82</v>
      </c>
      <c r="G112" s="254">
        <f>data!AB66</f>
        <v>316763.15000000002</v>
      </c>
      <c r="H112" s="254">
        <f>data!AC66</f>
        <v>14037.6</v>
      </c>
      <c r="I112" s="254">
        <f>data!AD66</f>
        <v>664597.01</v>
      </c>
    </row>
    <row r="113" spans="1:9" ht="20.100000000000001" customHeight="1" x14ac:dyDescent="0.2">
      <c r="A113" s="246">
        <v>12</v>
      </c>
      <c r="B113" s="254" t="s">
        <v>16</v>
      </c>
      <c r="C113" s="254">
        <f>data!X67</f>
        <v>102392</v>
      </c>
      <c r="D113" s="254">
        <f>data!Y67</f>
        <v>1290044</v>
      </c>
      <c r="E113" s="254">
        <f>data!Z67</f>
        <v>724610</v>
      </c>
      <c r="F113" s="254">
        <f>data!AA67</f>
        <v>128033</v>
      </c>
      <c r="G113" s="254">
        <f>data!AB67</f>
        <v>363421</v>
      </c>
      <c r="H113" s="254">
        <f>data!AC67</f>
        <v>121039</v>
      </c>
      <c r="I113" s="254">
        <f>data!AD67</f>
        <v>0</v>
      </c>
    </row>
    <row r="114" spans="1:9" ht="20.100000000000001" customHeight="1" x14ac:dyDescent="0.2">
      <c r="A114" s="246">
        <v>13</v>
      </c>
      <c r="B114" s="254" t="s">
        <v>1007</v>
      </c>
      <c r="C114" s="254">
        <f>data!X68</f>
        <v>0</v>
      </c>
      <c r="D114" s="254">
        <f>data!Y68</f>
        <v>239621.11</v>
      </c>
      <c r="E114" s="254">
        <f>data!Z68</f>
        <v>2280.9</v>
      </c>
      <c r="F114" s="254">
        <f>data!AA68</f>
        <v>486.52</v>
      </c>
      <c r="G114" s="254">
        <f>data!AB68</f>
        <v>5404.03</v>
      </c>
      <c r="H114" s="254">
        <f>data!AC68</f>
        <v>1026.3599999999999</v>
      </c>
      <c r="I114" s="254">
        <f>data!AD68</f>
        <v>0</v>
      </c>
    </row>
    <row r="115" spans="1:9" ht="20.100000000000001" customHeight="1" x14ac:dyDescent="0.2">
      <c r="A115" s="246">
        <v>14</v>
      </c>
      <c r="B115" s="254" t="s">
        <v>1008</v>
      </c>
      <c r="C115" s="254">
        <f>data!X69</f>
        <v>424921.42</v>
      </c>
      <c r="D115" s="254">
        <f>data!Y69</f>
        <v>247326.53999999995</v>
      </c>
      <c r="E115" s="254">
        <f>data!Z69</f>
        <v>8308.8799999999992</v>
      </c>
      <c r="F115" s="254">
        <f>data!AA69</f>
        <v>6645.6100000000006</v>
      </c>
      <c r="G115" s="254">
        <f>data!AB69</f>
        <v>699449.49</v>
      </c>
      <c r="H115" s="254">
        <f>data!AC69</f>
        <v>25450.440000000002</v>
      </c>
      <c r="I115" s="254">
        <f>data!AD69</f>
        <v>0</v>
      </c>
    </row>
    <row r="116" spans="1:9" ht="20.100000000000001" customHeight="1" x14ac:dyDescent="0.2">
      <c r="A116" s="246">
        <v>15</v>
      </c>
      <c r="B116" s="254" t="s">
        <v>284</v>
      </c>
      <c r="C116" s="254">
        <f>-data!X84</f>
        <v>0</v>
      </c>
      <c r="D116" s="254">
        <f>-data!Y84</f>
        <v>-34.5</v>
      </c>
      <c r="E116" s="254">
        <f>-data!Z84</f>
        <v>-147738.48000000001</v>
      </c>
      <c r="F116" s="254">
        <f>-data!AA84</f>
        <v>0</v>
      </c>
      <c r="G116" s="254">
        <f>-data!AB84</f>
        <v>-857584.2</v>
      </c>
      <c r="H116" s="254">
        <f>-data!AC84</f>
        <v>0</v>
      </c>
      <c r="I116" s="254">
        <f>-data!AD84</f>
        <v>0</v>
      </c>
    </row>
    <row r="117" spans="1:9" ht="20.100000000000001" customHeight="1" x14ac:dyDescent="0.2">
      <c r="A117" s="246">
        <v>16</v>
      </c>
      <c r="B117" s="262" t="s">
        <v>1009</v>
      </c>
      <c r="C117" s="254">
        <f>data!X85</f>
        <v>1991424.5499999998</v>
      </c>
      <c r="D117" s="254">
        <f>data!Y85</f>
        <v>6461604.8100000005</v>
      </c>
      <c r="E117" s="254">
        <f>data!Z85</f>
        <v>2352803.27</v>
      </c>
      <c r="F117" s="254">
        <f>data!AA85</f>
        <v>1219440.8500000001</v>
      </c>
      <c r="G117" s="254">
        <f>data!AB85</f>
        <v>13198157.310000001</v>
      </c>
      <c r="H117" s="254">
        <f>data!AC85</f>
        <v>2813175.2500000005</v>
      </c>
      <c r="I117" s="254">
        <f>data!AD85</f>
        <v>671569.11</v>
      </c>
    </row>
    <row r="118" spans="1:9" ht="20.100000000000001" customHeight="1" x14ac:dyDescent="0.2">
      <c r="A118" s="246">
        <v>17</v>
      </c>
      <c r="B118" s="254" t="s">
        <v>286</v>
      </c>
      <c r="C118" s="264"/>
      <c r="D118" s="264"/>
      <c r="E118" s="264"/>
      <c r="F118" s="264"/>
      <c r="G118" s="264"/>
      <c r="H118" s="264"/>
      <c r="I118" s="264"/>
    </row>
    <row r="119" spans="1:9" ht="20.100000000000001" customHeight="1" x14ac:dyDescent="0.2">
      <c r="A119" s="246">
        <v>18</v>
      </c>
      <c r="B119" s="254" t="s">
        <v>1010</v>
      </c>
      <c r="C119" s="262">
        <f>+data!M689</f>
        <v>2135190</v>
      </c>
      <c r="D119" s="262">
        <f>+data!M690</f>
        <v>3005419</v>
      </c>
      <c r="E119" s="262">
        <f>+data!M691</f>
        <v>547737</v>
      </c>
      <c r="F119" s="262">
        <f>+data!M692</f>
        <v>722481</v>
      </c>
      <c r="G119" s="262">
        <f>+data!M693</f>
        <v>4115793</v>
      </c>
      <c r="H119" s="262">
        <f>+data!M694</f>
        <v>884066</v>
      </c>
      <c r="I119" s="262">
        <f>+data!M695</f>
        <v>113066</v>
      </c>
    </row>
    <row r="120" spans="1:9" ht="20.100000000000001" customHeight="1" x14ac:dyDescent="0.2">
      <c r="A120" s="246">
        <v>19</v>
      </c>
      <c r="B120" s="262" t="s">
        <v>1011</v>
      </c>
      <c r="C120" s="254">
        <f>data!X87</f>
        <v>36551875.920000009</v>
      </c>
      <c r="D120" s="254">
        <f>data!Y87</f>
        <v>8791698.8900000025</v>
      </c>
      <c r="E120" s="254">
        <f>data!Z87</f>
        <v>410441.65</v>
      </c>
      <c r="F120" s="254">
        <f>data!AA87</f>
        <v>880652.57000000007</v>
      </c>
      <c r="G120" s="254">
        <f>data!AB87</f>
        <v>60954384.310000002</v>
      </c>
      <c r="H120" s="254">
        <f>data!AC87</f>
        <v>21730377.479999997</v>
      </c>
      <c r="I120" s="254">
        <f>data!AD87</f>
        <v>2623312.27</v>
      </c>
    </row>
    <row r="121" spans="1:9" ht="20.100000000000001" customHeight="1" x14ac:dyDescent="0.2">
      <c r="A121" s="246">
        <v>20</v>
      </c>
      <c r="B121" s="262" t="s">
        <v>1012</v>
      </c>
      <c r="C121" s="254">
        <f>data!X88</f>
        <v>87834220.689999998</v>
      </c>
      <c r="D121" s="254">
        <f>data!Y88</f>
        <v>31027651.050000001</v>
      </c>
      <c r="E121" s="254">
        <f>data!Z88</f>
        <v>17229482.939999998</v>
      </c>
      <c r="F121" s="254">
        <f>data!AA88</f>
        <v>9364789.9900000002</v>
      </c>
      <c r="G121" s="254">
        <f>data!AB88</f>
        <v>95185500.060000002</v>
      </c>
      <c r="H121" s="254">
        <f>data!AC88</f>
        <v>7261896.1299999999</v>
      </c>
      <c r="I121" s="254">
        <f>data!AD88</f>
        <v>104875.06</v>
      </c>
    </row>
    <row r="122" spans="1:9" ht="20.100000000000001" customHeight="1" x14ac:dyDescent="0.2">
      <c r="A122" s="246">
        <v>21</v>
      </c>
      <c r="B122" s="262" t="s">
        <v>1013</v>
      </c>
      <c r="C122" s="254">
        <f>data!X89</f>
        <v>124386096.61000001</v>
      </c>
      <c r="D122" s="254">
        <f>data!Y89</f>
        <v>39819349.940000005</v>
      </c>
      <c r="E122" s="254">
        <f>data!Z89</f>
        <v>17639924.589999996</v>
      </c>
      <c r="F122" s="254">
        <f>data!AA89</f>
        <v>10245442.560000001</v>
      </c>
      <c r="G122" s="254">
        <f>data!AB89</f>
        <v>156139884.37</v>
      </c>
      <c r="H122" s="254">
        <f>data!AC89</f>
        <v>28992273.609999996</v>
      </c>
      <c r="I122" s="254">
        <f>data!AD89</f>
        <v>2728187.33</v>
      </c>
    </row>
    <row r="123" spans="1:9" ht="20.100000000000001" customHeight="1" x14ac:dyDescent="0.2">
      <c r="A123" s="246" t="s">
        <v>1014</v>
      </c>
      <c r="B123" s="254"/>
      <c r="C123" s="264"/>
      <c r="D123" s="264"/>
      <c r="E123" s="264"/>
      <c r="F123" s="264"/>
      <c r="G123" s="264"/>
      <c r="H123" s="264"/>
      <c r="I123" s="264"/>
    </row>
    <row r="124" spans="1:9" ht="20.100000000000001" customHeight="1" x14ac:dyDescent="0.2">
      <c r="A124" s="246">
        <v>22</v>
      </c>
      <c r="B124" s="254" t="s">
        <v>1015</v>
      </c>
      <c r="C124" s="254">
        <f>data!X90</f>
        <v>792</v>
      </c>
      <c r="D124" s="254">
        <f>data!Y90</f>
        <v>14335</v>
      </c>
      <c r="E124" s="254">
        <f>data!Z90</f>
        <v>0</v>
      </c>
      <c r="F124" s="254">
        <f>data!AA90</f>
        <v>3771</v>
      </c>
      <c r="G124" s="254">
        <f>data!AB90</f>
        <v>1770</v>
      </c>
      <c r="H124" s="254">
        <f>data!AC90</f>
        <v>724</v>
      </c>
      <c r="I124" s="254">
        <f>data!AD90</f>
        <v>0</v>
      </c>
    </row>
    <row r="125" spans="1:9" ht="20.100000000000001" customHeight="1" x14ac:dyDescent="0.2">
      <c r="A125" s="246">
        <v>23</v>
      </c>
      <c r="B125" s="254" t="s">
        <v>1016</v>
      </c>
      <c r="C125" s="254">
        <f>data!X91</f>
        <v>0</v>
      </c>
      <c r="D125" s="254">
        <f>data!Y91</f>
        <v>0</v>
      </c>
      <c r="E125" s="254">
        <f>data!Z91</f>
        <v>0</v>
      </c>
      <c r="F125" s="254">
        <f>data!AA91</f>
        <v>0</v>
      </c>
      <c r="G125" s="254">
        <f>data!AB91</f>
        <v>0</v>
      </c>
      <c r="H125" s="254">
        <f>data!AC91</f>
        <v>0</v>
      </c>
      <c r="I125" s="254">
        <f>data!AD91</f>
        <v>0</v>
      </c>
    </row>
    <row r="126" spans="1:9" ht="20.100000000000001" customHeight="1" x14ac:dyDescent="0.2">
      <c r="A126" s="246">
        <v>24</v>
      </c>
      <c r="B126" s="254" t="s">
        <v>1017</v>
      </c>
      <c r="C126" s="254">
        <f>data!X92</f>
        <v>302.56695217755669</v>
      </c>
      <c r="D126" s="254">
        <f>data!Y92</f>
        <v>5476.3854286177711</v>
      </c>
      <c r="E126" s="254">
        <f>data!Z92</f>
        <v>0</v>
      </c>
      <c r="F126" s="254">
        <f>data!AA92</f>
        <v>1440.6312836635936</v>
      </c>
      <c r="G126" s="254">
        <f>data!AB92</f>
        <v>676.1912946392365</v>
      </c>
      <c r="H126" s="254">
        <f>data!AC92</f>
        <v>276.58898153604929</v>
      </c>
      <c r="I126" s="254">
        <f>data!AD92</f>
        <v>0</v>
      </c>
    </row>
    <row r="127" spans="1:9" ht="20.100000000000001" customHeight="1" x14ac:dyDescent="0.2">
      <c r="A127" s="246">
        <v>25</v>
      </c>
      <c r="B127" s="254" t="s">
        <v>1018</v>
      </c>
      <c r="C127" s="254">
        <f>data!X93</f>
        <v>11755.58</v>
      </c>
      <c r="D127" s="254">
        <f>data!Y93</f>
        <v>14514.350000000002</v>
      </c>
      <c r="E127" s="254">
        <f>data!Z93</f>
        <v>5406.96</v>
      </c>
      <c r="F127" s="254">
        <f>data!AA93</f>
        <v>2675.15</v>
      </c>
      <c r="G127" s="254">
        <f>data!AB93</f>
        <v>0</v>
      </c>
      <c r="H127" s="254">
        <f>data!AC93</f>
        <v>1066.22</v>
      </c>
      <c r="I127" s="254">
        <f>data!AD93</f>
        <v>0</v>
      </c>
    </row>
    <row r="128" spans="1:9" ht="20.100000000000001" customHeight="1" x14ac:dyDescent="0.2">
      <c r="A128" s="246">
        <v>26</v>
      </c>
      <c r="B128" s="254" t="s">
        <v>294</v>
      </c>
      <c r="C128" s="261">
        <f>data!X94</f>
        <v>8.4134615384615389E-4</v>
      </c>
      <c r="D128" s="261">
        <f>data!Y94</f>
        <v>1.201923076923077E-3</v>
      </c>
      <c r="E128" s="261">
        <f>data!Z94</f>
        <v>0.8774567307692307</v>
      </c>
      <c r="F128" s="261">
        <f>data!AA94</f>
        <v>0</v>
      </c>
      <c r="G128" s="261">
        <f>data!AB94</f>
        <v>0</v>
      </c>
      <c r="H128" s="261">
        <f>data!AC94</f>
        <v>1.4423076923076924E-2</v>
      </c>
      <c r="I128" s="261">
        <f>data!AD94</f>
        <v>0</v>
      </c>
    </row>
    <row r="129" spans="1:14" ht="20.100000000000001" customHeight="1" x14ac:dyDescent="0.2">
      <c r="A129" s="247" t="s">
        <v>1000</v>
      </c>
      <c r="B129" s="248"/>
      <c r="C129" s="248"/>
      <c r="D129" s="248"/>
      <c r="E129" s="248"/>
      <c r="F129" s="248"/>
      <c r="G129" s="248"/>
      <c r="H129" s="248"/>
      <c r="I129" s="247"/>
    </row>
    <row r="130" spans="1:14" ht="20.100000000000001" customHeight="1" x14ac:dyDescent="0.2">
      <c r="D130" s="250"/>
      <c r="I130" s="251" t="s">
        <v>1031</v>
      </c>
    </row>
    <row r="131" spans="1:14" ht="20.100000000000001" customHeight="1" x14ac:dyDescent="0.2">
      <c r="A131" s="250"/>
    </row>
    <row r="132" spans="1:14" ht="20.100000000000001" customHeight="1" x14ac:dyDescent="0.2">
      <c r="A132" s="252" t="str">
        <f>"Hospital: "&amp;data!C98</f>
        <v>Hospital: Highline Medical Center</v>
      </c>
      <c r="G132" s="253"/>
      <c r="H132" s="252" t="str">
        <f>"FYE: "&amp;data!C96</f>
        <v>FYE: 06/30/2023</v>
      </c>
    </row>
    <row r="133" spans="1:14" ht="20.100000000000001" customHeight="1" x14ac:dyDescent="0.2">
      <c r="A133" s="246">
        <v>1</v>
      </c>
      <c r="B133" s="254" t="s">
        <v>236</v>
      </c>
      <c r="C133" s="256" t="s">
        <v>64</v>
      </c>
      <c r="D133" s="256" t="s">
        <v>65</v>
      </c>
      <c r="E133" s="256" t="s">
        <v>66</v>
      </c>
      <c r="F133" s="256" t="s">
        <v>67</v>
      </c>
      <c r="G133" s="256" t="s">
        <v>68</v>
      </c>
      <c r="H133" s="256" t="s">
        <v>69</v>
      </c>
      <c r="I133" s="256" t="s">
        <v>70</v>
      </c>
    </row>
    <row r="134" spans="1:14" ht="20.100000000000001" customHeight="1" x14ac:dyDescent="0.2">
      <c r="A134" s="257">
        <v>2</v>
      </c>
      <c r="B134" s="258" t="s">
        <v>1002</v>
      </c>
      <c r="C134" s="260" t="s">
        <v>122</v>
      </c>
      <c r="D134" s="260" t="s">
        <v>123</v>
      </c>
      <c r="E134" s="260" t="s">
        <v>145</v>
      </c>
      <c r="F134" s="260"/>
      <c r="G134" s="260" t="s">
        <v>1032</v>
      </c>
      <c r="H134" s="260"/>
      <c r="I134" s="260" t="s">
        <v>149</v>
      </c>
    </row>
    <row r="135" spans="1:14" ht="20.100000000000001" customHeight="1" x14ac:dyDescent="0.2">
      <c r="A135" s="257"/>
      <c r="B135" s="258"/>
      <c r="C135" s="260" t="s">
        <v>199</v>
      </c>
      <c r="D135" s="260" t="s">
        <v>206</v>
      </c>
      <c r="E135" s="260" t="s">
        <v>198</v>
      </c>
      <c r="F135" s="260" t="s">
        <v>146</v>
      </c>
      <c r="G135" s="260" t="s">
        <v>207</v>
      </c>
      <c r="H135" s="260" t="s">
        <v>148</v>
      </c>
      <c r="I135" s="260" t="s">
        <v>199</v>
      </c>
    </row>
    <row r="136" spans="1:14" ht="20.100000000000001" customHeight="1" x14ac:dyDescent="0.2">
      <c r="A136" s="246">
        <v>3</v>
      </c>
      <c r="B136" s="254" t="s">
        <v>1006</v>
      </c>
      <c r="C136" s="256" t="s">
        <v>253</v>
      </c>
      <c r="D136" s="256" t="s">
        <v>255</v>
      </c>
      <c r="E136" s="256" t="s">
        <v>255</v>
      </c>
      <c r="F136" s="256" t="s">
        <v>256</v>
      </c>
      <c r="G136" s="255" t="s">
        <v>1033</v>
      </c>
      <c r="H136" s="256" t="s">
        <v>255</v>
      </c>
      <c r="I136" s="256" t="s">
        <v>253</v>
      </c>
    </row>
    <row r="137" spans="1:14" ht="20.100000000000001" customHeight="1" x14ac:dyDescent="0.25">
      <c r="A137" s="246">
        <v>4</v>
      </c>
      <c r="B137" s="254" t="s">
        <v>261</v>
      </c>
      <c r="C137" s="254">
        <f>data!AE59</f>
        <v>11381</v>
      </c>
      <c r="D137" s="254">
        <f>data!AF59</f>
        <v>0</v>
      </c>
      <c r="E137" s="254">
        <f>data!AG59</f>
        <v>36839</v>
      </c>
      <c r="F137" s="254">
        <f>data!AH59</f>
        <v>0</v>
      </c>
      <c r="G137" s="254">
        <f>data!AI59</f>
        <v>0</v>
      </c>
      <c r="H137" s="254">
        <f>data!AJ59</f>
        <v>241639.59999999998</v>
      </c>
      <c r="I137" s="254">
        <f>data!AK59</f>
        <v>7392</v>
      </c>
      <c r="K137" s="265"/>
      <c r="L137" s="267"/>
      <c r="M137" s="267"/>
      <c r="N137" s="267"/>
    </row>
    <row r="138" spans="1:14" ht="20.100000000000001" customHeight="1" x14ac:dyDescent="0.2">
      <c r="A138" s="246">
        <v>5</v>
      </c>
      <c r="B138" s="254" t="s">
        <v>262</v>
      </c>
      <c r="C138" s="261">
        <f>data!AE60</f>
        <v>0</v>
      </c>
      <c r="D138" s="261">
        <f>data!AF60</f>
        <v>0</v>
      </c>
      <c r="E138" s="261">
        <f>data!AG60</f>
        <v>47.110331730769232</v>
      </c>
      <c r="F138" s="261">
        <f>data!AH60</f>
        <v>0</v>
      </c>
      <c r="G138" s="261">
        <f>data!AI60</f>
        <v>0</v>
      </c>
      <c r="H138" s="261">
        <f>data!AJ60</f>
        <v>308.87875961538464</v>
      </c>
      <c r="I138" s="261">
        <f>data!AK60</f>
        <v>2.9109999999999996</v>
      </c>
    </row>
    <row r="139" spans="1:14" ht="20.100000000000001" customHeight="1" x14ac:dyDescent="0.2">
      <c r="A139" s="246">
        <v>6</v>
      </c>
      <c r="B139" s="254" t="s">
        <v>263</v>
      </c>
      <c r="C139" s="254">
        <f>data!AE61</f>
        <v>0</v>
      </c>
      <c r="D139" s="254">
        <f>data!AF61</f>
        <v>0</v>
      </c>
      <c r="E139" s="254">
        <f>data!AG61</f>
        <v>5023890.5299999993</v>
      </c>
      <c r="F139" s="254">
        <f>data!AH61</f>
        <v>0</v>
      </c>
      <c r="G139" s="254">
        <f>data!AI61</f>
        <v>0</v>
      </c>
      <c r="H139" s="254">
        <f>data!AJ61</f>
        <v>35504642.010000005</v>
      </c>
      <c r="I139" s="254">
        <f>data!AK61</f>
        <v>276373.69</v>
      </c>
    </row>
    <row r="140" spans="1:14" ht="20.100000000000001" customHeight="1" x14ac:dyDescent="0.2">
      <c r="A140" s="246">
        <v>7</v>
      </c>
      <c r="B140" s="254" t="s">
        <v>11</v>
      </c>
      <c r="C140" s="254">
        <f>data!AE62</f>
        <v>0</v>
      </c>
      <c r="D140" s="254">
        <f>data!AF62</f>
        <v>0</v>
      </c>
      <c r="E140" s="254">
        <f>data!AG62</f>
        <v>1177379</v>
      </c>
      <c r="F140" s="254">
        <f>data!AH62</f>
        <v>0</v>
      </c>
      <c r="G140" s="254">
        <f>data!AI62</f>
        <v>0</v>
      </c>
      <c r="H140" s="254">
        <f>data!AJ62</f>
        <v>8314909</v>
      </c>
      <c r="I140" s="254">
        <f>data!AK62</f>
        <v>64721</v>
      </c>
    </row>
    <row r="141" spans="1:14" ht="20.100000000000001" customHeight="1" x14ac:dyDescent="0.2">
      <c r="A141" s="246">
        <v>8</v>
      </c>
      <c r="B141" s="254" t="s">
        <v>264</v>
      </c>
      <c r="C141" s="254">
        <f>data!AE63</f>
        <v>0</v>
      </c>
      <c r="D141" s="254">
        <f>data!AF63</f>
        <v>0</v>
      </c>
      <c r="E141" s="254">
        <f>data!AG63</f>
        <v>1914927</v>
      </c>
      <c r="F141" s="254">
        <f>data!AH63</f>
        <v>0</v>
      </c>
      <c r="G141" s="254">
        <f>data!AI63</f>
        <v>0</v>
      </c>
      <c r="H141" s="254">
        <f>data!AJ63</f>
        <v>793792</v>
      </c>
      <c r="I141" s="254">
        <f>data!AK63</f>
        <v>0</v>
      </c>
    </row>
    <row r="142" spans="1:14" ht="20.100000000000001" customHeight="1" x14ac:dyDescent="0.2">
      <c r="A142" s="246">
        <v>9</v>
      </c>
      <c r="B142" s="254" t="s">
        <v>265</v>
      </c>
      <c r="C142" s="254">
        <f>data!AE64</f>
        <v>254.96</v>
      </c>
      <c r="D142" s="254">
        <f>data!AF64</f>
        <v>0</v>
      </c>
      <c r="E142" s="254">
        <f>data!AG64</f>
        <v>1195415.8299999996</v>
      </c>
      <c r="F142" s="254">
        <f>data!AH64</f>
        <v>0</v>
      </c>
      <c r="G142" s="254">
        <f>data!AI64</f>
        <v>0</v>
      </c>
      <c r="H142" s="254">
        <f>data!AJ64</f>
        <v>3172783.8899999997</v>
      </c>
      <c r="I142" s="254">
        <f>data!AK64</f>
        <v>850.13</v>
      </c>
    </row>
    <row r="143" spans="1:14" ht="20.100000000000001" customHeight="1" x14ac:dyDescent="0.2">
      <c r="A143" s="246">
        <v>10</v>
      </c>
      <c r="B143" s="254" t="s">
        <v>524</v>
      </c>
      <c r="C143" s="254">
        <f>data!AE65</f>
        <v>0</v>
      </c>
      <c r="D143" s="254">
        <f>data!AF65</f>
        <v>0</v>
      </c>
      <c r="E143" s="254">
        <f>data!AG65</f>
        <v>367.99</v>
      </c>
      <c r="F143" s="254">
        <f>data!AH65</f>
        <v>0</v>
      </c>
      <c r="G143" s="254">
        <f>data!AI65</f>
        <v>0</v>
      </c>
      <c r="H143" s="254">
        <f>data!AJ65</f>
        <v>311611.33</v>
      </c>
      <c r="I143" s="254">
        <f>data!AK65</f>
        <v>0</v>
      </c>
    </row>
    <row r="144" spans="1:14" ht="20.100000000000001" customHeight="1" x14ac:dyDescent="0.2">
      <c r="A144" s="246">
        <v>11</v>
      </c>
      <c r="B144" s="254" t="s">
        <v>525</v>
      </c>
      <c r="C144" s="254">
        <f>data!AE66</f>
        <v>773514.62</v>
      </c>
      <c r="D144" s="254">
        <f>data!AF66</f>
        <v>0</v>
      </c>
      <c r="E144" s="254">
        <f>data!AG66</f>
        <v>310484.54000000004</v>
      </c>
      <c r="F144" s="254">
        <f>data!AH66</f>
        <v>0</v>
      </c>
      <c r="G144" s="254">
        <f>data!AI66</f>
        <v>0</v>
      </c>
      <c r="H144" s="254">
        <f>data!AJ66</f>
        <v>4670301</v>
      </c>
      <c r="I144" s="254">
        <f>data!AK66</f>
        <v>55684.03</v>
      </c>
    </row>
    <row r="145" spans="1:9" ht="20.100000000000001" customHeight="1" x14ac:dyDescent="0.2">
      <c r="A145" s="246">
        <v>12</v>
      </c>
      <c r="B145" s="254" t="s">
        <v>16</v>
      </c>
      <c r="C145" s="254">
        <f>data!AE67</f>
        <v>3573</v>
      </c>
      <c r="D145" s="254">
        <f>data!AF67</f>
        <v>0</v>
      </c>
      <c r="E145" s="254">
        <f>data!AG67</f>
        <v>970071</v>
      </c>
      <c r="F145" s="254">
        <f>data!AH67</f>
        <v>0</v>
      </c>
      <c r="G145" s="254">
        <f>data!AI67</f>
        <v>0</v>
      </c>
      <c r="H145" s="254">
        <f>data!AJ67</f>
        <v>2550425</v>
      </c>
      <c r="I145" s="254">
        <f>data!AK67</f>
        <v>2468</v>
      </c>
    </row>
    <row r="146" spans="1:9" ht="20.100000000000001" customHeight="1" x14ac:dyDescent="0.2">
      <c r="A146" s="246">
        <v>13</v>
      </c>
      <c r="B146" s="254" t="s">
        <v>1007</v>
      </c>
      <c r="C146" s="254">
        <f>data!AE68</f>
        <v>33.880000000000003</v>
      </c>
      <c r="D146" s="254">
        <f>data!AF68</f>
        <v>0</v>
      </c>
      <c r="E146" s="254">
        <f>data!AG68</f>
        <v>16281.26</v>
      </c>
      <c r="F146" s="254">
        <f>data!AH68</f>
        <v>0</v>
      </c>
      <c r="G146" s="254">
        <f>data!AI68</f>
        <v>0</v>
      </c>
      <c r="H146" s="254">
        <f>data!AJ68</f>
        <v>4933083.25</v>
      </c>
      <c r="I146" s="254">
        <f>data!AK68</f>
        <v>0</v>
      </c>
    </row>
    <row r="147" spans="1:9" ht="20.100000000000001" customHeight="1" x14ac:dyDescent="0.2">
      <c r="A147" s="246">
        <v>14</v>
      </c>
      <c r="B147" s="254" t="s">
        <v>1008</v>
      </c>
      <c r="C147" s="254">
        <f>data!AE69</f>
        <v>4814.1899999999996</v>
      </c>
      <c r="D147" s="254">
        <f>data!AF69</f>
        <v>0</v>
      </c>
      <c r="E147" s="254">
        <f>data!AG69</f>
        <v>2660143.9499999997</v>
      </c>
      <c r="F147" s="254">
        <f>data!AH69</f>
        <v>0</v>
      </c>
      <c r="G147" s="254">
        <f>data!AI69</f>
        <v>0</v>
      </c>
      <c r="H147" s="254">
        <f>data!AJ69</f>
        <v>3332237.0599999996</v>
      </c>
      <c r="I147" s="254">
        <f>data!AK69</f>
        <v>-3821.3999999999996</v>
      </c>
    </row>
    <row r="148" spans="1:9" ht="20.100000000000001" customHeight="1" x14ac:dyDescent="0.2">
      <c r="A148" s="246">
        <v>15</v>
      </c>
      <c r="B148" s="254" t="s">
        <v>284</v>
      </c>
      <c r="C148" s="254">
        <f>-data!AE84</f>
        <v>-4814.1899999999996</v>
      </c>
      <c r="D148" s="254">
        <f>-data!AF84</f>
        <v>0</v>
      </c>
      <c r="E148" s="254">
        <f>-data!AG84</f>
        <v>0</v>
      </c>
      <c r="F148" s="254">
        <f>-data!AH84</f>
        <v>0</v>
      </c>
      <c r="G148" s="254">
        <f>-data!AI84</f>
        <v>0</v>
      </c>
      <c r="H148" s="254">
        <f>-data!AJ84</f>
        <v>-1181264</v>
      </c>
      <c r="I148" s="254">
        <f>-data!AK84</f>
        <v>0</v>
      </c>
    </row>
    <row r="149" spans="1:9" ht="20.100000000000001" customHeight="1" x14ac:dyDescent="0.2">
      <c r="A149" s="246">
        <v>16</v>
      </c>
      <c r="B149" s="262" t="s">
        <v>1009</v>
      </c>
      <c r="C149" s="254">
        <f>data!AE85</f>
        <v>777376.46</v>
      </c>
      <c r="D149" s="254">
        <f>data!AF85</f>
        <v>0</v>
      </c>
      <c r="E149" s="254">
        <f>data!AG85</f>
        <v>13268961.1</v>
      </c>
      <c r="F149" s="254">
        <f>data!AH85</f>
        <v>0</v>
      </c>
      <c r="G149" s="254">
        <f>data!AI85</f>
        <v>0</v>
      </c>
      <c r="H149" s="254">
        <f>data!AJ85</f>
        <v>62402520.540000007</v>
      </c>
      <c r="I149" s="254">
        <f>data!AK85</f>
        <v>396275.44999999995</v>
      </c>
    </row>
    <row r="150" spans="1:9" ht="20.100000000000001" customHeight="1" x14ac:dyDescent="0.2">
      <c r="A150" s="246">
        <v>17</v>
      </c>
      <c r="B150" s="254" t="s">
        <v>286</v>
      </c>
      <c r="C150" s="264"/>
      <c r="D150" s="264"/>
      <c r="E150" s="264"/>
      <c r="F150" s="264"/>
      <c r="G150" s="264"/>
      <c r="H150" s="264"/>
      <c r="I150" s="264"/>
    </row>
    <row r="151" spans="1:9" ht="20.100000000000001" customHeight="1" x14ac:dyDescent="0.2">
      <c r="A151" s="246">
        <v>18</v>
      </c>
      <c r="B151" s="254" t="s">
        <v>1010</v>
      </c>
      <c r="C151" s="262">
        <f>+data!M696</f>
        <v>127828</v>
      </c>
      <c r="D151" s="262">
        <f>+data!M697</f>
        <v>0</v>
      </c>
      <c r="E151" s="262">
        <f>+data!M698</f>
        <v>7514622</v>
      </c>
      <c r="F151" s="262">
        <f>+data!M699</f>
        <v>0</v>
      </c>
      <c r="G151" s="262">
        <f>+data!M700</f>
        <v>0</v>
      </c>
      <c r="H151" s="262">
        <f>+data!M701</f>
        <v>12429452</v>
      </c>
      <c r="I151" s="262">
        <f>+data!M702</f>
        <v>96749</v>
      </c>
    </row>
    <row r="152" spans="1:9" ht="20.100000000000001" customHeight="1" x14ac:dyDescent="0.2">
      <c r="A152" s="246">
        <v>19</v>
      </c>
      <c r="B152" s="262" t="s">
        <v>1011</v>
      </c>
      <c r="C152" s="254">
        <f>data!AE87</f>
        <v>2438119.0199999996</v>
      </c>
      <c r="D152" s="254">
        <f>data!AF87</f>
        <v>0</v>
      </c>
      <c r="E152" s="254">
        <f>data!AG87</f>
        <v>35383943.340000004</v>
      </c>
      <c r="F152" s="254">
        <f>data!AH87</f>
        <v>0</v>
      </c>
      <c r="G152" s="254">
        <f>data!AI87</f>
        <v>0</v>
      </c>
      <c r="H152" s="254">
        <f>data!AJ87</f>
        <v>216654.58000000005</v>
      </c>
      <c r="I152" s="254">
        <f>data!AK87</f>
        <v>1798902.4799999997</v>
      </c>
    </row>
    <row r="153" spans="1:9" ht="20.100000000000001" customHeight="1" x14ac:dyDescent="0.2">
      <c r="A153" s="246">
        <v>20</v>
      </c>
      <c r="B153" s="262" t="s">
        <v>1012</v>
      </c>
      <c r="C153" s="254">
        <f>data!AE88</f>
        <v>514323.07999999996</v>
      </c>
      <c r="D153" s="254">
        <f>data!AF88</f>
        <v>0</v>
      </c>
      <c r="E153" s="254">
        <f>data!AG88</f>
        <v>122280201.70999999</v>
      </c>
      <c r="F153" s="254">
        <f>data!AH88</f>
        <v>0</v>
      </c>
      <c r="G153" s="254">
        <f>data!AI88</f>
        <v>0</v>
      </c>
      <c r="H153" s="254">
        <f>data!AJ88</f>
        <v>111249834.31999999</v>
      </c>
      <c r="I153" s="254">
        <f>data!AK88</f>
        <v>344420.97</v>
      </c>
    </row>
    <row r="154" spans="1:9" ht="20.100000000000001" customHeight="1" x14ac:dyDescent="0.2">
      <c r="A154" s="246">
        <v>21</v>
      </c>
      <c r="B154" s="262" t="s">
        <v>1013</v>
      </c>
      <c r="C154" s="254">
        <f>data!AE89</f>
        <v>2952442.0999999996</v>
      </c>
      <c r="D154" s="254">
        <f>data!AF89</f>
        <v>0</v>
      </c>
      <c r="E154" s="254">
        <f>data!AG89</f>
        <v>157664145.05000001</v>
      </c>
      <c r="F154" s="254">
        <f>data!AH89</f>
        <v>0</v>
      </c>
      <c r="G154" s="254">
        <f>data!AI89</f>
        <v>0</v>
      </c>
      <c r="H154" s="254">
        <f>data!AJ89</f>
        <v>111466488.89999999</v>
      </c>
      <c r="I154" s="254">
        <f>data!AK89</f>
        <v>2143323.4499999997</v>
      </c>
    </row>
    <row r="155" spans="1:9" ht="20.100000000000001" customHeight="1" x14ac:dyDescent="0.2">
      <c r="A155" s="246" t="s">
        <v>1014</v>
      </c>
      <c r="B155" s="254"/>
      <c r="C155" s="264"/>
      <c r="D155" s="264"/>
      <c r="E155" s="264"/>
      <c r="F155" s="264"/>
      <c r="G155" s="264"/>
      <c r="H155" s="264"/>
      <c r="I155" s="264"/>
    </row>
    <row r="156" spans="1:9" ht="20.100000000000001" customHeight="1" x14ac:dyDescent="0.2">
      <c r="A156" s="246">
        <v>22</v>
      </c>
      <c r="B156" s="254" t="s">
        <v>1015</v>
      </c>
      <c r="C156" s="254">
        <f>data!AE90</f>
        <v>0</v>
      </c>
      <c r="D156" s="254">
        <f>data!AF90</f>
        <v>0</v>
      </c>
      <c r="E156" s="254">
        <f>data!AG90</f>
        <v>27038</v>
      </c>
      <c r="F156" s="254">
        <f>data!AH90</f>
        <v>0</v>
      </c>
      <c r="G156" s="254">
        <f>data!AI90</f>
        <v>0</v>
      </c>
      <c r="H156" s="254">
        <f>data!AJ90</f>
        <v>15672</v>
      </c>
      <c r="I156" s="254">
        <f>data!AK90</f>
        <v>76</v>
      </c>
    </row>
    <row r="157" spans="1:9" ht="20.100000000000001" customHeight="1" x14ac:dyDescent="0.2">
      <c r="A157" s="246">
        <v>23</v>
      </c>
      <c r="B157" s="254" t="s">
        <v>1016</v>
      </c>
      <c r="C157" s="254">
        <f>data!AE91</f>
        <v>0</v>
      </c>
      <c r="D157" s="254">
        <f>data!AF91</f>
        <v>0</v>
      </c>
      <c r="E157" s="254">
        <f>data!AG91</f>
        <v>0</v>
      </c>
      <c r="F157" s="254">
        <f>data!AH91</f>
        <v>0</v>
      </c>
      <c r="G157" s="254">
        <f>data!AI91</f>
        <v>0</v>
      </c>
      <c r="H157" s="254">
        <f>data!AJ91</f>
        <v>0</v>
      </c>
      <c r="I157" s="254">
        <f>data!AK91</f>
        <v>0</v>
      </c>
    </row>
    <row r="158" spans="1:9" ht="20.100000000000001" customHeight="1" x14ac:dyDescent="0.2">
      <c r="A158" s="246">
        <v>24</v>
      </c>
      <c r="B158" s="254" t="s">
        <v>1017</v>
      </c>
      <c r="C158" s="254">
        <f>data!AE92</f>
        <v>0</v>
      </c>
      <c r="D158" s="254">
        <f>data!AF92</f>
        <v>0</v>
      </c>
      <c r="E158" s="254">
        <f>data!AG92</f>
        <v>10329.299561839367</v>
      </c>
      <c r="F158" s="254">
        <f>data!AH92</f>
        <v>0</v>
      </c>
      <c r="G158" s="254">
        <f>data!AI92</f>
        <v>0</v>
      </c>
      <c r="H158" s="254">
        <f>data!AJ92</f>
        <v>5987.1581749074103</v>
      </c>
      <c r="I158" s="254">
        <f>data!AK92</f>
        <v>29.034202481684733</v>
      </c>
    </row>
    <row r="159" spans="1:9" ht="20.100000000000001" customHeight="1" x14ac:dyDescent="0.2">
      <c r="A159" s="246">
        <v>25</v>
      </c>
      <c r="B159" s="254" t="s">
        <v>1018</v>
      </c>
      <c r="C159" s="254">
        <f>data!AE93</f>
        <v>0</v>
      </c>
      <c r="D159" s="254">
        <f>data!AF93</f>
        <v>0</v>
      </c>
      <c r="E159" s="254">
        <f>data!AG93</f>
        <v>176254.75</v>
      </c>
      <c r="F159" s="254">
        <f>data!AH93</f>
        <v>0</v>
      </c>
      <c r="G159" s="254">
        <f>data!AI93</f>
        <v>0</v>
      </c>
      <c r="H159" s="254">
        <f>data!AJ93</f>
        <v>6677.02</v>
      </c>
      <c r="I159" s="254">
        <f>data!AK93</f>
        <v>0</v>
      </c>
    </row>
    <row r="160" spans="1:9" ht="20.100000000000001" customHeight="1" x14ac:dyDescent="0.2">
      <c r="A160" s="246">
        <v>26</v>
      </c>
      <c r="B160" s="254" t="s">
        <v>294</v>
      </c>
      <c r="C160" s="261">
        <f>data!AE94</f>
        <v>0</v>
      </c>
      <c r="D160" s="261">
        <f>data!AF94</f>
        <v>0</v>
      </c>
      <c r="E160" s="261">
        <f>data!AG94</f>
        <v>22.796778846153849</v>
      </c>
      <c r="F160" s="261">
        <f>data!AH94</f>
        <v>0</v>
      </c>
      <c r="G160" s="261">
        <f>data!AI94</f>
        <v>0</v>
      </c>
      <c r="H160" s="261">
        <f>data!AJ94</f>
        <v>32.917052884615387</v>
      </c>
      <c r="I160" s="261">
        <f>data!AK94</f>
        <v>0</v>
      </c>
    </row>
    <row r="161" spans="1:9" ht="20.100000000000001" customHeight="1" x14ac:dyDescent="0.2">
      <c r="A161" s="247" t="s">
        <v>1000</v>
      </c>
      <c r="B161" s="248"/>
      <c r="C161" s="248"/>
      <c r="D161" s="248"/>
      <c r="E161" s="248"/>
      <c r="F161" s="248"/>
      <c r="G161" s="248"/>
      <c r="H161" s="248"/>
      <c r="I161" s="247"/>
    </row>
    <row r="162" spans="1:9" ht="20.100000000000001" customHeight="1" x14ac:dyDescent="0.2">
      <c r="D162" s="250"/>
      <c r="I162" s="251" t="s">
        <v>1034</v>
      </c>
    </row>
    <row r="163" spans="1:9" ht="20.100000000000001" customHeight="1" x14ac:dyDescent="0.2">
      <c r="A163" s="250"/>
    </row>
    <row r="164" spans="1:9" ht="20.100000000000001" customHeight="1" x14ac:dyDescent="0.2">
      <c r="A164" s="252" t="str">
        <f>"Hospital: "&amp;data!C98</f>
        <v>Hospital: Highline Medical Center</v>
      </c>
      <c r="G164" s="253"/>
      <c r="H164" s="252" t="str">
        <f>"FYE: "&amp;data!C96</f>
        <v>FYE: 06/30/2023</v>
      </c>
    </row>
    <row r="165" spans="1:9" ht="20.100000000000001" customHeight="1" x14ac:dyDescent="0.2">
      <c r="A165" s="246">
        <v>1</v>
      </c>
      <c r="B165" s="254" t="s">
        <v>236</v>
      </c>
      <c r="C165" s="256" t="s">
        <v>71</v>
      </c>
      <c r="D165" s="256" t="s">
        <v>72</v>
      </c>
      <c r="E165" s="256" t="s">
        <v>73</v>
      </c>
      <c r="F165" s="256" t="s">
        <v>74</v>
      </c>
      <c r="G165" s="256" t="s">
        <v>75</v>
      </c>
      <c r="H165" s="256" t="s">
        <v>76</v>
      </c>
      <c r="I165" s="256" t="s">
        <v>77</v>
      </c>
    </row>
    <row r="166" spans="1:9" ht="20.100000000000001" customHeight="1" x14ac:dyDescent="0.2">
      <c r="A166" s="257">
        <v>2</v>
      </c>
      <c r="B166" s="258" t="s">
        <v>1002</v>
      </c>
      <c r="C166" s="260" t="s">
        <v>150</v>
      </c>
      <c r="D166" s="260" t="s">
        <v>151</v>
      </c>
      <c r="E166" s="260" t="s">
        <v>137</v>
      </c>
      <c r="F166" s="260" t="s">
        <v>152</v>
      </c>
      <c r="G166" s="260" t="s">
        <v>1035</v>
      </c>
      <c r="H166" s="260" t="s">
        <v>154</v>
      </c>
      <c r="I166" s="260" t="s">
        <v>155</v>
      </c>
    </row>
    <row r="167" spans="1:9" ht="20.100000000000001" customHeight="1" x14ac:dyDescent="0.2">
      <c r="A167" s="257"/>
      <c r="B167" s="258"/>
      <c r="C167" s="260" t="s">
        <v>199</v>
      </c>
      <c r="D167" s="260" t="s">
        <v>199</v>
      </c>
      <c r="E167" s="260" t="s">
        <v>1036</v>
      </c>
      <c r="F167" s="260" t="s">
        <v>209</v>
      </c>
      <c r="G167" s="260" t="s">
        <v>148</v>
      </c>
      <c r="H167" s="259" t="s">
        <v>1037</v>
      </c>
      <c r="I167" s="260" t="s">
        <v>196</v>
      </c>
    </row>
    <row r="168" spans="1:9" ht="20.100000000000001" customHeight="1" x14ac:dyDescent="0.2">
      <c r="A168" s="246">
        <v>3</v>
      </c>
      <c r="B168" s="254" t="s">
        <v>1006</v>
      </c>
      <c r="C168" s="256" t="s">
        <v>253</v>
      </c>
      <c r="D168" s="256" t="s">
        <v>253</v>
      </c>
      <c r="E168" s="256" t="s">
        <v>244</v>
      </c>
      <c r="F168" s="256" t="s">
        <v>254</v>
      </c>
      <c r="G168" s="256" t="s">
        <v>255</v>
      </c>
      <c r="H168" s="256" t="s">
        <v>256</v>
      </c>
      <c r="I168" s="256" t="s">
        <v>255</v>
      </c>
    </row>
    <row r="169" spans="1:9" ht="20.100000000000001" customHeight="1" x14ac:dyDescent="0.2">
      <c r="A169" s="246">
        <v>4</v>
      </c>
      <c r="B169" s="254" t="s">
        <v>261</v>
      </c>
      <c r="C169" s="254">
        <f>data!AL59</f>
        <v>2108</v>
      </c>
      <c r="D169" s="254">
        <f>data!AM59</f>
        <v>0</v>
      </c>
      <c r="E169" s="254">
        <f>data!AN59</f>
        <v>0</v>
      </c>
      <c r="F169" s="254">
        <f>data!AO59</f>
        <v>0</v>
      </c>
      <c r="G169" s="254">
        <f>data!AP59</f>
        <v>0</v>
      </c>
      <c r="H169" s="254">
        <f>data!AQ59</f>
        <v>0</v>
      </c>
      <c r="I169" s="254">
        <f>data!AR59</f>
        <v>0</v>
      </c>
    </row>
    <row r="170" spans="1:9" ht="20.100000000000001" customHeight="1" x14ac:dyDescent="0.2">
      <c r="A170" s="246">
        <v>5</v>
      </c>
      <c r="B170" s="254" t="s">
        <v>262</v>
      </c>
      <c r="C170" s="261">
        <f>data!AL60</f>
        <v>1.0357740384615384</v>
      </c>
      <c r="D170" s="261">
        <f>data!AM60</f>
        <v>0</v>
      </c>
      <c r="E170" s="261">
        <f>data!AN60</f>
        <v>0</v>
      </c>
      <c r="F170" s="261">
        <f>data!AO60</f>
        <v>0</v>
      </c>
      <c r="G170" s="261">
        <f>data!AP60</f>
        <v>0</v>
      </c>
      <c r="H170" s="261">
        <f>data!AQ60</f>
        <v>0</v>
      </c>
      <c r="I170" s="261">
        <f>data!AR60</f>
        <v>0</v>
      </c>
    </row>
    <row r="171" spans="1:9" ht="20.100000000000001" customHeight="1" x14ac:dyDescent="0.2">
      <c r="A171" s="246">
        <v>6</v>
      </c>
      <c r="B171" s="254" t="s">
        <v>263</v>
      </c>
      <c r="C171" s="254">
        <f>data!AL61</f>
        <v>113913.15999999999</v>
      </c>
      <c r="D171" s="254">
        <f>data!AM61</f>
        <v>0</v>
      </c>
      <c r="E171" s="254">
        <f>data!AN61</f>
        <v>0</v>
      </c>
      <c r="F171" s="254">
        <f>data!AO61</f>
        <v>0</v>
      </c>
      <c r="G171" s="254">
        <f>data!AP61</f>
        <v>0</v>
      </c>
      <c r="H171" s="254">
        <f>data!AQ61</f>
        <v>0</v>
      </c>
      <c r="I171" s="254">
        <f>data!AR61</f>
        <v>0</v>
      </c>
    </row>
    <row r="172" spans="1:9" ht="20.100000000000001" customHeight="1" x14ac:dyDescent="0.2">
      <c r="A172" s="246">
        <v>7</v>
      </c>
      <c r="B172" s="254" t="s">
        <v>11</v>
      </c>
      <c r="C172" s="254">
        <f>data!AL62</f>
        <v>26676</v>
      </c>
      <c r="D172" s="254">
        <f>data!AM62</f>
        <v>0</v>
      </c>
      <c r="E172" s="254">
        <f>data!AN62</f>
        <v>0</v>
      </c>
      <c r="F172" s="254">
        <f>data!AO62</f>
        <v>0</v>
      </c>
      <c r="G172" s="254">
        <f>data!AP62</f>
        <v>0</v>
      </c>
      <c r="H172" s="254">
        <f>data!AQ62</f>
        <v>0</v>
      </c>
      <c r="I172" s="254">
        <f>data!AR62</f>
        <v>0</v>
      </c>
    </row>
    <row r="173" spans="1:9" ht="20.100000000000001" customHeight="1" x14ac:dyDescent="0.2">
      <c r="A173" s="246">
        <v>8</v>
      </c>
      <c r="B173" s="254" t="s">
        <v>264</v>
      </c>
      <c r="C173" s="254">
        <f>data!AL63</f>
        <v>0</v>
      </c>
      <c r="D173" s="254">
        <f>data!AM63</f>
        <v>0</v>
      </c>
      <c r="E173" s="254">
        <f>data!AN63</f>
        <v>0</v>
      </c>
      <c r="F173" s="254">
        <f>data!AO63</f>
        <v>0</v>
      </c>
      <c r="G173" s="254">
        <f>data!AP63</f>
        <v>0</v>
      </c>
      <c r="H173" s="254">
        <f>data!AQ63</f>
        <v>0</v>
      </c>
      <c r="I173" s="254">
        <f>data!AR63</f>
        <v>0</v>
      </c>
    </row>
    <row r="174" spans="1:9" ht="20.100000000000001" customHeight="1" x14ac:dyDescent="0.2">
      <c r="A174" s="246">
        <v>9</v>
      </c>
      <c r="B174" s="254" t="s">
        <v>265</v>
      </c>
      <c r="C174" s="254">
        <f>data!AL64</f>
        <v>390.14</v>
      </c>
      <c r="D174" s="254">
        <f>data!AM64</f>
        <v>0</v>
      </c>
      <c r="E174" s="254">
        <f>data!AN64</f>
        <v>0</v>
      </c>
      <c r="F174" s="254">
        <f>data!AO64</f>
        <v>0</v>
      </c>
      <c r="G174" s="254">
        <f>data!AP64</f>
        <v>0</v>
      </c>
      <c r="H174" s="254">
        <f>data!AQ64</f>
        <v>0</v>
      </c>
      <c r="I174" s="254">
        <f>data!AR64</f>
        <v>0</v>
      </c>
    </row>
    <row r="175" spans="1:9" ht="20.100000000000001" customHeight="1" x14ac:dyDescent="0.2">
      <c r="A175" s="246">
        <v>10</v>
      </c>
      <c r="B175" s="254" t="s">
        <v>524</v>
      </c>
      <c r="C175" s="254">
        <f>data!AL65</f>
        <v>0</v>
      </c>
      <c r="D175" s="254">
        <f>data!AM65</f>
        <v>0</v>
      </c>
      <c r="E175" s="254">
        <f>data!AN65</f>
        <v>0</v>
      </c>
      <c r="F175" s="254">
        <f>data!AO65</f>
        <v>0</v>
      </c>
      <c r="G175" s="254">
        <f>data!AP65</f>
        <v>0</v>
      </c>
      <c r="H175" s="254">
        <f>data!AQ65</f>
        <v>0</v>
      </c>
      <c r="I175" s="254">
        <f>data!AR65</f>
        <v>0</v>
      </c>
    </row>
    <row r="176" spans="1:9" ht="20.100000000000001" customHeight="1" x14ac:dyDescent="0.2">
      <c r="A176" s="246">
        <v>11</v>
      </c>
      <c r="B176" s="254" t="s">
        <v>525</v>
      </c>
      <c r="C176" s="254">
        <f>data!AL66</f>
        <v>36276.25</v>
      </c>
      <c r="D176" s="254">
        <f>data!AM66</f>
        <v>0</v>
      </c>
      <c r="E176" s="254">
        <f>data!AN66</f>
        <v>0</v>
      </c>
      <c r="F176" s="254">
        <f>data!AO66</f>
        <v>0</v>
      </c>
      <c r="G176" s="254">
        <f>data!AP66</f>
        <v>0</v>
      </c>
      <c r="H176" s="254">
        <f>data!AQ66</f>
        <v>0</v>
      </c>
      <c r="I176" s="254">
        <f>data!AR66</f>
        <v>0</v>
      </c>
    </row>
    <row r="177" spans="1:9" ht="20.100000000000001" customHeight="1" x14ac:dyDescent="0.2">
      <c r="A177" s="246">
        <v>12</v>
      </c>
      <c r="B177" s="254" t="s">
        <v>16</v>
      </c>
      <c r="C177" s="254">
        <f>data!AL67</f>
        <v>2500</v>
      </c>
      <c r="D177" s="254">
        <f>data!AM67</f>
        <v>0</v>
      </c>
      <c r="E177" s="254">
        <f>data!AN67</f>
        <v>0</v>
      </c>
      <c r="F177" s="254">
        <f>data!AO67</f>
        <v>0</v>
      </c>
      <c r="G177" s="254">
        <f>data!AP67</f>
        <v>0</v>
      </c>
      <c r="H177" s="254">
        <f>data!AQ67</f>
        <v>0</v>
      </c>
      <c r="I177" s="254">
        <f>data!AR67</f>
        <v>0</v>
      </c>
    </row>
    <row r="178" spans="1:9" ht="20.100000000000001" customHeight="1" x14ac:dyDescent="0.2">
      <c r="A178" s="246">
        <v>13</v>
      </c>
      <c r="B178" s="254" t="s">
        <v>1007</v>
      </c>
      <c r="C178" s="254">
        <f>data!AL68</f>
        <v>0</v>
      </c>
      <c r="D178" s="254">
        <f>data!AM68</f>
        <v>0</v>
      </c>
      <c r="E178" s="254">
        <f>data!AN68</f>
        <v>0</v>
      </c>
      <c r="F178" s="254">
        <f>data!AO68</f>
        <v>0</v>
      </c>
      <c r="G178" s="254">
        <f>data!AP68</f>
        <v>0</v>
      </c>
      <c r="H178" s="254">
        <f>data!AQ68</f>
        <v>0</v>
      </c>
      <c r="I178" s="254">
        <f>data!AR68</f>
        <v>0</v>
      </c>
    </row>
    <row r="179" spans="1:9" ht="20.100000000000001" customHeight="1" x14ac:dyDescent="0.2">
      <c r="A179" s="246">
        <v>14</v>
      </c>
      <c r="B179" s="254" t="s">
        <v>1008</v>
      </c>
      <c r="C179" s="254">
        <f>data!AL69</f>
        <v>7.21</v>
      </c>
      <c r="D179" s="254">
        <f>data!AM69</f>
        <v>0</v>
      </c>
      <c r="E179" s="254">
        <f>data!AN69</f>
        <v>0</v>
      </c>
      <c r="F179" s="254">
        <f>data!AO69</f>
        <v>0</v>
      </c>
      <c r="G179" s="254">
        <f>data!AP69</f>
        <v>0</v>
      </c>
      <c r="H179" s="254">
        <f>data!AQ69</f>
        <v>0</v>
      </c>
      <c r="I179" s="254">
        <f>data!AR69</f>
        <v>0</v>
      </c>
    </row>
    <row r="180" spans="1:9" ht="20.100000000000001" customHeight="1" x14ac:dyDescent="0.2">
      <c r="A180" s="246">
        <v>15</v>
      </c>
      <c r="B180" s="254" t="s">
        <v>284</v>
      </c>
      <c r="C180" s="254">
        <f>data!AL70</f>
        <v>0</v>
      </c>
      <c r="D180" s="254">
        <f>data!AM70</f>
        <v>0</v>
      </c>
      <c r="E180" s="254">
        <f>data!AN70</f>
        <v>0</v>
      </c>
      <c r="F180" s="254">
        <f>data!AO70</f>
        <v>0</v>
      </c>
      <c r="G180" s="254">
        <f>data!AP70</f>
        <v>0</v>
      </c>
      <c r="H180" s="254">
        <f>data!AQ70</f>
        <v>0</v>
      </c>
      <c r="I180" s="254">
        <f>data!AR70</f>
        <v>0</v>
      </c>
    </row>
    <row r="181" spans="1:9" ht="20.100000000000001" customHeight="1" x14ac:dyDescent="0.2">
      <c r="A181" s="246">
        <v>16</v>
      </c>
      <c r="B181" s="262" t="s">
        <v>1009</v>
      </c>
      <c r="C181" s="254">
        <f>data!AL85</f>
        <v>179762.75999999998</v>
      </c>
      <c r="D181" s="254">
        <f>data!AM85</f>
        <v>0</v>
      </c>
      <c r="E181" s="254">
        <f>data!AN85</f>
        <v>0</v>
      </c>
      <c r="F181" s="254">
        <f>data!AO85</f>
        <v>0</v>
      </c>
      <c r="G181" s="254">
        <f>data!AP85</f>
        <v>0</v>
      </c>
      <c r="H181" s="254">
        <f>data!AQ85</f>
        <v>0</v>
      </c>
      <c r="I181" s="254">
        <f>data!AR85</f>
        <v>0</v>
      </c>
    </row>
    <row r="182" spans="1:9" ht="20.100000000000001" customHeight="1" x14ac:dyDescent="0.2">
      <c r="A182" s="246">
        <v>17</v>
      </c>
      <c r="B182" s="254" t="s">
        <v>286</v>
      </c>
      <c r="C182" s="264"/>
      <c r="D182" s="264"/>
      <c r="E182" s="264"/>
      <c r="F182" s="264"/>
      <c r="G182" s="264"/>
      <c r="H182" s="264"/>
      <c r="I182" s="264"/>
    </row>
    <row r="183" spans="1:9" ht="20.100000000000001" customHeight="1" x14ac:dyDescent="0.2">
      <c r="A183" s="246">
        <v>18</v>
      </c>
      <c r="B183" s="254" t="s">
        <v>1010</v>
      </c>
      <c r="C183" s="262">
        <f>+data!M703</f>
        <v>47469</v>
      </c>
      <c r="D183" s="262">
        <f>+data!M704</f>
        <v>0</v>
      </c>
      <c r="E183" s="262">
        <f>+data!M705</f>
        <v>0</v>
      </c>
      <c r="F183" s="262">
        <f>+data!M706</f>
        <v>0</v>
      </c>
      <c r="G183" s="262">
        <f>+data!M707</f>
        <v>0</v>
      </c>
      <c r="H183" s="262">
        <f>+data!M708</f>
        <v>0</v>
      </c>
      <c r="I183" s="262">
        <f>+data!M709</f>
        <v>0</v>
      </c>
    </row>
    <row r="184" spans="1:9" ht="20.100000000000001" customHeight="1" x14ac:dyDescent="0.2">
      <c r="A184" s="246">
        <v>19</v>
      </c>
      <c r="B184" s="262" t="s">
        <v>1011</v>
      </c>
      <c r="C184" s="254">
        <f>data!AL87</f>
        <v>923764.03999999992</v>
      </c>
      <c r="D184" s="254">
        <f>data!AM87</f>
        <v>0</v>
      </c>
      <c r="E184" s="254">
        <f>data!AN87</f>
        <v>0</v>
      </c>
      <c r="F184" s="254">
        <f>data!AO87</f>
        <v>0</v>
      </c>
      <c r="G184" s="254">
        <f>data!AP87</f>
        <v>0</v>
      </c>
      <c r="H184" s="254">
        <f>data!AQ87</f>
        <v>0</v>
      </c>
      <c r="I184" s="254">
        <f>data!AR87</f>
        <v>0</v>
      </c>
    </row>
    <row r="185" spans="1:9" ht="20.100000000000001" customHeight="1" x14ac:dyDescent="0.2">
      <c r="A185" s="246">
        <v>20</v>
      </c>
      <c r="B185" s="262" t="s">
        <v>1012</v>
      </c>
      <c r="C185" s="254">
        <f>data!AL88</f>
        <v>58089.709999999992</v>
      </c>
      <c r="D185" s="254">
        <f>data!AM88</f>
        <v>0</v>
      </c>
      <c r="E185" s="254">
        <f>data!AN88</f>
        <v>0</v>
      </c>
      <c r="F185" s="254">
        <f>data!AO88</f>
        <v>0</v>
      </c>
      <c r="G185" s="254">
        <f>data!AP88</f>
        <v>0</v>
      </c>
      <c r="H185" s="254">
        <f>data!AQ88</f>
        <v>0</v>
      </c>
      <c r="I185" s="254">
        <f>data!AR88</f>
        <v>0</v>
      </c>
    </row>
    <row r="186" spans="1:9" ht="20.100000000000001" customHeight="1" x14ac:dyDescent="0.2">
      <c r="A186" s="246">
        <v>21</v>
      </c>
      <c r="B186" s="262" t="s">
        <v>1013</v>
      </c>
      <c r="C186" s="254">
        <f>data!AL89</f>
        <v>981853.74999999988</v>
      </c>
      <c r="D186" s="254">
        <f>data!AM89</f>
        <v>0</v>
      </c>
      <c r="E186" s="254">
        <f>data!AN89</f>
        <v>0</v>
      </c>
      <c r="F186" s="254">
        <f>data!AO89</f>
        <v>0</v>
      </c>
      <c r="G186" s="254">
        <f>data!AP89</f>
        <v>0</v>
      </c>
      <c r="H186" s="254">
        <f>data!AQ89</f>
        <v>0</v>
      </c>
      <c r="I186" s="254">
        <f>data!AR89</f>
        <v>0</v>
      </c>
    </row>
    <row r="187" spans="1:9" ht="20.100000000000001" customHeight="1" x14ac:dyDescent="0.2">
      <c r="A187" s="246" t="s">
        <v>1014</v>
      </c>
      <c r="B187" s="254"/>
      <c r="C187" s="264"/>
      <c r="D187" s="264"/>
      <c r="E187" s="264"/>
      <c r="F187" s="264"/>
      <c r="G187" s="264"/>
      <c r="H187" s="264"/>
      <c r="I187" s="264"/>
    </row>
    <row r="188" spans="1:9" ht="20.100000000000001" customHeight="1" x14ac:dyDescent="0.2">
      <c r="A188" s="246">
        <v>22</v>
      </c>
      <c r="B188" s="254" t="s">
        <v>1015</v>
      </c>
      <c r="C188" s="254">
        <f>data!AL90</f>
        <v>77</v>
      </c>
      <c r="D188" s="254">
        <f>data!AM90</f>
        <v>0</v>
      </c>
      <c r="E188" s="254">
        <f>data!AN90</f>
        <v>0</v>
      </c>
      <c r="F188" s="254">
        <f>data!AO90</f>
        <v>0</v>
      </c>
      <c r="G188" s="254">
        <f>data!AP90</f>
        <v>0</v>
      </c>
      <c r="H188" s="254">
        <f>data!AQ90</f>
        <v>0</v>
      </c>
      <c r="I188" s="254">
        <f>data!AR90</f>
        <v>0</v>
      </c>
    </row>
    <row r="189" spans="1:9" ht="20.100000000000001" customHeight="1" x14ac:dyDescent="0.2">
      <c r="A189" s="246">
        <v>23</v>
      </c>
      <c r="B189" s="254" t="s">
        <v>1016</v>
      </c>
      <c r="C189" s="254">
        <f>data!AL91</f>
        <v>0</v>
      </c>
      <c r="D189" s="254">
        <f>data!AM91</f>
        <v>0</v>
      </c>
      <c r="E189" s="254">
        <f>data!AN91</f>
        <v>0</v>
      </c>
      <c r="F189" s="254">
        <f>data!AO91</f>
        <v>0</v>
      </c>
      <c r="G189" s="254">
        <f>data!AP91</f>
        <v>0</v>
      </c>
      <c r="H189" s="254">
        <f>data!AQ91</f>
        <v>0</v>
      </c>
      <c r="I189" s="254">
        <f>data!AR91</f>
        <v>0</v>
      </c>
    </row>
    <row r="190" spans="1:9" ht="20.100000000000001" customHeight="1" x14ac:dyDescent="0.2">
      <c r="A190" s="246">
        <v>24</v>
      </c>
      <c r="B190" s="254" t="s">
        <v>1017</v>
      </c>
      <c r="C190" s="254">
        <f>data!AL92</f>
        <v>29.4162314617069</v>
      </c>
      <c r="D190" s="254">
        <f>data!AM92</f>
        <v>0</v>
      </c>
      <c r="E190" s="254">
        <f>data!AN92</f>
        <v>0</v>
      </c>
      <c r="F190" s="254">
        <f>data!AO92</f>
        <v>0</v>
      </c>
      <c r="G190" s="254">
        <f>data!AP92</f>
        <v>0</v>
      </c>
      <c r="H190" s="254">
        <f>data!AQ92</f>
        <v>0</v>
      </c>
      <c r="I190" s="254">
        <f>data!AR92</f>
        <v>0</v>
      </c>
    </row>
    <row r="191" spans="1:9" ht="20.100000000000001" customHeight="1" x14ac:dyDescent="0.2">
      <c r="A191" s="246">
        <v>25</v>
      </c>
      <c r="B191" s="254" t="s">
        <v>1018</v>
      </c>
      <c r="C191" s="254">
        <f>data!AL93</f>
        <v>0</v>
      </c>
      <c r="D191" s="254">
        <f>data!AM93</f>
        <v>0</v>
      </c>
      <c r="E191" s="254">
        <f>data!AN93</f>
        <v>0</v>
      </c>
      <c r="F191" s="254">
        <f>data!AO93</f>
        <v>0</v>
      </c>
      <c r="G191" s="254">
        <f>data!AP93</f>
        <v>0</v>
      </c>
      <c r="H191" s="254">
        <f>data!AQ93</f>
        <v>0</v>
      </c>
      <c r="I191" s="254">
        <f>data!AR93</f>
        <v>0</v>
      </c>
    </row>
    <row r="192" spans="1:9" ht="20.100000000000001" customHeight="1" x14ac:dyDescent="0.2">
      <c r="A192" s="246">
        <v>26</v>
      </c>
      <c r="B192" s="254" t="s">
        <v>294</v>
      </c>
      <c r="C192" s="261">
        <f>data!AL94</f>
        <v>0</v>
      </c>
      <c r="D192" s="261">
        <f>data!AM94</f>
        <v>0</v>
      </c>
      <c r="E192" s="261">
        <f>data!AN94</f>
        <v>0</v>
      </c>
      <c r="F192" s="261">
        <f>data!AO94</f>
        <v>0</v>
      </c>
      <c r="G192" s="261">
        <f>data!AP94</f>
        <v>0</v>
      </c>
      <c r="H192" s="261">
        <f>data!AQ94</f>
        <v>0</v>
      </c>
      <c r="I192" s="261">
        <f>data!AR94</f>
        <v>0</v>
      </c>
    </row>
    <row r="193" spans="1:9" ht="20.100000000000001" customHeight="1" x14ac:dyDescent="0.2">
      <c r="A193" s="247" t="s">
        <v>1000</v>
      </c>
      <c r="B193" s="248"/>
      <c r="C193" s="248"/>
      <c r="D193" s="248"/>
      <c r="E193" s="248"/>
      <c r="F193" s="248"/>
      <c r="G193" s="248"/>
      <c r="H193" s="248"/>
      <c r="I193" s="247"/>
    </row>
    <row r="194" spans="1:9" ht="20.100000000000001" customHeight="1" x14ac:dyDescent="0.2">
      <c r="D194" s="250"/>
      <c r="I194" s="251" t="s">
        <v>1038</v>
      </c>
    </row>
    <row r="195" spans="1:9" ht="20.100000000000001" customHeight="1" x14ac:dyDescent="0.2">
      <c r="A195" s="250"/>
    </row>
    <row r="196" spans="1:9" ht="20.100000000000001" customHeight="1" x14ac:dyDescent="0.2">
      <c r="A196" s="252" t="str">
        <f>"Hospital: "&amp;data!C98</f>
        <v>Hospital: Highline Medical Center</v>
      </c>
      <c r="G196" s="253"/>
      <c r="H196" s="252" t="str">
        <f>"FYE: "&amp;data!C96</f>
        <v>FYE: 06/30/2023</v>
      </c>
    </row>
    <row r="197" spans="1:9" ht="20.100000000000001" customHeight="1" x14ac:dyDescent="0.2">
      <c r="A197" s="246">
        <v>1</v>
      </c>
      <c r="B197" s="254" t="s">
        <v>236</v>
      </c>
      <c r="C197" s="256" t="s">
        <v>78</v>
      </c>
      <c r="D197" s="256" t="s">
        <v>79</v>
      </c>
      <c r="E197" s="256" t="s">
        <v>80</v>
      </c>
      <c r="F197" s="256" t="s">
        <v>81</v>
      </c>
      <c r="G197" s="256" t="s">
        <v>82</v>
      </c>
      <c r="H197" s="256" t="s">
        <v>83</v>
      </c>
      <c r="I197" s="256" t="s">
        <v>84</v>
      </c>
    </row>
    <row r="198" spans="1:9" ht="20.100000000000001" customHeight="1" x14ac:dyDescent="0.2">
      <c r="A198" s="257">
        <v>2</v>
      </c>
      <c r="B198" s="258" t="s">
        <v>1002</v>
      </c>
      <c r="C198" s="260"/>
      <c r="D198" s="260" t="s">
        <v>157</v>
      </c>
      <c r="E198" s="260" t="s">
        <v>158</v>
      </c>
      <c r="F198" s="260" t="s">
        <v>159</v>
      </c>
      <c r="G198" s="260" t="s">
        <v>1039</v>
      </c>
      <c r="H198" s="260" t="s">
        <v>161</v>
      </c>
      <c r="I198" s="260"/>
    </row>
    <row r="199" spans="1:9" ht="20.100000000000001" customHeight="1" x14ac:dyDescent="0.2">
      <c r="A199" s="257"/>
      <c r="B199" s="258"/>
      <c r="C199" s="260" t="s">
        <v>156</v>
      </c>
      <c r="D199" s="260" t="s">
        <v>258</v>
      </c>
      <c r="E199" s="260" t="s">
        <v>1040</v>
      </c>
      <c r="F199" s="260" t="s">
        <v>213</v>
      </c>
      <c r="G199" s="260" t="s">
        <v>228</v>
      </c>
      <c r="H199" s="260" t="s">
        <v>215</v>
      </c>
      <c r="I199" s="260" t="s">
        <v>162</v>
      </c>
    </row>
    <row r="200" spans="1:9" ht="20.100000000000001" customHeight="1" x14ac:dyDescent="0.2">
      <c r="A200" s="246">
        <v>3</v>
      </c>
      <c r="B200" s="254" t="s">
        <v>1006</v>
      </c>
      <c r="C200" s="256" t="s">
        <v>253</v>
      </c>
      <c r="D200" s="256" t="s">
        <v>258</v>
      </c>
      <c r="E200" s="256" t="s">
        <v>255</v>
      </c>
      <c r="F200" s="266"/>
      <c r="G200" s="266"/>
      <c r="H200" s="266"/>
      <c r="I200" s="256" t="s">
        <v>259</v>
      </c>
    </row>
    <row r="201" spans="1:9" ht="20.100000000000001" customHeight="1" x14ac:dyDescent="0.2">
      <c r="A201" s="246">
        <v>4</v>
      </c>
      <c r="B201" s="254" t="s">
        <v>261</v>
      </c>
      <c r="C201" s="254">
        <f>data!AS59</f>
        <v>0</v>
      </c>
      <c r="D201" s="254">
        <f>data!AT59</f>
        <v>0</v>
      </c>
      <c r="E201" s="254">
        <f>data!AU59</f>
        <v>0</v>
      </c>
      <c r="F201" s="266"/>
      <c r="G201" s="266"/>
      <c r="H201" s="266"/>
      <c r="I201" s="254">
        <f>data!AY59</f>
        <v>93708</v>
      </c>
    </row>
    <row r="202" spans="1:9" ht="20.100000000000001" customHeight="1" x14ac:dyDescent="0.2">
      <c r="A202" s="246">
        <v>5</v>
      </c>
      <c r="B202" s="254" t="s">
        <v>262</v>
      </c>
      <c r="C202" s="261">
        <f>data!AS60</f>
        <v>0</v>
      </c>
      <c r="D202" s="261">
        <f>data!AT60</f>
        <v>0</v>
      </c>
      <c r="E202" s="261">
        <f>data!AU60</f>
        <v>0</v>
      </c>
      <c r="F202" s="261">
        <f>data!AV60</f>
        <v>9.9799663461538479</v>
      </c>
      <c r="G202" s="261">
        <f>data!AW60</f>
        <v>0</v>
      </c>
      <c r="H202" s="261">
        <f>data!AX60</f>
        <v>0</v>
      </c>
      <c r="I202" s="261">
        <f>data!AY60</f>
        <v>29.219000000000001</v>
      </c>
    </row>
    <row r="203" spans="1:9" ht="20.100000000000001" customHeight="1" x14ac:dyDescent="0.2">
      <c r="A203" s="246">
        <v>6</v>
      </c>
      <c r="B203" s="254" t="s">
        <v>263</v>
      </c>
      <c r="C203" s="254">
        <f>data!AS61</f>
        <v>0</v>
      </c>
      <c r="D203" s="254">
        <f>data!AT61</f>
        <v>0</v>
      </c>
      <c r="E203" s="254">
        <f>data!AU61</f>
        <v>0</v>
      </c>
      <c r="F203" s="254">
        <f>data!AV61</f>
        <v>1145508.3800000001</v>
      </c>
      <c r="G203" s="254">
        <f>data!AW61</f>
        <v>0</v>
      </c>
      <c r="H203" s="254">
        <f>data!AX61</f>
        <v>0</v>
      </c>
      <c r="I203" s="254">
        <f>data!AY61</f>
        <v>1815696.7499999995</v>
      </c>
    </row>
    <row r="204" spans="1:9" ht="20.100000000000001" customHeight="1" x14ac:dyDescent="0.2">
      <c r="A204" s="246">
        <v>7</v>
      </c>
      <c r="B204" s="254" t="s">
        <v>11</v>
      </c>
      <c r="C204" s="254">
        <f>data!AS62</f>
        <v>0</v>
      </c>
      <c r="D204" s="254">
        <f>data!AT62</f>
        <v>0</v>
      </c>
      <c r="E204" s="254">
        <f>data!AU62</f>
        <v>0</v>
      </c>
      <c r="F204" s="254">
        <f>data!AV62</f>
        <v>269324</v>
      </c>
      <c r="G204" s="254">
        <f>data!AW62</f>
        <v>0</v>
      </c>
      <c r="H204" s="254">
        <f>data!AX62</f>
        <v>0</v>
      </c>
      <c r="I204" s="254">
        <f>data!AY62</f>
        <v>426409</v>
      </c>
    </row>
    <row r="205" spans="1:9" ht="20.100000000000001" customHeight="1" x14ac:dyDescent="0.2">
      <c r="A205" s="246">
        <v>8</v>
      </c>
      <c r="B205" s="254" t="s">
        <v>264</v>
      </c>
      <c r="C205" s="254">
        <f>data!AS63</f>
        <v>0</v>
      </c>
      <c r="D205" s="254">
        <f>data!AT63</f>
        <v>0</v>
      </c>
      <c r="E205" s="254">
        <f>data!AU63</f>
        <v>0</v>
      </c>
      <c r="F205" s="254">
        <f>data!AV63</f>
        <v>0</v>
      </c>
      <c r="G205" s="254">
        <f>data!AW63</f>
        <v>0</v>
      </c>
      <c r="H205" s="254">
        <f>data!AX63</f>
        <v>0</v>
      </c>
      <c r="I205" s="254">
        <f>data!AY63</f>
        <v>0</v>
      </c>
    </row>
    <row r="206" spans="1:9" ht="20.100000000000001" customHeight="1" x14ac:dyDescent="0.2">
      <c r="A206" s="246">
        <v>9</v>
      </c>
      <c r="B206" s="254" t="s">
        <v>265</v>
      </c>
      <c r="C206" s="254">
        <f>data!AS64</f>
        <v>0</v>
      </c>
      <c r="D206" s="254">
        <f>data!AT64</f>
        <v>0</v>
      </c>
      <c r="E206" s="254">
        <f>data!AU64</f>
        <v>0</v>
      </c>
      <c r="F206" s="254">
        <f>data!AV64</f>
        <v>31358.76</v>
      </c>
      <c r="G206" s="254">
        <f>data!AW64</f>
        <v>0</v>
      </c>
      <c r="H206" s="254">
        <f>data!AX64</f>
        <v>0</v>
      </c>
      <c r="I206" s="254">
        <f>data!AY64</f>
        <v>714505.08999999985</v>
      </c>
    </row>
    <row r="207" spans="1:9" ht="20.100000000000001" customHeight="1" x14ac:dyDescent="0.2">
      <c r="A207" s="246">
        <v>10</v>
      </c>
      <c r="B207" s="254" t="s">
        <v>524</v>
      </c>
      <c r="C207" s="254">
        <f>data!AS65</f>
        <v>0</v>
      </c>
      <c r="D207" s="254">
        <f>data!AT65</f>
        <v>0</v>
      </c>
      <c r="E207" s="254">
        <f>data!AU65</f>
        <v>0</v>
      </c>
      <c r="F207" s="254">
        <f>data!AV65</f>
        <v>944.39</v>
      </c>
      <c r="G207" s="254">
        <f>data!AW65</f>
        <v>0</v>
      </c>
      <c r="H207" s="254">
        <f>data!AX65</f>
        <v>0</v>
      </c>
      <c r="I207" s="254">
        <f>data!AY65</f>
        <v>301.05</v>
      </c>
    </row>
    <row r="208" spans="1:9" ht="20.100000000000001" customHeight="1" x14ac:dyDescent="0.2">
      <c r="A208" s="246">
        <v>11</v>
      </c>
      <c r="B208" s="254" t="s">
        <v>525</v>
      </c>
      <c r="C208" s="254">
        <f>data!AS66</f>
        <v>0</v>
      </c>
      <c r="D208" s="254">
        <f>data!AT66</f>
        <v>0</v>
      </c>
      <c r="E208" s="254">
        <f>data!AU66</f>
        <v>0</v>
      </c>
      <c r="F208" s="254">
        <f>data!AV66</f>
        <v>1672350.9000000001</v>
      </c>
      <c r="G208" s="254">
        <f>data!AW66</f>
        <v>0</v>
      </c>
      <c r="H208" s="254">
        <f>data!AX66</f>
        <v>47768.480000000003</v>
      </c>
      <c r="I208" s="254">
        <f>data!AY66</f>
        <v>11803.48</v>
      </c>
    </row>
    <row r="209" spans="1:9" ht="20.100000000000001" customHeight="1" x14ac:dyDescent="0.2">
      <c r="A209" s="246">
        <v>12</v>
      </c>
      <c r="B209" s="254" t="s">
        <v>16</v>
      </c>
      <c r="C209" s="254">
        <f>data!AS67</f>
        <v>0</v>
      </c>
      <c r="D209" s="254">
        <f>data!AT67</f>
        <v>0</v>
      </c>
      <c r="E209" s="254">
        <f>data!AU67</f>
        <v>0</v>
      </c>
      <c r="F209" s="254">
        <f>data!AV67</f>
        <v>63576</v>
      </c>
      <c r="G209" s="254">
        <f>data!AW67</f>
        <v>0</v>
      </c>
      <c r="H209" s="254">
        <f>data!AX67</f>
        <v>0</v>
      </c>
      <c r="I209" s="254">
        <f>data!AY67</f>
        <v>218806</v>
      </c>
    </row>
    <row r="210" spans="1:9" ht="20.100000000000001" customHeight="1" x14ac:dyDescent="0.2">
      <c r="A210" s="246">
        <v>13</v>
      </c>
      <c r="B210" s="254" t="s">
        <v>1007</v>
      </c>
      <c r="C210" s="254">
        <f>data!AS68</f>
        <v>0</v>
      </c>
      <c r="D210" s="254">
        <f>data!AT68</f>
        <v>0</v>
      </c>
      <c r="E210" s="254">
        <f>data!AU68</f>
        <v>0</v>
      </c>
      <c r="F210" s="254">
        <f>data!AV68</f>
        <v>6061.16</v>
      </c>
      <c r="G210" s="254">
        <f>data!AW68</f>
        <v>0</v>
      </c>
      <c r="H210" s="254">
        <f>data!AX68</f>
        <v>0</v>
      </c>
      <c r="I210" s="254">
        <f>data!AY68</f>
        <v>15318.77</v>
      </c>
    </row>
    <row r="211" spans="1:9" ht="20.100000000000001" customHeight="1" x14ac:dyDescent="0.2">
      <c r="A211" s="246">
        <v>14</v>
      </c>
      <c r="B211" s="254" t="s">
        <v>1008</v>
      </c>
      <c r="C211" s="254">
        <f>data!AS69</f>
        <v>0</v>
      </c>
      <c r="D211" s="254">
        <f>data!AT69</f>
        <v>0</v>
      </c>
      <c r="E211" s="254">
        <f>data!AU69</f>
        <v>0</v>
      </c>
      <c r="F211" s="254">
        <f>data!AV69</f>
        <v>-248138.52</v>
      </c>
      <c r="G211" s="254">
        <f>data!AW69</f>
        <v>0</v>
      </c>
      <c r="H211" s="254">
        <f>data!AX69</f>
        <v>0</v>
      </c>
      <c r="I211" s="254">
        <f>data!AY69</f>
        <v>163921.10999999999</v>
      </c>
    </row>
    <row r="212" spans="1:9" ht="20.100000000000001" customHeight="1" x14ac:dyDescent="0.2">
      <c r="A212" s="246">
        <v>15</v>
      </c>
      <c r="B212" s="254" t="s">
        <v>284</v>
      </c>
      <c r="C212" s="254">
        <f>-data!AS84</f>
        <v>0</v>
      </c>
      <c r="D212" s="254">
        <f>-data!AT84</f>
        <v>0</v>
      </c>
      <c r="E212" s="254">
        <f>-data!AU84</f>
        <v>0</v>
      </c>
      <c r="F212" s="254">
        <f>-data!AV84</f>
        <v>-4814661.25</v>
      </c>
      <c r="G212" s="254">
        <f>-data!AW84</f>
        <v>0</v>
      </c>
      <c r="H212" s="254">
        <f>-data!AX84</f>
        <v>0</v>
      </c>
      <c r="I212" s="254">
        <f>-data!AY84</f>
        <v>-390827.07</v>
      </c>
    </row>
    <row r="213" spans="1:9" ht="20.100000000000001" customHeight="1" x14ac:dyDescent="0.2">
      <c r="A213" s="246">
        <v>16</v>
      </c>
      <c r="B213" s="262" t="s">
        <v>1009</v>
      </c>
      <c r="C213" s="254">
        <f>data!AS85</f>
        <v>0</v>
      </c>
      <c r="D213" s="254">
        <f>data!AT85</f>
        <v>0</v>
      </c>
      <c r="E213" s="254">
        <f>data!AU85</f>
        <v>0</v>
      </c>
      <c r="F213" s="254">
        <f>data!AV85</f>
        <v>-1873676.1799999997</v>
      </c>
      <c r="G213" s="254">
        <f>data!AW85</f>
        <v>0</v>
      </c>
      <c r="H213" s="254">
        <f>data!AX85</f>
        <v>47768.480000000003</v>
      </c>
      <c r="I213" s="254">
        <f>data!AY85</f>
        <v>2975934.1799999992</v>
      </c>
    </row>
    <row r="214" spans="1:9" ht="20.100000000000001" customHeight="1" x14ac:dyDescent="0.2">
      <c r="A214" s="246">
        <v>17</v>
      </c>
      <c r="B214" s="254" t="s">
        <v>286</v>
      </c>
      <c r="C214" s="264"/>
      <c r="D214" s="264"/>
      <c r="E214" s="264"/>
      <c r="F214" s="264"/>
      <c r="G214" s="264"/>
      <c r="H214" s="264"/>
      <c r="I214" s="264"/>
    </row>
    <row r="215" spans="1:9" ht="20.100000000000001" customHeight="1" x14ac:dyDescent="0.2">
      <c r="A215" s="246">
        <v>18</v>
      </c>
      <c r="B215" s="254" t="s">
        <v>1010</v>
      </c>
      <c r="C215" s="262">
        <f>+data!M710</f>
        <v>0</v>
      </c>
      <c r="D215" s="262">
        <f>+data!M711</f>
        <v>0</v>
      </c>
      <c r="E215" s="262">
        <f>+data!M712</f>
        <v>0</v>
      </c>
      <c r="F215" s="262">
        <f>+data!M713</f>
        <v>575602</v>
      </c>
      <c r="G215" s="268"/>
      <c r="H215" s="254"/>
      <c r="I215" s="254"/>
    </row>
    <row r="216" spans="1:9" ht="20.100000000000001" customHeight="1" x14ac:dyDescent="0.2">
      <c r="A216" s="246">
        <v>19</v>
      </c>
      <c r="B216" s="262" t="s">
        <v>1011</v>
      </c>
      <c r="C216" s="254">
        <f>data!AS87</f>
        <v>0</v>
      </c>
      <c r="D216" s="254">
        <f>data!AT87</f>
        <v>0</v>
      </c>
      <c r="E216" s="254">
        <f>data!AU87</f>
        <v>0</v>
      </c>
      <c r="F216" s="254">
        <f>data!AV87</f>
        <v>300451.88000000006</v>
      </c>
      <c r="G216" s="269" t="str">
        <f>IF(data!AW73&gt;0,data!AW73,"")</f>
        <v/>
      </c>
      <c r="H216" s="269" t="str">
        <f>IF(data!AX73&gt;0,data!AX73,"")</f>
        <v/>
      </c>
      <c r="I216" s="269" t="str">
        <f>IF(data!AY73&gt;0,data!AY73,"")</f>
        <v/>
      </c>
    </row>
    <row r="217" spans="1:9" ht="20.100000000000001" customHeight="1" x14ac:dyDescent="0.2">
      <c r="A217" s="246">
        <v>20</v>
      </c>
      <c r="B217" s="262" t="s">
        <v>1012</v>
      </c>
      <c r="C217" s="254">
        <f>data!AS88</f>
        <v>0</v>
      </c>
      <c r="D217" s="254">
        <f>data!AT88</f>
        <v>0</v>
      </c>
      <c r="E217" s="254">
        <f>data!AU88</f>
        <v>0</v>
      </c>
      <c r="F217" s="254">
        <f>data!AV88</f>
        <v>7823.47</v>
      </c>
      <c r="G217" s="269" t="str">
        <f>IF(data!AW74&gt;0,data!AW74,"")</f>
        <v/>
      </c>
      <c r="H217" s="269" t="str">
        <f>IF(data!AX74&gt;0,data!AX74,"")</f>
        <v/>
      </c>
      <c r="I217" s="269">
        <f>IF(data!AY74&gt;0,data!AY74,"")</f>
        <v>5917.05</v>
      </c>
    </row>
    <row r="218" spans="1:9" ht="20.100000000000001" customHeight="1" x14ac:dyDescent="0.2">
      <c r="A218" s="246">
        <v>21</v>
      </c>
      <c r="B218" s="262" t="s">
        <v>1013</v>
      </c>
      <c r="C218" s="254">
        <f>data!AS89</f>
        <v>0</v>
      </c>
      <c r="D218" s="254">
        <f>data!AT89</f>
        <v>0</v>
      </c>
      <c r="E218" s="254">
        <f>data!AU89</f>
        <v>0</v>
      </c>
      <c r="F218" s="254">
        <f>data!AV89</f>
        <v>308275.35000000003</v>
      </c>
      <c r="G218" s="269" t="str">
        <f>IF(data!AW75&gt;0,data!AW75,"")</f>
        <v/>
      </c>
      <c r="H218" s="269" t="str">
        <f>IF(data!AX75&gt;0,data!AX75,"")</f>
        <v/>
      </c>
      <c r="I218" s="269" t="str">
        <f>IF(data!AY75&gt;0,data!AY75,"")</f>
        <v/>
      </c>
    </row>
    <row r="219" spans="1:9" ht="20.100000000000001" customHeight="1" x14ac:dyDescent="0.2">
      <c r="A219" s="246" t="s">
        <v>1014</v>
      </c>
      <c r="B219" s="254"/>
      <c r="C219" s="264"/>
      <c r="D219" s="264"/>
      <c r="E219" s="264"/>
      <c r="F219" s="264"/>
      <c r="G219" s="264"/>
      <c r="H219" s="264"/>
      <c r="I219" s="264"/>
    </row>
    <row r="220" spans="1:9" ht="20.100000000000001" customHeight="1" x14ac:dyDescent="0.2">
      <c r="A220" s="246">
        <v>22</v>
      </c>
      <c r="B220" s="254" t="s">
        <v>1015</v>
      </c>
      <c r="C220" s="254">
        <f>data!AS90</f>
        <v>0</v>
      </c>
      <c r="D220" s="254">
        <f>data!AT90</f>
        <v>0</v>
      </c>
      <c r="E220" s="254">
        <f>data!AU90</f>
        <v>0</v>
      </c>
      <c r="F220" s="254">
        <f>data!AV90</f>
        <v>1958</v>
      </c>
      <c r="G220" s="254">
        <f>data!AW90</f>
        <v>0</v>
      </c>
      <c r="H220" s="254">
        <f>data!AX90</f>
        <v>0</v>
      </c>
      <c r="I220" s="254">
        <f>data!AY90</f>
        <v>5726</v>
      </c>
    </row>
    <row r="221" spans="1:9" ht="20.100000000000001" customHeight="1" x14ac:dyDescent="0.2">
      <c r="A221" s="246">
        <v>23</v>
      </c>
      <c r="B221" s="254" t="s">
        <v>1016</v>
      </c>
      <c r="C221" s="254">
        <f>data!AS91</f>
        <v>0</v>
      </c>
      <c r="D221" s="254">
        <f>data!AT91</f>
        <v>0</v>
      </c>
      <c r="E221" s="254">
        <f>data!AU91</f>
        <v>0</v>
      </c>
      <c r="F221" s="254">
        <f>data!AV91</f>
        <v>0</v>
      </c>
      <c r="G221" s="254">
        <f>data!AW91</f>
        <v>0</v>
      </c>
      <c r="H221" s="269" t="str">
        <f>IF(data!AX77&gt;0,data!AX77,"")</f>
        <v/>
      </c>
      <c r="I221" s="269">
        <f>IF(data!AY77&gt;0,data!AY77,"")</f>
        <v>3671.65</v>
      </c>
    </row>
    <row r="222" spans="1:9" ht="20.100000000000001" customHeight="1" x14ac:dyDescent="0.2">
      <c r="A222" s="246">
        <v>24</v>
      </c>
      <c r="B222" s="254" t="s">
        <v>1017</v>
      </c>
      <c r="C222" s="254">
        <f>data!AS92</f>
        <v>0</v>
      </c>
      <c r="D222" s="254">
        <f>data!AT92</f>
        <v>0</v>
      </c>
      <c r="E222" s="254">
        <f>data!AU92</f>
        <v>0</v>
      </c>
      <c r="F222" s="254">
        <f>data!AV92</f>
        <v>748.01274288340403</v>
      </c>
      <c r="G222" s="254">
        <f>data!AW92</f>
        <v>0</v>
      </c>
      <c r="H222" s="269" t="str">
        <f>IF(data!AX78&gt;0,data!AX78,"")</f>
        <v/>
      </c>
      <c r="I222" s="269" t="str">
        <f>IF(data!AY78&gt;0,data!AY78,"")</f>
        <v/>
      </c>
    </row>
    <row r="223" spans="1:9" ht="20.100000000000001" customHeight="1" x14ac:dyDescent="0.2">
      <c r="A223" s="246">
        <v>25</v>
      </c>
      <c r="B223" s="254" t="s">
        <v>1018</v>
      </c>
      <c r="C223" s="254">
        <f>data!AS93</f>
        <v>0</v>
      </c>
      <c r="D223" s="254">
        <f>data!AT93</f>
        <v>0</v>
      </c>
      <c r="E223" s="254">
        <f>data!AU93</f>
        <v>0</v>
      </c>
      <c r="F223" s="254">
        <f>data!AV93</f>
        <v>2.17</v>
      </c>
      <c r="G223" s="254">
        <f>data!AW93</f>
        <v>0</v>
      </c>
      <c r="H223" s="269" t="str">
        <f>IF(data!AX79&gt;0,data!AX79,"")</f>
        <v/>
      </c>
      <c r="I223" s="269" t="str">
        <f>IF(data!AY79&gt;0,data!AY79,"")</f>
        <v/>
      </c>
    </row>
    <row r="224" spans="1:9" ht="20.100000000000001" customHeight="1" x14ac:dyDescent="0.2">
      <c r="A224" s="246">
        <v>26</v>
      </c>
      <c r="B224" s="254" t="s">
        <v>294</v>
      </c>
      <c r="C224" s="261">
        <f>data!AS94</f>
        <v>0</v>
      </c>
      <c r="D224" s="261">
        <f>data!AT94</f>
        <v>0</v>
      </c>
      <c r="E224" s="261">
        <f>data!AU94</f>
        <v>0</v>
      </c>
      <c r="F224" s="261">
        <f>data!AV94</f>
        <v>23.386235576923074</v>
      </c>
      <c r="G224" s="269" t="str">
        <f>IF(data!AW80&gt;0,data!AW80,"")</f>
        <v/>
      </c>
      <c r="H224" s="269" t="str">
        <f>IF(data!AX80&gt;0,data!AX80,"")</f>
        <v/>
      </c>
      <c r="I224" s="269" t="str">
        <f>IF(data!AY80&gt;0,data!AY80,"")</f>
        <v/>
      </c>
    </row>
    <row r="225" spans="1:9" ht="20.100000000000001" customHeight="1" x14ac:dyDescent="0.2">
      <c r="A225" s="247" t="s">
        <v>1000</v>
      </c>
      <c r="B225" s="248"/>
      <c r="C225" s="248"/>
      <c r="D225" s="248"/>
      <c r="E225" s="248"/>
      <c r="F225" s="248"/>
      <c r="G225" s="248"/>
      <c r="H225" s="248"/>
      <c r="I225" s="247"/>
    </row>
    <row r="226" spans="1:9" ht="20.100000000000001" customHeight="1" x14ac:dyDescent="0.2">
      <c r="D226" s="250"/>
      <c r="I226" s="251" t="s">
        <v>1041</v>
      </c>
    </row>
    <row r="227" spans="1:9" ht="20.100000000000001" customHeight="1" x14ac:dyDescent="0.2">
      <c r="A227" s="250"/>
    </row>
    <row r="228" spans="1:9" ht="20.100000000000001" customHeight="1" x14ac:dyDescent="0.2">
      <c r="A228" s="252" t="str">
        <f>"Hospital: "&amp;data!C98</f>
        <v>Hospital: Highline Medical Center</v>
      </c>
      <c r="G228" s="253"/>
      <c r="H228" s="252" t="str">
        <f>"FYE: "&amp;data!C96</f>
        <v>FYE: 06/30/2023</v>
      </c>
    </row>
    <row r="229" spans="1:9" ht="20.100000000000001" customHeight="1" x14ac:dyDescent="0.2">
      <c r="A229" s="246">
        <v>1</v>
      </c>
      <c r="B229" s="254" t="s">
        <v>236</v>
      </c>
      <c r="C229" s="256" t="s">
        <v>85</v>
      </c>
      <c r="D229" s="256" t="s">
        <v>86</v>
      </c>
      <c r="E229" s="256" t="s">
        <v>87</v>
      </c>
      <c r="F229" s="256" t="s">
        <v>88</v>
      </c>
      <c r="G229" s="256" t="s">
        <v>89</v>
      </c>
      <c r="H229" s="256" t="s">
        <v>90</v>
      </c>
      <c r="I229" s="256" t="s">
        <v>91</v>
      </c>
    </row>
    <row r="230" spans="1:9" ht="20.100000000000001" customHeight="1" x14ac:dyDescent="0.2">
      <c r="A230" s="257">
        <v>2</v>
      </c>
      <c r="B230" s="258" t="s">
        <v>1002</v>
      </c>
      <c r="C230" s="260"/>
      <c r="D230" s="260" t="s">
        <v>164</v>
      </c>
      <c r="E230" s="260" t="s">
        <v>165</v>
      </c>
      <c r="F230" s="260" t="s">
        <v>134</v>
      </c>
      <c r="G230" s="260"/>
      <c r="H230" s="260"/>
      <c r="I230" s="260"/>
    </row>
    <row r="231" spans="1:9" ht="20.100000000000001" customHeight="1" x14ac:dyDescent="0.2">
      <c r="A231" s="257"/>
      <c r="B231" s="258"/>
      <c r="C231" s="260" t="s">
        <v>163</v>
      </c>
      <c r="D231" s="260" t="s">
        <v>216</v>
      </c>
      <c r="E231" s="260" t="s">
        <v>1042</v>
      </c>
      <c r="F231" s="260" t="s">
        <v>1043</v>
      </c>
      <c r="G231" s="260" t="s">
        <v>166</v>
      </c>
      <c r="H231" s="260" t="s">
        <v>167</v>
      </c>
      <c r="I231" s="260" t="s">
        <v>168</v>
      </c>
    </row>
    <row r="232" spans="1:9" ht="20.100000000000001" customHeight="1" x14ac:dyDescent="0.2">
      <c r="A232" s="246">
        <v>3</v>
      </c>
      <c r="B232" s="254" t="s">
        <v>1006</v>
      </c>
      <c r="C232" s="256" t="s">
        <v>1044</v>
      </c>
      <c r="D232" s="256" t="s">
        <v>1045</v>
      </c>
      <c r="E232" s="266"/>
      <c r="F232" s="266"/>
      <c r="G232" s="266"/>
      <c r="H232" s="256" t="s">
        <v>260</v>
      </c>
      <c r="I232" s="266"/>
    </row>
    <row r="233" spans="1:9" ht="20.100000000000001" customHeight="1" x14ac:dyDescent="0.2">
      <c r="A233" s="246">
        <v>4</v>
      </c>
      <c r="B233" s="254" t="s">
        <v>261</v>
      </c>
      <c r="C233" s="254">
        <f>data!AZ59</f>
        <v>56907</v>
      </c>
      <c r="D233" s="254">
        <f>data!BA59</f>
        <v>0</v>
      </c>
      <c r="E233" s="266"/>
      <c r="F233" s="266"/>
      <c r="G233" s="266"/>
      <c r="H233" s="254">
        <f>data!BE59</f>
        <v>242643</v>
      </c>
      <c r="I233" s="266"/>
    </row>
    <row r="234" spans="1:9" ht="20.100000000000001" customHeight="1" x14ac:dyDescent="0.2">
      <c r="A234" s="246">
        <v>5</v>
      </c>
      <c r="B234" s="254" t="s">
        <v>262</v>
      </c>
      <c r="C234" s="261">
        <f>data!AZ60</f>
        <v>0</v>
      </c>
      <c r="D234" s="261">
        <f>data!BA60</f>
        <v>0</v>
      </c>
      <c r="E234" s="261">
        <f>data!BB60</f>
        <v>0</v>
      </c>
      <c r="F234" s="261">
        <f>data!BC60</f>
        <v>0</v>
      </c>
      <c r="G234" s="261">
        <f>data!BD60</f>
        <v>0</v>
      </c>
      <c r="H234" s="261">
        <f>data!BE60</f>
        <v>5.4839519230769236</v>
      </c>
      <c r="I234" s="261">
        <f>data!BF60</f>
        <v>33.97027403846154</v>
      </c>
    </row>
    <row r="235" spans="1:9" ht="20.100000000000001" customHeight="1" x14ac:dyDescent="0.2">
      <c r="A235" s="246">
        <v>6</v>
      </c>
      <c r="B235" s="254" t="s">
        <v>263</v>
      </c>
      <c r="C235" s="254">
        <f>data!AZ61</f>
        <v>0</v>
      </c>
      <c r="D235" s="254">
        <f>data!BA61</f>
        <v>0</v>
      </c>
      <c r="E235" s="254">
        <f>data!BB61</f>
        <v>0</v>
      </c>
      <c r="F235" s="254">
        <f>data!BC61</f>
        <v>0</v>
      </c>
      <c r="G235" s="254">
        <f>data!BD61</f>
        <v>0</v>
      </c>
      <c r="H235" s="254">
        <f>data!BE61</f>
        <v>453906.72</v>
      </c>
      <c r="I235" s="254">
        <f>data!BF61</f>
        <v>2003089.3499999996</v>
      </c>
    </row>
    <row r="236" spans="1:9" ht="20.100000000000001" customHeight="1" x14ac:dyDescent="0.2">
      <c r="A236" s="246">
        <v>7</v>
      </c>
      <c r="B236" s="254" t="s">
        <v>11</v>
      </c>
      <c r="C236" s="254">
        <f>data!AZ62</f>
        <v>0</v>
      </c>
      <c r="D236" s="254">
        <f>data!BA62</f>
        <v>0</v>
      </c>
      <c r="E236" s="254">
        <f>data!BB62</f>
        <v>0</v>
      </c>
      <c r="F236" s="254">
        <f>data!BC62</f>
        <v>0</v>
      </c>
      <c r="G236" s="254">
        <f>data!BD62</f>
        <v>0</v>
      </c>
      <c r="H236" s="254">
        <f>data!BE62</f>
        <v>106295</v>
      </c>
      <c r="I236" s="254">
        <f>data!BF62</f>
        <v>469082</v>
      </c>
    </row>
    <row r="237" spans="1:9" ht="20.100000000000001" customHeight="1" x14ac:dyDescent="0.2">
      <c r="A237" s="246">
        <v>8</v>
      </c>
      <c r="B237" s="254" t="s">
        <v>264</v>
      </c>
      <c r="C237" s="254">
        <f>data!AZ63</f>
        <v>0</v>
      </c>
      <c r="D237" s="254">
        <f>data!BA63</f>
        <v>0</v>
      </c>
      <c r="E237" s="254">
        <f>data!BB63</f>
        <v>0</v>
      </c>
      <c r="F237" s="254">
        <f>data!BC63</f>
        <v>0</v>
      </c>
      <c r="G237" s="254">
        <f>data!BD63</f>
        <v>0</v>
      </c>
      <c r="H237" s="254">
        <f>data!BE63</f>
        <v>0</v>
      </c>
      <c r="I237" s="254">
        <f>data!BF63</f>
        <v>0</v>
      </c>
    </row>
    <row r="238" spans="1:9" ht="20.100000000000001" customHeight="1" x14ac:dyDescent="0.2">
      <c r="A238" s="246">
        <v>9</v>
      </c>
      <c r="B238" s="254" t="s">
        <v>265</v>
      </c>
      <c r="C238" s="254">
        <f>data!AZ64</f>
        <v>0</v>
      </c>
      <c r="D238" s="254">
        <f>data!BA64</f>
        <v>0</v>
      </c>
      <c r="E238" s="254">
        <f>data!BB64</f>
        <v>0</v>
      </c>
      <c r="F238" s="254">
        <f>data!BC64</f>
        <v>0</v>
      </c>
      <c r="G238" s="254">
        <f>data!BD64</f>
        <v>-129.5</v>
      </c>
      <c r="H238" s="254">
        <f>data!BE64</f>
        <v>69983.569999999992</v>
      </c>
      <c r="I238" s="254">
        <f>data!BF64</f>
        <v>108819.44999999998</v>
      </c>
    </row>
    <row r="239" spans="1:9" ht="20.100000000000001" customHeight="1" x14ac:dyDescent="0.2">
      <c r="A239" s="246">
        <v>10</v>
      </c>
      <c r="B239" s="254" t="s">
        <v>524</v>
      </c>
      <c r="C239" s="254">
        <f>data!AZ65</f>
        <v>0</v>
      </c>
      <c r="D239" s="254">
        <f>data!BA65</f>
        <v>0</v>
      </c>
      <c r="E239" s="254">
        <f>data!BB65</f>
        <v>0</v>
      </c>
      <c r="F239" s="254">
        <f>data!BC65</f>
        <v>0</v>
      </c>
      <c r="G239" s="254">
        <f>data!BD65</f>
        <v>0</v>
      </c>
      <c r="H239" s="254">
        <f>data!BE65</f>
        <v>1837959.8200000003</v>
      </c>
      <c r="I239" s="254">
        <f>data!BF65</f>
        <v>16253.130000000001</v>
      </c>
    </row>
    <row r="240" spans="1:9" ht="20.100000000000001" customHeight="1" x14ac:dyDescent="0.2">
      <c r="A240" s="246">
        <v>11</v>
      </c>
      <c r="B240" s="254" t="s">
        <v>525</v>
      </c>
      <c r="C240" s="254">
        <f>data!AZ66</f>
        <v>0</v>
      </c>
      <c r="D240" s="254">
        <f>data!BA66</f>
        <v>18074.22</v>
      </c>
      <c r="E240" s="254">
        <f>data!BB66</f>
        <v>0</v>
      </c>
      <c r="F240" s="254">
        <f>data!BC66</f>
        <v>43057.11</v>
      </c>
      <c r="G240" s="254">
        <f>data!BD66</f>
        <v>61187.29</v>
      </c>
      <c r="H240" s="254">
        <f>data!BE66</f>
        <v>3508405.2</v>
      </c>
      <c r="I240" s="254">
        <f>data!BF66</f>
        <v>36496.600000000013</v>
      </c>
    </row>
    <row r="241" spans="1:9" ht="20.100000000000001" customHeight="1" x14ac:dyDescent="0.2">
      <c r="A241" s="246">
        <v>12</v>
      </c>
      <c r="B241" s="254" t="s">
        <v>16</v>
      </c>
      <c r="C241" s="254">
        <f>data!AZ67</f>
        <v>0</v>
      </c>
      <c r="D241" s="254">
        <f>data!BA67</f>
        <v>0</v>
      </c>
      <c r="E241" s="254">
        <f>data!BB67</f>
        <v>0</v>
      </c>
      <c r="F241" s="254">
        <f>data!BC67</f>
        <v>0</v>
      </c>
      <c r="G241" s="254">
        <f>data!BD67</f>
        <v>0</v>
      </c>
      <c r="H241" s="254">
        <f>data!BE67</f>
        <v>2037926</v>
      </c>
      <c r="I241" s="254">
        <f>data!BF67</f>
        <v>154816</v>
      </c>
    </row>
    <row r="242" spans="1:9" ht="20.100000000000001" customHeight="1" x14ac:dyDescent="0.2">
      <c r="A242" s="246">
        <v>13</v>
      </c>
      <c r="B242" s="254" t="s">
        <v>1007</v>
      </c>
      <c r="C242" s="254">
        <f>data!AZ68</f>
        <v>0</v>
      </c>
      <c r="D242" s="254">
        <f>data!BA68</f>
        <v>0</v>
      </c>
      <c r="E242" s="254">
        <f>data!BB68</f>
        <v>0</v>
      </c>
      <c r="F242" s="254">
        <f>data!BC68</f>
        <v>0</v>
      </c>
      <c r="G242" s="254">
        <f>data!BD68</f>
        <v>197400.68</v>
      </c>
      <c r="H242" s="254">
        <f>data!BE68</f>
        <v>238930.72</v>
      </c>
      <c r="I242" s="254">
        <f>data!BF68</f>
        <v>702.33</v>
      </c>
    </row>
    <row r="243" spans="1:9" ht="20.100000000000001" customHeight="1" x14ac:dyDescent="0.2">
      <c r="A243" s="246">
        <v>14</v>
      </c>
      <c r="B243" s="254" t="s">
        <v>1008</v>
      </c>
      <c r="C243" s="254">
        <f>data!AZ69</f>
        <v>0</v>
      </c>
      <c r="D243" s="254">
        <f>data!BA69</f>
        <v>0</v>
      </c>
      <c r="E243" s="254">
        <f>data!BB69</f>
        <v>0</v>
      </c>
      <c r="F243" s="254">
        <f>data!BC69</f>
        <v>0</v>
      </c>
      <c r="G243" s="254">
        <f>data!BD69</f>
        <v>0</v>
      </c>
      <c r="H243" s="254">
        <f>data!BE69</f>
        <v>1604710.7100000002</v>
      </c>
      <c r="I243" s="254">
        <f>data!BF69</f>
        <v>911833.03</v>
      </c>
    </row>
    <row r="244" spans="1:9" ht="20.100000000000001" customHeight="1" x14ac:dyDescent="0.2">
      <c r="A244" s="246">
        <v>15</v>
      </c>
      <c r="B244" s="254" t="s">
        <v>284</v>
      </c>
      <c r="C244" s="254">
        <f>-data!AZ84</f>
        <v>0</v>
      </c>
      <c r="D244" s="254">
        <f>-data!BA84</f>
        <v>0</v>
      </c>
      <c r="E244" s="254">
        <f>-data!BB84</f>
        <v>0</v>
      </c>
      <c r="F244" s="254">
        <f>-data!BC84</f>
        <v>0</v>
      </c>
      <c r="G244" s="254">
        <f>-data!BD84</f>
        <v>0</v>
      </c>
      <c r="H244" s="254">
        <f>-data!BE84</f>
        <v>-2464951.9</v>
      </c>
      <c r="I244" s="254">
        <f>-data!BF84</f>
        <v>0</v>
      </c>
    </row>
    <row r="245" spans="1:9" ht="20.100000000000001" customHeight="1" x14ac:dyDescent="0.2">
      <c r="A245" s="246">
        <v>16</v>
      </c>
      <c r="B245" s="262" t="s">
        <v>1009</v>
      </c>
      <c r="C245" s="254">
        <f>data!AZ85</f>
        <v>0</v>
      </c>
      <c r="D245" s="254">
        <f>data!BA85</f>
        <v>18074.22</v>
      </c>
      <c r="E245" s="254">
        <f>data!BB85</f>
        <v>0</v>
      </c>
      <c r="F245" s="254">
        <f>data!BC85</f>
        <v>43057.11</v>
      </c>
      <c r="G245" s="254">
        <f>data!BD85</f>
        <v>258458.47</v>
      </c>
      <c r="H245" s="254">
        <f>data!BE85</f>
        <v>7393165.8399999999</v>
      </c>
      <c r="I245" s="254">
        <f>data!BF85</f>
        <v>3701091.8899999997</v>
      </c>
    </row>
    <row r="246" spans="1:9" ht="20.100000000000001" customHeight="1" x14ac:dyDescent="0.2">
      <c r="A246" s="246">
        <v>17</v>
      </c>
      <c r="B246" s="254" t="s">
        <v>286</v>
      </c>
      <c r="C246" s="264"/>
      <c r="D246" s="264"/>
      <c r="E246" s="264"/>
      <c r="F246" s="264"/>
      <c r="G246" s="264"/>
      <c r="H246" s="264"/>
      <c r="I246" s="264"/>
    </row>
    <row r="247" spans="1:9" ht="20.100000000000001" customHeight="1" x14ac:dyDescent="0.2">
      <c r="A247" s="246">
        <v>18</v>
      </c>
      <c r="B247" s="254" t="s">
        <v>1010</v>
      </c>
      <c r="C247" s="254"/>
      <c r="D247" s="254"/>
      <c r="E247" s="254"/>
      <c r="F247" s="254"/>
      <c r="G247" s="254"/>
      <c r="H247" s="254"/>
      <c r="I247" s="254"/>
    </row>
    <row r="248" spans="1:9" ht="20.100000000000001" customHeight="1" x14ac:dyDescent="0.2">
      <c r="A248" s="246">
        <v>19</v>
      </c>
      <c r="B248" s="262" t="s">
        <v>1011</v>
      </c>
      <c r="C248" s="269" t="str">
        <f>IF(data!AZ73&gt;0,data!AZ73,"")</f>
        <v/>
      </c>
      <c r="D248" s="269" t="str">
        <f>IF(data!BA73&gt;0,data!BA73,"")</f>
        <v/>
      </c>
      <c r="E248" s="269" t="str">
        <f>IF(data!BB73&gt;0,data!BB73,"")</f>
        <v/>
      </c>
      <c r="F248" s="269" t="str">
        <f>IF(data!BC73&gt;0,data!BC73,"")</f>
        <v/>
      </c>
      <c r="G248" s="269" t="str">
        <f>IF(data!BD73&gt;0,data!BD73,"")</f>
        <v/>
      </c>
      <c r="H248" s="269">
        <f>IF(data!BE73&gt;0,data!BE73,"")</f>
        <v>5921.4</v>
      </c>
      <c r="I248" s="269" t="str">
        <f>IF(data!BF73&gt;0,data!BF73,"")</f>
        <v/>
      </c>
    </row>
    <row r="249" spans="1:9" ht="20.100000000000001" customHeight="1" x14ac:dyDescent="0.2">
      <c r="A249" s="246">
        <v>20</v>
      </c>
      <c r="B249" s="262" t="s">
        <v>1012</v>
      </c>
      <c r="C249" s="269" t="str">
        <f>IF(data!AZ74&gt;0,data!AZ74,"")</f>
        <v/>
      </c>
      <c r="D249" s="269" t="str">
        <f>IF(data!BA74&gt;0,data!BA74,"")</f>
        <v/>
      </c>
      <c r="E249" s="269" t="str">
        <f>IF(data!BB74&gt;0,data!BB74,"")</f>
        <v/>
      </c>
      <c r="F249" s="269" t="str">
        <f>IF(data!BC74&gt;0,data!BC74,"")</f>
        <v/>
      </c>
      <c r="G249" s="269" t="str">
        <f>IF(data!BD74&gt;0,data!BD74,"")</f>
        <v/>
      </c>
      <c r="H249" s="269" t="str">
        <f>IF(data!BE74&gt;0,data!BE74,"")</f>
        <v/>
      </c>
      <c r="I249" s="269" t="str">
        <f>IF(data!BF74&gt;0,data!BF74,"")</f>
        <v/>
      </c>
    </row>
    <row r="250" spans="1:9" ht="20.100000000000001" customHeight="1" x14ac:dyDescent="0.2">
      <c r="A250" s="246">
        <v>21</v>
      </c>
      <c r="B250" s="262" t="s">
        <v>1013</v>
      </c>
      <c r="C250" s="269" t="str">
        <f>IF(data!AZ75&gt;0,data!AZ75,"")</f>
        <v/>
      </c>
      <c r="D250" s="269" t="str">
        <f>IF(data!BA75&gt;0,data!BA75,"")</f>
        <v/>
      </c>
      <c r="E250" s="269" t="str">
        <f>IF(data!BB75&gt;0,data!BB75,"")</f>
        <v/>
      </c>
      <c r="F250" s="269" t="str">
        <f>IF(data!BC75&gt;0,data!BC75,"")</f>
        <v/>
      </c>
      <c r="G250" s="269" t="str">
        <f>IF(data!BD75&gt;0,data!BD75,"")</f>
        <v/>
      </c>
      <c r="H250" s="269" t="str">
        <f>IF(data!BE75&gt;0,data!BE75,"")</f>
        <v/>
      </c>
      <c r="I250" s="269" t="str">
        <f>IF(data!BF75&gt;0,data!BF75,"")</f>
        <v/>
      </c>
    </row>
    <row r="251" spans="1:9" ht="20.100000000000001" customHeight="1" x14ac:dyDescent="0.2">
      <c r="A251" s="246" t="s">
        <v>1014</v>
      </c>
      <c r="B251" s="254"/>
      <c r="C251" s="264"/>
      <c r="D251" s="264"/>
      <c r="E251" s="264"/>
      <c r="F251" s="264"/>
      <c r="G251" s="264"/>
      <c r="H251" s="264"/>
      <c r="I251" s="264"/>
    </row>
    <row r="252" spans="1:9" ht="20.100000000000001" customHeight="1" x14ac:dyDescent="0.2">
      <c r="A252" s="246">
        <v>22</v>
      </c>
      <c r="B252" s="254" t="s">
        <v>1015</v>
      </c>
      <c r="C252" s="270">
        <f>data!AZ90</f>
        <v>0</v>
      </c>
      <c r="D252" s="270">
        <f>data!BA90</f>
        <v>0</v>
      </c>
      <c r="E252" s="270">
        <f>data!BB90</f>
        <v>0</v>
      </c>
      <c r="F252" s="270">
        <f>data!BC90</f>
        <v>0</v>
      </c>
      <c r="G252" s="270">
        <f>data!BD90</f>
        <v>0</v>
      </c>
      <c r="H252" s="270">
        <f>data!BE90</f>
        <v>23344</v>
      </c>
      <c r="I252" s="270">
        <f>data!BF90</f>
        <v>4143</v>
      </c>
    </row>
    <row r="253" spans="1:9" ht="20.100000000000001" customHeight="1" x14ac:dyDescent="0.2">
      <c r="A253" s="246">
        <v>23</v>
      </c>
      <c r="B253" s="254" t="s">
        <v>1016</v>
      </c>
      <c r="C253" s="270">
        <f>data!AZ91</f>
        <v>55</v>
      </c>
      <c r="D253" s="270">
        <f>data!BA91</f>
        <v>0</v>
      </c>
      <c r="E253" s="270">
        <f>data!BB91</f>
        <v>0</v>
      </c>
      <c r="F253" s="270">
        <f>data!BC91</f>
        <v>0</v>
      </c>
      <c r="G253" s="269" t="str">
        <f>IF(data!BD77&gt;0,data!BD77,"")</f>
        <v/>
      </c>
      <c r="H253" s="269">
        <f>IF(data!BE77&gt;0,data!BE77,"")</f>
        <v>1339336.7500000002</v>
      </c>
      <c r="I253" s="270">
        <f>data!BF91</f>
        <v>0</v>
      </c>
    </row>
    <row r="254" spans="1:9" ht="20.100000000000001" customHeight="1" x14ac:dyDescent="0.2">
      <c r="A254" s="246">
        <v>24</v>
      </c>
      <c r="B254" s="254" t="s">
        <v>1017</v>
      </c>
      <c r="C254" s="269" t="str">
        <f>IF(data!AZ78&gt;0,data!AZ78,"")</f>
        <v/>
      </c>
      <c r="D254" s="270">
        <f>data!BA92</f>
        <v>0</v>
      </c>
      <c r="E254" s="270">
        <f>data!BB92</f>
        <v>0</v>
      </c>
      <c r="F254" s="270">
        <f>data!BC92</f>
        <v>0</v>
      </c>
      <c r="G254" s="269" t="str">
        <f>IF(data!BD78&gt;0,data!BD78,"")</f>
        <v/>
      </c>
      <c r="H254" s="269" t="str">
        <f>IF(data!BE78&gt;0,data!BE78,"")</f>
        <v/>
      </c>
      <c r="I254" s="269" t="str">
        <f>IF(data!BF78&gt;0,data!BF78,"")</f>
        <v/>
      </c>
    </row>
    <row r="255" spans="1:9" ht="20.100000000000001" customHeight="1" x14ac:dyDescent="0.2">
      <c r="A255" s="246">
        <v>25</v>
      </c>
      <c r="B255" s="254" t="s">
        <v>1018</v>
      </c>
      <c r="C255" s="269" t="str">
        <f>IF(data!AZ79&gt;0,data!AZ79,"")</f>
        <v/>
      </c>
      <c r="D255" s="269" t="str">
        <f>IF(data!BA79&gt;0,data!BA79,"")</f>
        <v/>
      </c>
      <c r="E255" s="270">
        <f>data!BB93</f>
        <v>0</v>
      </c>
      <c r="F255" s="270">
        <f>data!BC93</f>
        <v>0</v>
      </c>
      <c r="G255" s="269" t="str">
        <f>IF(data!BD79&gt;0,data!BD79,"")</f>
        <v/>
      </c>
      <c r="H255" s="269" t="str">
        <f>IF(data!BE79&gt;0,data!BE79,"")</f>
        <v/>
      </c>
      <c r="I255" s="269" t="str">
        <f>IF(data!BF79&gt;0,data!BF79,"")</f>
        <v/>
      </c>
    </row>
    <row r="256" spans="1:9" ht="20.100000000000001" customHeight="1" x14ac:dyDescent="0.2">
      <c r="A256" s="246">
        <v>26</v>
      </c>
      <c r="B256" s="254" t="s">
        <v>294</v>
      </c>
      <c r="C256" s="269" t="str">
        <f>IF(data!AZ80&gt;0,data!AZ80,"")</f>
        <v/>
      </c>
      <c r="D256" s="269" t="str">
        <f>IF(data!BA80&gt;0,data!BA80,"")</f>
        <v/>
      </c>
      <c r="E256" s="269" t="str">
        <f>IF(data!BB80&gt;0,data!BB80,"")</f>
        <v/>
      </c>
      <c r="F256" s="269" t="str">
        <f>IF(data!BC80&gt;0,data!BC80,"")</f>
        <v/>
      </c>
      <c r="G256" s="269" t="str">
        <f>IF(data!BD80&gt;0,data!BD80,"")</f>
        <v/>
      </c>
      <c r="H256" s="269" t="str">
        <f>IF(data!BE80&gt;0,data!BE80,"")</f>
        <v/>
      </c>
      <c r="I256" s="269" t="str">
        <f>IF(data!BF80&gt;0,data!BF80,"")</f>
        <v/>
      </c>
    </row>
    <row r="257" spans="1:9" ht="20.100000000000001" customHeight="1" x14ac:dyDescent="0.2">
      <c r="A257" s="247" t="s">
        <v>1000</v>
      </c>
      <c r="B257" s="248"/>
      <c r="C257" s="248"/>
      <c r="D257" s="248"/>
      <c r="E257" s="248"/>
      <c r="F257" s="248"/>
      <c r="G257" s="248"/>
      <c r="H257" s="248"/>
      <c r="I257" s="247"/>
    </row>
    <row r="258" spans="1:9" ht="20.100000000000001" customHeight="1" x14ac:dyDescent="0.2">
      <c r="D258" s="250"/>
      <c r="I258" s="251" t="s">
        <v>1046</v>
      </c>
    </row>
    <row r="259" spans="1:9" ht="20.100000000000001" customHeight="1" x14ac:dyDescent="0.2">
      <c r="A259" s="250"/>
    </row>
    <row r="260" spans="1:9" ht="20.100000000000001" customHeight="1" x14ac:dyDescent="0.2">
      <c r="A260" s="252" t="str">
        <f>"Hospital: "&amp;data!C98</f>
        <v>Hospital: Highline Medical Center</v>
      </c>
      <c r="G260" s="253"/>
      <c r="H260" s="252" t="str">
        <f>"FYE: "&amp;data!C96</f>
        <v>FYE: 06/30/2023</v>
      </c>
    </row>
    <row r="261" spans="1:9" ht="20.100000000000001" customHeight="1" x14ac:dyDescent="0.2">
      <c r="A261" s="246">
        <v>1</v>
      </c>
      <c r="B261" s="254" t="s">
        <v>236</v>
      </c>
      <c r="C261" s="256" t="s">
        <v>92</v>
      </c>
      <c r="D261" s="256" t="s">
        <v>93</v>
      </c>
      <c r="E261" s="256" t="s">
        <v>94</v>
      </c>
      <c r="F261" s="256" t="s">
        <v>95</v>
      </c>
      <c r="G261" s="256" t="s">
        <v>96</v>
      </c>
      <c r="H261" s="256" t="s">
        <v>97</v>
      </c>
      <c r="I261" s="256" t="s">
        <v>98</v>
      </c>
    </row>
    <row r="262" spans="1:9" ht="20.100000000000001" customHeight="1" x14ac:dyDescent="0.2">
      <c r="A262" s="257">
        <v>2</v>
      </c>
      <c r="B262" s="258" t="s">
        <v>1002</v>
      </c>
      <c r="C262" s="260" t="s">
        <v>1047</v>
      </c>
      <c r="D262" s="260" t="s">
        <v>170</v>
      </c>
      <c r="E262" s="260" t="s">
        <v>171</v>
      </c>
      <c r="F262" s="260"/>
      <c r="G262" s="260" t="s">
        <v>173</v>
      </c>
      <c r="H262" s="260"/>
      <c r="I262" s="260" t="s">
        <v>159</v>
      </c>
    </row>
    <row r="263" spans="1:9" ht="20.100000000000001" customHeight="1" x14ac:dyDescent="0.2">
      <c r="A263" s="257"/>
      <c r="B263" s="258"/>
      <c r="C263" s="260" t="s">
        <v>1048</v>
      </c>
      <c r="D263" s="260" t="s">
        <v>217</v>
      </c>
      <c r="E263" s="260" t="s">
        <v>196</v>
      </c>
      <c r="F263" s="260" t="s">
        <v>172</v>
      </c>
      <c r="G263" s="260" t="s">
        <v>218</v>
      </c>
      <c r="H263" s="260" t="s">
        <v>174</v>
      </c>
      <c r="I263" s="260" t="s">
        <v>1049</v>
      </c>
    </row>
    <row r="264" spans="1:9" ht="20.100000000000001" customHeight="1" x14ac:dyDescent="0.2">
      <c r="A264" s="246">
        <v>3</v>
      </c>
      <c r="B264" s="254" t="s">
        <v>1006</v>
      </c>
      <c r="C264" s="266"/>
      <c r="D264" s="266"/>
      <c r="E264" s="266"/>
      <c r="F264" s="266"/>
      <c r="G264" s="266"/>
      <c r="H264" s="266"/>
      <c r="I264" s="266"/>
    </row>
    <row r="265" spans="1:9" ht="20.100000000000001" customHeight="1" x14ac:dyDescent="0.2">
      <c r="A265" s="246">
        <v>4</v>
      </c>
      <c r="B265" s="254" t="s">
        <v>261</v>
      </c>
      <c r="C265" s="266"/>
      <c r="D265" s="266"/>
      <c r="E265" s="266"/>
      <c r="F265" s="266"/>
      <c r="G265" s="266"/>
      <c r="H265" s="266"/>
      <c r="I265" s="266"/>
    </row>
    <row r="266" spans="1:9" ht="20.100000000000001" customHeight="1" x14ac:dyDescent="0.2">
      <c r="A266" s="246">
        <v>5</v>
      </c>
      <c r="B266" s="254" t="s">
        <v>262</v>
      </c>
      <c r="C266" s="261">
        <f>data!BG60</f>
        <v>0</v>
      </c>
      <c r="D266" s="261">
        <f>data!BH60</f>
        <v>0</v>
      </c>
      <c r="E266" s="261">
        <f>data!BI60</f>
        <v>0</v>
      </c>
      <c r="F266" s="261">
        <f>data!BJ60</f>
        <v>0</v>
      </c>
      <c r="G266" s="261">
        <f>data!BK60</f>
        <v>0</v>
      </c>
      <c r="H266" s="261">
        <f>data!BL60</f>
        <v>1.8461538461538463</v>
      </c>
      <c r="I266" s="261">
        <f>data!BM60</f>
        <v>0</v>
      </c>
    </row>
    <row r="267" spans="1:9" ht="20.100000000000001" customHeight="1" x14ac:dyDescent="0.2">
      <c r="A267" s="246">
        <v>6</v>
      </c>
      <c r="B267" s="254" t="s">
        <v>263</v>
      </c>
      <c r="C267" s="254">
        <f>data!BG61</f>
        <v>0</v>
      </c>
      <c r="D267" s="254">
        <f>data!BH61</f>
        <v>0</v>
      </c>
      <c r="E267" s="254">
        <f>data!BI61</f>
        <v>0</v>
      </c>
      <c r="F267" s="254">
        <f>data!BJ61</f>
        <v>0</v>
      </c>
      <c r="G267" s="254">
        <f>data!BK61</f>
        <v>0</v>
      </c>
      <c r="H267" s="254">
        <f>data!BL61</f>
        <v>94963.199999999997</v>
      </c>
      <c r="I267" s="254">
        <f>data!BM61</f>
        <v>0</v>
      </c>
    </row>
    <row r="268" spans="1:9" ht="20.100000000000001" customHeight="1" x14ac:dyDescent="0.2">
      <c r="A268" s="246">
        <v>7</v>
      </c>
      <c r="B268" s="254" t="s">
        <v>11</v>
      </c>
      <c r="C268" s="254">
        <f>data!BG62</f>
        <v>0</v>
      </c>
      <c r="D268" s="254">
        <f>data!BH62</f>
        <v>0</v>
      </c>
      <c r="E268" s="254">
        <f>data!BI62</f>
        <v>0</v>
      </c>
      <c r="F268" s="254">
        <f>data!BJ62</f>
        <v>0</v>
      </c>
      <c r="G268" s="254">
        <f>data!BK62</f>
        <v>0</v>
      </c>
      <c r="H268" s="254">
        <f>data!BL62</f>
        <v>22376</v>
      </c>
      <c r="I268" s="254">
        <f>data!BM62</f>
        <v>0</v>
      </c>
    </row>
    <row r="269" spans="1:9" ht="20.100000000000001" customHeight="1" x14ac:dyDescent="0.2">
      <c r="A269" s="246">
        <v>8</v>
      </c>
      <c r="B269" s="254" t="s">
        <v>264</v>
      </c>
      <c r="C269" s="254">
        <f>data!BG63</f>
        <v>0</v>
      </c>
      <c r="D269" s="254">
        <f>data!BH63</f>
        <v>0</v>
      </c>
      <c r="E269" s="254">
        <f>data!BI63</f>
        <v>0</v>
      </c>
      <c r="F269" s="254">
        <f>data!BJ63</f>
        <v>0</v>
      </c>
      <c r="G269" s="254">
        <f>data!BK63</f>
        <v>0</v>
      </c>
      <c r="H269" s="254">
        <f>data!BL63</f>
        <v>0</v>
      </c>
      <c r="I269" s="254">
        <f>data!BM63</f>
        <v>0</v>
      </c>
    </row>
    <row r="270" spans="1:9" ht="20.100000000000001" customHeight="1" x14ac:dyDescent="0.2">
      <c r="A270" s="246">
        <v>9</v>
      </c>
      <c r="B270" s="254" t="s">
        <v>265</v>
      </c>
      <c r="C270" s="254">
        <f>data!BG64</f>
        <v>0</v>
      </c>
      <c r="D270" s="254">
        <f>data!BH64</f>
        <v>0</v>
      </c>
      <c r="E270" s="254">
        <f>data!BI64</f>
        <v>11801.18</v>
      </c>
      <c r="F270" s="254">
        <f>data!BJ64</f>
        <v>0</v>
      </c>
      <c r="G270" s="254">
        <f>data!BK64</f>
        <v>0</v>
      </c>
      <c r="H270" s="254">
        <f>data!BL64</f>
        <v>26461.809999999998</v>
      </c>
      <c r="I270" s="254">
        <f>data!BM64</f>
        <v>0</v>
      </c>
    </row>
    <row r="271" spans="1:9" ht="20.100000000000001" customHeight="1" x14ac:dyDescent="0.2">
      <c r="A271" s="246">
        <v>10</v>
      </c>
      <c r="B271" s="254" t="s">
        <v>524</v>
      </c>
      <c r="C271" s="254">
        <f>data!BG65</f>
        <v>0</v>
      </c>
      <c r="D271" s="254">
        <f>data!BH65</f>
        <v>0</v>
      </c>
      <c r="E271" s="254">
        <f>data!BI65</f>
        <v>0</v>
      </c>
      <c r="F271" s="254">
        <f>data!BJ65</f>
        <v>0</v>
      </c>
      <c r="G271" s="254">
        <f>data!BK65</f>
        <v>0</v>
      </c>
      <c r="H271" s="254">
        <f>data!BL65</f>
        <v>210.96</v>
      </c>
      <c r="I271" s="254">
        <f>data!BM65</f>
        <v>0</v>
      </c>
    </row>
    <row r="272" spans="1:9" ht="20.100000000000001" customHeight="1" x14ac:dyDescent="0.2">
      <c r="A272" s="246">
        <v>11</v>
      </c>
      <c r="B272" s="254" t="s">
        <v>525</v>
      </c>
      <c r="C272" s="254">
        <f>data!BG66</f>
        <v>370948.73</v>
      </c>
      <c r="D272" s="254">
        <f>data!BH66</f>
        <v>244131.07</v>
      </c>
      <c r="E272" s="254">
        <f>data!BI66</f>
        <v>0</v>
      </c>
      <c r="F272" s="254">
        <f>data!BJ66</f>
        <v>261244.82</v>
      </c>
      <c r="G272" s="254">
        <f>data!BK66</f>
        <v>10883284.040000001</v>
      </c>
      <c r="H272" s="254">
        <f>data!BL66</f>
        <v>133328.47</v>
      </c>
      <c r="I272" s="254">
        <f>data!BM66</f>
        <v>0</v>
      </c>
    </row>
    <row r="273" spans="1:9" ht="20.100000000000001" customHeight="1" x14ac:dyDescent="0.2">
      <c r="A273" s="246">
        <v>12</v>
      </c>
      <c r="B273" s="254" t="s">
        <v>16</v>
      </c>
      <c r="C273" s="254">
        <f>data!BG67</f>
        <v>0</v>
      </c>
      <c r="D273" s="254">
        <f>data!BH67</f>
        <v>0</v>
      </c>
      <c r="E273" s="254">
        <f>data!BI67</f>
        <v>358</v>
      </c>
      <c r="F273" s="254">
        <f>data!BJ67</f>
        <v>0</v>
      </c>
      <c r="G273" s="254">
        <f>data!BK67</f>
        <v>0</v>
      </c>
      <c r="H273" s="254">
        <f>data!BL67</f>
        <v>8626</v>
      </c>
      <c r="I273" s="254">
        <f>data!BM67</f>
        <v>0</v>
      </c>
    </row>
    <row r="274" spans="1:9" ht="20.100000000000001" customHeight="1" x14ac:dyDescent="0.2">
      <c r="A274" s="246">
        <v>13</v>
      </c>
      <c r="B274" s="254" t="s">
        <v>1007</v>
      </c>
      <c r="C274" s="254">
        <f>data!BG68</f>
        <v>0</v>
      </c>
      <c r="D274" s="254">
        <f>data!BH68</f>
        <v>0</v>
      </c>
      <c r="E274" s="254">
        <f>data!BI68</f>
        <v>590.04</v>
      </c>
      <c r="F274" s="254">
        <f>data!BJ68</f>
        <v>0</v>
      </c>
      <c r="G274" s="254">
        <f>data!BK68</f>
        <v>0</v>
      </c>
      <c r="H274" s="254">
        <f>data!BL68</f>
        <v>4130.0200000000004</v>
      </c>
      <c r="I274" s="254">
        <f>data!BM68</f>
        <v>0</v>
      </c>
    </row>
    <row r="275" spans="1:9" ht="20.100000000000001" customHeight="1" x14ac:dyDescent="0.2">
      <c r="A275" s="246">
        <v>14</v>
      </c>
      <c r="B275" s="254" t="s">
        <v>1008</v>
      </c>
      <c r="C275" s="254">
        <f>data!BG69</f>
        <v>0</v>
      </c>
      <c r="D275" s="254">
        <f>data!BH69</f>
        <v>0</v>
      </c>
      <c r="E275" s="254">
        <f>data!BI69</f>
        <v>-12.38</v>
      </c>
      <c r="F275" s="254">
        <f>data!BJ69</f>
        <v>0</v>
      </c>
      <c r="G275" s="254">
        <f>data!BK69</f>
        <v>74484</v>
      </c>
      <c r="H275" s="254">
        <f>data!BL69</f>
        <v>-210.01</v>
      </c>
      <c r="I275" s="254">
        <f>data!BM69</f>
        <v>0</v>
      </c>
    </row>
    <row r="276" spans="1:9" ht="20.100000000000001" customHeight="1" x14ac:dyDescent="0.2">
      <c r="A276" s="246">
        <v>15</v>
      </c>
      <c r="B276" s="254" t="s">
        <v>284</v>
      </c>
      <c r="C276" s="254">
        <f>-data!BG84</f>
        <v>0</v>
      </c>
      <c r="D276" s="254">
        <f>-data!BH84</f>
        <v>0</v>
      </c>
      <c r="E276" s="254">
        <f>-data!BI84</f>
        <v>-41972.22</v>
      </c>
      <c r="F276" s="254">
        <f>-data!BJ84</f>
        <v>0</v>
      </c>
      <c r="G276" s="254">
        <f>-data!BK84</f>
        <v>0</v>
      </c>
      <c r="H276" s="254">
        <f>-data!BL84</f>
        <v>0</v>
      </c>
      <c r="I276" s="254">
        <f>-data!BM84</f>
        <v>0</v>
      </c>
    </row>
    <row r="277" spans="1:9" ht="20.100000000000001" customHeight="1" x14ac:dyDescent="0.2">
      <c r="A277" s="246">
        <v>16</v>
      </c>
      <c r="B277" s="262" t="s">
        <v>1009</v>
      </c>
      <c r="C277" s="254">
        <f>data!BG85</f>
        <v>370948.73</v>
      </c>
      <c r="D277" s="254">
        <f>data!BH85</f>
        <v>244131.07</v>
      </c>
      <c r="E277" s="254">
        <f>data!BI85</f>
        <v>-29235.379999999997</v>
      </c>
      <c r="F277" s="254">
        <f>data!BJ85</f>
        <v>261244.82</v>
      </c>
      <c r="G277" s="254">
        <f>data!BK85</f>
        <v>10957768.040000001</v>
      </c>
      <c r="H277" s="254">
        <f>data!BL85</f>
        <v>289886.45</v>
      </c>
      <c r="I277" s="254">
        <f>data!BM85</f>
        <v>0</v>
      </c>
    </row>
    <row r="278" spans="1:9" ht="20.100000000000001" customHeight="1" x14ac:dyDescent="0.2">
      <c r="A278" s="246">
        <v>17</v>
      </c>
      <c r="B278" s="254" t="s">
        <v>286</v>
      </c>
      <c r="C278" s="264"/>
      <c r="D278" s="264"/>
      <c r="E278" s="264"/>
      <c r="F278" s="264"/>
      <c r="G278" s="264"/>
      <c r="H278" s="264"/>
      <c r="I278" s="264"/>
    </row>
    <row r="279" spans="1:9" ht="20.100000000000001" customHeight="1" x14ac:dyDescent="0.2">
      <c r="A279" s="246">
        <v>18</v>
      </c>
      <c r="B279" s="254" t="s">
        <v>1010</v>
      </c>
      <c r="C279" s="254"/>
      <c r="D279" s="254"/>
      <c r="E279" s="254"/>
      <c r="F279" s="254"/>
      <c r="G279" s="254"/>
      <c r="H279" s="254"/>
      <c r="I279" s="254"/>
    </row>
    <row r="280" spans="1:9" ht="20.100000000000001" customHeight="1" x14ac:dyDescent="0.2">
      <c r="A280" s="246">
        <v>19</v>
      </c>
      <c r="B280" s="262" t="s">
        <v>1011</v>
      </c>
      <c r="C280" s="269" t="str">
        <f>IF(data!BG73&gt;0,data!BG73,"")</f>
        <v/>
      </c>
      <c r="D280" s="269" t="str">
        <f>IF(data!BH73&gt;0,data!BH73,"")</f>
        <v/>
      </c>
      <c r="E280" s="269" t="str">
        <f>IF(data!BI73&gt;0,data!BI73,"")</f>
        <v/>
      </c>
      <c r="F280" s="269" t="str">
        <f>IF(data!BJ73&gt;0,data!BJ73,"")</f>
        <v/>
      </c>
      <c r="G280" s="269" t="str">
        <f>IF(data!BK73&gt;0,data!BK73,"")</f>
        <v/>
      </c>
      <c r="H280" s="269" t="str">
        <f>IF(data!BL73&gt;0,data!BL73,"")</f>
        <v/>
      </c>
      <c r="I280" s="269" t="str">
        <f>IF(data!BM73&gt;0,data!BM73,"")</f>
        <v/>
      </c>
    </row>
    <row r="281" spans="1:9" ht="20.100000000000001" customHeight="1" x14ac:dyDescent="0.2">
      <c r="A281" s="246">
        <v>20</v>
      </c>
      <c r="B281" s="262" t="s">
        <v>1012</v>
      </c>
      <c r="C281" s="269" t="str">
        <f>IF(data!BG74&gt;0,data!BG74,"")</f>
        <v/>
      </c>
      <c r="D281" s="269" t="str">
        <f>IF(data!BH74&gt;0,data!BH74,"")</f>
        <v/>
      </c>
      <c r="E281" s="269" t="str">
        <f>IF(data!BI74&gt;0,data!BI74,"")</f>
        <v/>
      </c>
      <c r="F281" s="269" t="str">
        <f>IF(data!BJ74&gt;0,data!BJ74,"")</f>
        <v/>
      </c>
      <c r="G281" s="269" t="str">
        <f>IF(data!BK74&gt;0,data!BK74,"")</f>
        <v/>
      </c>
      <c r="H281" s="269" t="str">
        <f>IF(data!BL74&gt;0,data!BL74,"")</f>
        <v/>
      </c>
      <c r="I281" s="269" t="str">
        <f>IF(data!BM74&gt;0,data!BM74,"")</f>
        <v/>
      </c>
    </row>
    <row r="282" spans="1:9" ht="20.100000000000001" customHeight="1" x14ac:dyDescent="0.2">
      <c r="A282" s="246">
        <v>21</v>
      </c>
      <c r="B282" s="262" t="s">
        <v>1013</v>
      </c>
      <c r="C282" s="269" t="str">
        <f>IF(data!BG75&gt;0,data!BG75,"")</f>
        <v/>
      </c>
      <c r="D282" s="269" t="str">
        <f>IF(data!BH75&gt;0,data!BH75,"")</f>
        <v/>
      </c>
      <c r="E282" s="269" t="str">
        <f>IF(data!BI75&gt;0,data!BI75,"")</f>
        <v/>
      </c>
      <c r="F282" s="269" t="str">
        <f>IF(data!BJ75&gt;0,data!BJ75,"")</f>
        <v/>
      </c>
      <c r="G282" s="269" t="str">
        <f>IF(data!BK75&gt;0,data!BK75,"")</f>
        <v/>
      </c>
      <c r="H282" s="269" t="str">
        <f>IF(data!BL75&gt;0,data!BL75,"")</f>
        <v/>
      </c>
      <c r="I282" s="269" t="str">
        <f>IF(data!BM75&gt;0,data!BM75,"")</f>
        <v/>
      </c>
    </row>
    <row r="283" spans="1:9" ht="20.100000000000001" customHeight="1" x14ac:dyDescent="0.2">
      <c r="A283" s="246" t="s">
        <v>1014</v>
      </c>
      <c r="B283" s="254"/>
      <c r="C283" s="271"/>
      <c r="D283" s="271"/>
      <c r="E283" s="271"/>
      <c r="F283" s="271"/>
      <c r="G283" s="271"/>
      <c r="H283" s="271"/>
      <c r="I283" s="271"/>
    </row>
    <row r="284" spans="1:9" ht="20.100000000000001" customHeight="1" x14ac:dyDescent="0.2">
      <c r="A284" s="246">
        <v>22</v>
      </c>
      <c r="B284" s="254" t="s">
        <v>1015</v>
      </c>
      <c r="C284" s="270">
        <f>data!BG90</f>
        <v>0</v>
      </c>
      <c r="D284" s="270">
        <f>data!BH90</f>
        <v>0</v>
      </c>
      <c r="E284" s="270">
        <f>data!BI90</f>
        <v>0</v>
      </c>
      <c r="F284" s="270">
        <f>data!BJ90</f>
        <v>0</v>
      </c>
      <c r="G284" s="270">
        <f>data!BK90</f>
        <v>0</v>
      </c>
      <c r="H284" s="270">
        <f>data!BL90</f>
        <v>0</v>
      </c>
      <c r="I284" s="270">
        <f>data!BM90</f>
        <v>0</v>
      </c>
    </row>
    <row r="285" spans="1:9" ht="20.100000000000001" customHeight="1" x14ac:dyDescent="0.2">
      <c r="A285" s="246">
        <v>23</v>
      </c>
      <c r="B285" s="254" t="s">
        <v>1016</v>
      </c>
      <c r="C285" s="269" t="str">
        <f>IF(data!BG77&gt;0,data!BG77,"")</f>
        <v/>
      </c>
      <c r="D285" s="270">
        <f>data!BH91</f>
        <v>0</v>
      </c>
      <c r="E285" s="270">
        <f>data!BI91</f>
        <v>0</v>
      </c>
      <c r="F285" s="269" t="str">
        <f>IF(data!BJ77&gt;0,data!BJ77,"")</f>
        <v/>
      </c>
      <c r="G285" s="270">
        <f>data!BK91</f>
        <v>0</v>
      </c>
      <c r="H285" s="270">
        <f>data!BL91</f>
        <v>0</v>
      </c>
      <c r="I285" s="270">
        <f>data!BM91</f>
        <v>0</v>
      </c>
    </row>
    <row r="286" spans="1:9" ht="20.100000000000001" customHeight="1" x14ac:dyDescent="0.2">
      <c r="A286" s="246">
        <v>24</v>
      </c>
      <c r="B286" s="254" t="s">
        <v>1017</v>
      </c>
      <c r="C286" s="269" t="str">
        <f>IF(data!BG78&gt;0,data!BG78,"")</f>
        <v/>
      </c>
      <c r="D286" s="270">
        <f>data!BH92</f>
        <v>0</v>
      </c>
      <c r="E286" s="270">
        <f>data!BI92</f>
        <v>0</v>
      </c>
      <c r="F286" s="269" t="str">
        <f>IF(data!BJ78&gt;0,data!BJ78,"")</f>
        <v/>
      </c>
      <c r="G286" s="270">
        <f>data!BK92</f>
        <v>0</v>
      </c>
      <c r="H286" s="270">
        <f>data!BL92</f>
        <v>0</v>
      </c>
      <c r="I286" s="270">
        <f>data!BM92</f>
        <v>0</v>
      </c>
    </row>
    <row r="287" spans="1:9" ht="20.100000000000001" customHeight="1" x14ac:dyDescent="0.2">
      <c r="A287" s="246">
        <v>25</v>
      </c>
      <c r="B287" s="254" t="s">
        <v>1018</v>
      </c>
      <c r="C287" s="269" t="str">
        <f>IF(data!BG79&gt;0,data!BG79,"")</f>
        <v/>
      </c>
      <c r="D287" s="270">
        <f>data!BH93</f>
        <v>0</v>
      </c>
      <c r="E287" s="270">
        <f>data!BI93</f>
        <v>39</v>
      </c>
      <c r="F287" s="269" t="str">
        <f>IF(data!BJ79&gt;0,data!BJ79,"")</f>
        <v/>
      </c>
      <c r="G287" s="270">
        <f>data!BK93</f>
        <v>0</v>
      </c>
      <c r="H287" s="270">
        <f>data!BL93</f>
        <v>0</v>
      </c>
      <c r="I287" s="270">
        <f>data!BM93</f>
        <v>0</v>
      </c>
    </row>
    <row r="288" spans="1:9" ht="20.100000000000001" customHeight="1" x14ac:dyDescent="0.2">
      <c r="A288" s="246">
        <v>26</v>
      </c>
      <c r="B288" s="254" t="s">
        <v>294</v>
      </c>
      <c r="C288" s="269" t="str">
        <f>IF(data!BG80&gt;0,data!BG80,"")</f>
        <v/>
      </c>
      <c r="D288" s="269" t="str">
        <f>IF(data!BH80&gt;0,data!BH80,"")</f>
        <v/>
      </c>
      <c r="E288" s="269" t="str">
        <f>IF(data!BI80&gt;0,data!BI80,"")</f>
        <v/>
      </c>
      <c r="F288" s="269" t="str">
        <f>IF(data!BJ80&gt;0,data!BJ80,"")</f>
        <v/>
      </c>
      <c r="G288" s="269" t="str">
        <f>IF(data!BK80&gt;0,data!BK80,"")</f>
        <v/>
      </c>
      <c r="H288" s="269" t="str">
        <f>IF(data!BL80&gt;0,data!BL80,"")</f>
        <v/>
      </c>
      <c r="I288" s="269" t="str">
        <f>IF(data!BM80&gt;0,data!BM80,"")</f>
        <v/>
      </c>
    </row>
    <row r="289" spans="1:9" ht="20.100000000000001" customHeight="1" x14ac:dyDescent="0.2">
      <c r="A289" s="247" t="s">
        <v>1000</v>
      </c>
      <c r="B289" s="248"/>
      <c r="C289" s="248"/>
      <c r="D289" s="248"/>
      <c r="E289" s="248"/>
      <c r="F289" s="248"/>
      <c r="G289" s="248"/>
      <c r="H289" s="248"/>
      <c r="I289" s="247"/>
    </row>
    <row r="290" spans="1:9" ht="20.100000000000001" customHeight="1" x14ac:dyDescent="0.2">
      <c r="D290" s="250"/>
      <c r="I290" s="251" t="s">
        <v>1050</v>
      </c>
    </row>
    <row r="291" spans="1:9" ht="20.100000000000001" customHeight="1" x14ac:dyDescent="0.2">
      <c r="A291" s="250"/>
    </row>
    <row r="292" spans="1:9" ht="20.100000000000001" customHeight="1" x14ac:dyDescent="0.2">
      <c r="A292" s="252" t="str">
        <f>"Hospital: "&amp;data!C98</f>
        <v>Hospital: Highline Medical Center</v>
      </c>
      <c r="G292" s="253"/>
      <c r="H292" s="252" t="str">
        <f>"FYE: "&amp;data!C96</f>
        <v>FYE: 06/30/2023</v>
      </c>
    </row>
    <row r="293" spans="1:9" ht="20.100000000000001" customHeight="1" x14ac:dyDescent="0.2">
      <c r="A293" s="246">
        <v>1</v>
      </c>
      <c r="B293" s="254" t="s">
        <v>236</v>
      </c>
      <c r="C293" s="256" t="s">
        <v>99</v>
      </c>
      <c r="D293" s="256" t="s">
        <v>100</v>
      </c>
      <c r="E293" s="256" t="s">
        <v>101</v>
      </c>
      <c r="F293" s="256" t="s">
        <v>102</v>
      </c>
      <c r="G293" s="256" t="s">
        <v>103</v>
      </c>
      <c r="H293" s="256" t="s">
        <v>104</v>
      </c>
      <c r="I293" s="256" t="s">
        <v>105</v>
      </c>
    </row>
    <row r="294" spans="1:9" ht="20.100000000000001" customHeight="1" x14ac:dyDescent="0.2">
      <c r="A294" s="257">
        <v>2</v>
      </c>
      <c r="B294" s="258" t="s">
        <v>1002</v>
      </c>
      <c r="C294" s="260" t="s">
        <v>175</v>
      </c>
      <c r="D294" s="260" t="s">
        <v>176</v>
      </c>
      <c r="E294" s="260" t="s">
        <v>177</v>
      </c>
      <c r="F294" s="260" t="s">
        <v>178</v>
      </c>
      <c r="G294" s="260"/>
      <c r="H294" s="260" t="s">
        <v>180</v>
      </c>
      <c r="I294" s="260" t="s">
        <v>181</v>
      </c>
    </row>
    <row r="295" spans="1:9" ht="20.100000000000001" customHeight="1" x14ac:dyDescent="0.2">
      <c r="A295" s="257"/>
      <c r="B295" s="258"/>
      <c r="C295" s="260" t="s">
        <v>1051</v>
      </c>
      <c r="D295" s="260" t="s">
        <v>221</v>
      </c>
      <c r="E295" s="260" t="s">
        <v>222</v>
      </c>
      <c r="F295" s="260" t="s">
        <v>223</v>
      </c>
      <c r="G295" s="260" t="s">
        <v>179</v>
      </c>
      <c r="H295" s="260" t="s">
        <v>224</v>
      </c>
      <c r="I295" s="260" t="s">
        <v>196</v>
      </c>
    </row>
    <row r="296" spans="1:9" ht="20.100000000000001" customHeight="1" x14ac:dyDescent="0.2">
      <c r="A296" s="246">
        <v>3</v>
      </c>
      <c r="B296" s="254" t="s">
        <v>1006</v>
      </c>
      <c r="C296" s="266"/>
      <c r="D296" s="266"/>
      <c r="E296" s="266"/>
      <c r="F296" s="266"/>
      <c r="G296" s="266"/>
      <c r="H296" s="266"/>
      <c r="I296" s="266"/>
    </row>
    <row r="297" spans="1:9" ht="20.100000000000001" customHeight="1" x14ac:dyDescent="0.2">
      <c r="A297" s="246">
        <v>4</v>
      </c>
      <c r="B297" s="254" t="s">
        <v>261</v>
      </c>
      <c r="C297" s="266"/>
      <c r="D297" s="266"/>
      <c r="E297" s="266"/>
      <c r="F297" s="266"/>
      <c r="G297" s="266"/>
      <c r="H297" s="266"/>
      <c r="I297" s="266"/>
    </row>
    <row r="298" spans="1:9" ht="20.100000000000001" customHeight="1" x14ac:dyDescent="0.2">
      <c r="A298" s="246">
        <v>5</v>
      </c>
      <c r="B298" s="254" t="s">
        <v>262</v>
      </c>
      <c r="C298" s="261">
        <f>data!BN60</f>
        <v>2.9383124999999999</v>
      </c>
      <c r="D298" s="261">
        <f>data!BO60</f>
        <v>0</v>
      </c>
      <c r="E298" s="261">
        <f>data!BP60</f>
        <v>0</v>
      </c>
      <c r="F298" s="261">
        <f>data!BQ60</f>
        <v>0</v>
      </c>
      <c r="G298" s="261">
        <f>data!BR60</f>
        <v>0</v>
      </c>
      <c r="H298" s="261">
        <f>data!BS60</f>
        <v>0</v>
      </c>
      <c r="I298" s="261">
        <f>data!BT60</f>
        <v>0</v>
      </c>
    </row>
    <row r="299" spans="1:9" ht="20.100000000000001" customHeight="1" x14ac:dyDescent="0.2">
      <c r="A299" s="246">
        <v>6</v>
      </c>
      <c r="B299" s="254" t="s">
        <v>263</v>
      </c>
      <c r="C299" s="254">
        <f>data!BN61</f>
        <v>422274.92</v>
      </c>
      <c r="D299" s="254">
        <f>data!BO61</f>
        <v>0</v>
      </c>
      <c r="E299" s="254">
        <f>data!BP61</f>
        <v>0</v>
      </c>
      <c r="F299" s="254">
        <f>data!BQ61</f>
        <v>0</v>
      </c>
      <c r="G299" s="254">
        <f>data!BR61</f>
        <v>0</v>
      </c>
      <c r="H299" s="254">
        <f>data!BS61</f>
        <v>0</v>
      </c>
      <c r="I299" s="254">
        <f>data!BT61</f>
        <v>0</v>
      </c>
    </row>
    <row r="300" spans="1:9" ht="20.100000000000001" customHeight="1" x14ac:dyDescent="0.2">
      <c r="A300" s="246">
        <v>7</v>
      </c>
      <c r="B300" s="254" t="s">
        <v>11</v>
      </c>
      <c r="C300" s="254">
        <f>data!BN62</f>
        <v>106011</v>
      </c>
      <c r="D300" s="254">
        <f>data!BO62</f>
        <v>0</v>
      </c>
      <c r="E300" s="254">
        <f>data!BP62</f>
        <v>0</v>
      </c>
      <c r="F300" s="254">
        <f>data!BQ62</f>
        <v>0</v>
      </c>
      <c r="G300" s="254">
        <f>data!BR62</f>
        <v>0</v>
      </c>
      <c r="H300" s="254">
        <f>data!BS62</f>
        <v>0</v>
      </c>
      <c r="I300" s="254">
        <f>data!BT62</f>
        <v>0</v>
      </c>
    </row>
    <row r="301" spans="1:9" ht="20.100000000000001" customHeight="1" x14ac:dyDescent="0.2">
      <c r="A301" s="246">
        <v>8</v>
      </c>
      <c r="B301" s="254" t="s">
        <v>264</v>
      </c>
      <c r="C301" s="254">
        <f>data!BN63</f>
        <v>0</v>
      </c>
      <c r="D301" s="254">
        <f>data!BO63</f>
        <v>0</v>
      </c>
      <c r="E301" s="254">
        <f>data!BP63</f>
        <v>0</v>
      </c>
      <c r="F301" s="254">
        <f>data!BQ63</f>
        <v>0</v>
      </c>
      <c r="G301" s="254">
        <f>data!BR63</f>
        <v>0</v>
      </c>
      <c r="H301" s="254">
        <f>data!BS63</f>
        <v>0</v>
      </c>
      <c r="I301" s="254">
        <f>data!BT63</f>
        <v>0</v>
      </c>
    </row>
    <row r="302" spans="1:9" ht="20.100000000000001" customHeight="1" x14ac:dyDescent="0.2">
      <c r="A302" s="246">
        <v>9</v>
      </c>
      <c r="B302" s="254" t="s">
        <v>265</v>
      </c>
      <c r="C302" s="254">
        <f>data!BN64</f>
        <v>32610.77</v>
      </c>
      <c r="D302" s="254">
        <f>data!BO64</f>
        <v>0</v>
      </c>
      <c r="E302" s="254">
        <f>data!BP64</f>
        <v>0</v>
      </c>
      <c r="F302" s="254">
        <f>data!BQ64</f>
        <v>0</v>
      </c>
      <c r="G302" s="254">
        <f>data!BR64</f>
        <v>372.37</v>
      </c>
      <c r="H302" s="254">
        <f>data!BS64</f>
        <v>0</v>
      </c>
      <c r="I302" s="254">
        <f>data!BT64</f>
        <v>4.08</v>
      </c>
    </row>
    <row r="303" spans="1:9" ht="20.100000000000001" customHeight="1" x14ac:dyDescent="0.2">
      <c r="A303" s="246">
        <v>10</v>
      </c>
      <c r="B303" s="254" t="s">
        <v>524</v>
      </c>
      <c r="C303" s="254">
        <f>data!BN65</f>
        <v>1992.77</v>
      </c>
      <c r="D303" s="254">
        <f>data!BO65</f>
        <v>0</v>
      </c>
      <c r="E303" s="254">
        <f>data!BP65</f>
        <v>0</v>
      </c>
      <c r="F303" s="254">
        <f>data!BQ65</f>
        <v>0</v>
      </c>
      <c r="G303" s="254">
        <f>data!BR65</f>
        <v>0</v>
      </c>
      <c r="H303" s="254">
        <f>data!BS65</f>
        <v>0</v>
      </c>
      <c r="I303" s="254">
        <f>data!BT65</f>
        <v>0</v>
      </c>
    </row>
    <row r="304" spans="1:9" ht="20.100000000000001" customHeight="1" x14ac:dyDescent="0.2">
      <c r="A304" s="246">
        <v>11</v>
      </c>
      <c r="B304" s="254" t="s">
        <v>525</v>
      </c>
      <c r="C304" s="254">
        <f>data!BN66</f>
        <v>2302380.0499999998</v>
      </c>
      <c r="D304" s="254">
        <f>data!BO66</f>
        <v>270216.94999999995</v>
      </c>
      <c r="E304" s="254">
        <f>data!BP66</f>
        <v>1598943.86</v>
      </c>
      <c r="F304" s="254">
        <f>data!BQ66</f>
        <v>0</v>
      </c>
      <c r="G304" s="254">
        <f>data!BR66</f>
        <v>2609276.5799999996</v>
      </c>
      <c r="H304" s="254">
        <f>data!BS66</f>
        <v>46491.55</v>
      </c>
      <c r="I304" s="254">
        <f>data!BT66</f>
        <v>95022.25</v>
      </c>
    </row>
    <row r="305" spans="1:9" ht="20.100000000000001" customHeight="1" x14ac:dyDescent="0.2">
      <c r="A305" s="246">
        <v>12</v>
      </c>
      <c r="B305" s="254" t="s">
        <v>16</v>
      </c>
      <c r="C305" s="254">
        <f>data!BN67</f>
        <v>732487</v>
      </c>
      <c r="D305" s="254">
        <f>data!BO67</f>
        <v>0</v>
      </c>
      <c r="E305" s="254">
        <f>data!BP67</f>
        <v>0</v>
      </c>
      <c r="F305" s="254">
        <f>data!BQ67</f>
        <v>0</v>
      </c>
      <c r="G305" s="254">
        <f>data!BR67</f>
        <v>101566</v>
      </c>
      <c r="H305" s="254">
        <f>data!BS67</f>
        <v>0</v>
      </c>
      <c r="I305" s="254">
        <f>data!BT67</f>
        <v>0</v>
      </c>
    </row>
    <row r="306" spans="1:9" ht="20.100000000000001" customHeight="1" x14ac:dyDescent="0.2">
      <c r="A306" s="246">
        <v>13</v>
      </c>
      <c r="B306" s="254" t="s">
        <v>1007</v>
      </c>
      <c r="C306" s="254">
        <f>data!BN68</f>
        <v>53516.2</v>
      </c>
      <c r="D306" s="254">
        <f>data!BO68</f>
        <v>0</v>
      </c>
      <c r="E306" s="254">
        <f>data!BP68</f>
        <v>0</v>
      </c>
      <c r="F306" s="254">
        <f>data!BQ68</f>
        <v>0</v>
      </c>
      <c r="G306" s="254">
        <f>data!BR68</f>
        <v>151.58000000000001</v>
      </c>
      <c r="H306" s="254">
        <f>data!BS68</f>
        <v>0</v>
      </c>
      <c r="I306" s="254">
        <f>data!BT68</f>
        <v>1325.71</v>
      </c>
    </row>
    <row r="307" spans="1:9" ht="20.100000000000001" customHeight="1" x14ac:dyDescent="0.2">
      <c r="A307" s="246">
        <v>14</v>
      </c>
      <c r="B307" s="254" t="s">
        <v>1008</v>
      </c>
      <c r="C307" s="254">
        <f>data!BN69</f>
        <v>239273.63999999998</v>
      </c>
      <c r="D307" s="254">
        <f>data!BO69</f>
        <v>0</v>
      </c>
      <c r="E307" s="254">
        <f>data!BP69</f>
        <v>0</v>
      </c>
      <c r="F307" s="254">
        <f>data!BQ69</f>
        <v>0</v>
      </c>
      <c r="G307" s="254">
        <f>data!BR69</f>
        <v>270236.94</v>
      </c>
      <c r="H307" s="254">
        <f>data!BS69</f>
        <v>0</v>
      </c>
      <c r="I307" s="254">
        <f>data!BT69</f>
        <v>0</v>
      </c>
    </row>
    <row r="308" spans="1:9" ht="20.100000000000001" customHeight="1" x14ac:dyDescent="0.2">
      <c r="A308" s="246">
        <v>15</v>
      </c>
      <c r="B308" s="254" t="s">
        <v>284</v>
      </c>
      <c r="C308" s="254">
        <f>-data!BN84</f>
        <v>0</v>
      </c>
      <c r="D308" s="254">
        <f>-data!BO84</f>
        <v>0</v>
      </c>
      <c r="E308" s="254">
        <f>-data!BP84</f>
        <v>0</v>
      </c>
      <c r="F308" s="254">
        <f>-data!BQ84</f>
        <v>0</v>
      </c>
      <c r="G308" s="254">
        <f>-data!BR84</f>
        <v>0</v>
      </c>
      <c r="H308" s="254">
        <f>-data!BS84</f>
        <v>0</v>
      </c>
      <c r="I308" s="254">
        <f>-data!BT84</f>
        <v>0</v>
      </c>
    </row>
    <row r="309" spans="1:9" ht="20.100000000000001" customHeight="1" x14ac:dyDescent="0.2">
      <c r="A309" s="246">
        <v>16</v>
      </c>
      <c r="B309" s="262" t="s">
        <v>1009</v>
      </c>
      <c r="C309" s="254">
        <f>data!BN85</f>
        <v>3890546.35</v>
      </c>
      <c r="D309" s="254">
        <f>data!BO85</f>
        <v>270216.94999999995</v>
      </c>
      <c r="E309" s="254">
        <f>data!BP85</f>
        <v>1598943.86</v>
      </c>
      <c r="F309" s="254">
        <f>data!BQ85</f>
        <v>0</v>
      </c>
      <c r="G309" s="254">
        <f>data!BR85</f>
        <v>2981603.4699999997</v>
      </c>
      <c r="H309" s="254">
        <f>data!BS85</f>
        <v>46491.55</v>
      </c>
      <c r="I309" s="254">
        <f>data!BT85</f>
        <v>96352.040000000008</v>
      </c>
    </row>
    <row r="310" spans="1:9" ht="20.100000000000001" customHeight="1" x14ac:dyDescent="0.2">
      <c r="A310" s="246">
        <v>17</v>
      </c>
      <c r="B310" s="254" t="s">
        <v>286</v>
      </c>
      <c r="C310" s="264"/>
      <c r="D310" s="264"/>
      <c r="E310" s="264"/>
      <c r="F310" s="264"/>
      <c r="G310" s="264"/>
      <c r="H310" s="264"/>
      <c r="I310" s="264"/>
    </row>
    <row r="311" spans="1:9" ht="20.100000000000001" customHeight="1" x14ac:dyDescent="0.2">
      <c r="A311" s="246">
        <v>18</v>
      </c>
      <c r="B311" s="254" t="s">
        <v>1010</v>
      </c>
      <c r="C311" s="254"/>
      <c r="D311" s="254"/>
      <c r="E311" s="254"/>
      <c r="F311" s="254"/>
      <c r="G311" s="254"/>
      <c r="H311" s="254"/>
      <c r="I311" s="254"/>
    </row>
    <row r="312" spans="1:9" ht="20.100000000000001" customHeight="1" x14ac:dyDescent="0.2">
      <c r="A312" s="246">
        <v>19</v>
      </c>
      <c r="B312" s="262" t="s">
        <v>1011</v>
      </c>
      <c r="C312" s="269" t="str">
        <f>IF(data!BN73&gt;0,data!BN73,"")</f>
        <v/>
      </c>
      <c r="D312" s="269" t="str">
        <f>IF(data!BO73&gt;0,data!BO73,"")</f>
        <v/>
      </c>
      <c r="E312" s="269" t="str">
        <f>IF(data!BP73&gt;0,data!BP73,"")</f>
        <v/>
      </c>
      <c r="F312" s="269" t="str">
        <f>IF(data!BQ73&gt;0,data!BQ73,"")</f>
        <v/>
      </c>
      <c r="G312" s="269" t="str">
        <f>IF(data!BR73&gt;0,data!BR73,"")</f>
        <v/>
      </c>
      <c r="H312" s="269" t="str">
        <f>IF(data!BS73&gt;0,data!BS73,"")</f>
        <v/>
      </c>
      <c r="I312" s="269" t="str">
        <f>IF(data!BT73&gt;0,data!BT73,"")</f>
        <v/>
      </c>
    </row>
    <row r="313" spans="1:9" ht="20.100000000000001" customHeight="1" x14ac:dyDescent="0.2">
      <c r="A313" s="246">
        <v>20</v>
      </c>
      <c r="B313" s="262" t="s">
        <v>1012</v>
      </c>
      <c r="C313" s="269" t="str">
        <f>IF(data!BN74&gt;0,data!BN74,"")</f>
        <v/>
      </c>
      <c r="D313" s="269" t="str">
        <f>IF(data!BO74&gt;0,data!BO74,"")</f>
        <v/>
      </c>
      <c r="E313" s="269" t="str">
        <f>IF(data!BP74&gt;0,data!BP74,"")</f>
        <v/>
      </c>
      <c r="F313" s="269" t="str">
        <f>IF(data!BQ74&gt;0,data!BQ74,"")</f>
        <v/>
      </c>
      <c r="G313" s="269" t="str">
        <f>IF(data!BR74&gt;0,data!BR74,"")</f>
        <v/>
      </c>
      <c r="H313" s="269" t="str">
        <f>IF(data!BS74&gt;0,data!BS74,"")</f>
        <v/>
      </c>
      <c r="I313" s="269" t="str">
        <f>IF(data!BT74&gt;0,data!BT74,"")</f>
        <v/>
      </c>
    </row>
    <row r="314" spans="1:9" ht="20.100000000000001" customHeight="1" x14ac:dyDescent="0.2">
      <c r="A314" s="246">
        <v>21</v>
      </c>
      <c r="B314" s="262" t="s">
        <v>1013</v>
      </c>
      <c r="C314" s="269" t="str">
        <f>IF(data!BN75&gt;0,data!BN75,"")</f>
        <v/>
      </c>
      <c r="D314" s="269" t="str">
        <f>IF(data!BO75&gt;0,data!BO75,"")</f>
        <v/>
      </c>
      <c r="E314" s="269" t="str">
        <f>IF(data!BP75&gt;0,data!BP75,"")</f>
        <v/>
      </c>
      <c r="F314" s="269" t="str">
        <f>IF(data!BQ75&gt;0,data!BQ75,"")</f>
        <v/>
      </c>
      <c r="G314" s="269" t="str">
        <f>IF(data!BR75&gt;0,data!BR75,"")</f>
        <v/>
      </c>
      <c r="H314" s="269" t="str">
        <f>IF(data!BS75&gt;0,data!BS75,"")</f>
        <v/>
      </c>
      <c r="I314" s="269" t="str">
        <f>IF(data!BT75&gt;0,data!BT75,"")</f>
        <v/>
      </c>
    </row>
    <row r="315" spans="1:9" ht="20.100000000000001" customHeight="1" x14ac:dyDescent="0.2">
      <c r="A315" s="246" t="s">
        <v>1014</v>
      </c>
      <c r="B315" s="254"/>
      <c r="C315" s="264"/>
      <c r="D315" s="264"/>
      <c r="E315" s="264"/>
      <c r="F315" s="264"/>
      <c r="G315" s="264"/>
      <c r="H315" s="264"/>
      <c r="I315" s="264"/>
    </row>
    <row r="316" spans="1:9" ht="20.100000000000001" customHeight="1" x14ac:dyDescent="0.2">
      <c r="A316" s="246">
        <v>22</v>
      </c>
      <c r="B316" s="254" t="s">
        <v>1015</v>
      </c>
      <c r="C316" s="270">
        <f>data!BN90</f>
        <v>21347</v>
      </c>
      <c r="D316" s="270">
        <f>data!BO90</f>
        <v>0</v>
      </c>
      <c r="E316" s="270">
        <f>data!BP90</f>
        <v>0</v>
      </c>
      <c r="F316" s="270">
        <f>data!BQ90</f>
        <v>0</v>
      </c>
      <c r="G316" s="270">
        <f>data!BR90</f>
        <v>3128</v>
      </c>
      <c r="H316" s="270">
        <f>data!BS90</f>
        <v>0</v>
      </c>
      <c r="I316" s="270">
        <f>data!BT90</f>
        <v>0</v>
      </c>
    </row>
    <row r="317" spans="1:9" ht="20.100000000000001" customHeight="1" x14ac:dyDescent="0.2">
      <c r="A317" s="246">
        <v>23</v>
      </c>
      <c r="B317" s="254" t="s">
        <v>1016</v>
      </c>
      <c r="C317" s="269">
        <f>IF(data!BN77&gt;0,data!BN77,"")</f>
        <v>10904.6</v>
      </c>
      <c r="D317" s="269" t="str">
        <f>IF(data!BO77&gt;0,data!BO77,"")</f>
        <v/>
      </c>
      <c r="E317" s="269" t="str">
        <f>IF(data!BP77&gt;0,data!BP77,"")</f>
        <v/>
      </c>
      <c r="F317" s="269" t="str">
        <f>IF(data!BQ77&gt;0,data!BQ77,"")</f>
        <v/>
      </c>
      <c r="G317" s="270">
        <f>data!BR91</f>
        <v>0</v>
      </c>
      <c r="H317" s="270">
        <f>data!BS91</f>
        <v>0</v>
      </c>
      <c r="I317" s="270">
        <f>data!BT91</f>
        <v>0</v>
      </c>
    </row>
    <row r="318" spans="1:9" ht="20.100000000000001" customHeight="1" x14ac:dyDescent="0.2">
      <c r="A318" s="246">
        <v>24</v>
      </c>
      <c r="B318" s="254" t="s">
        <v>1017</v>
      </c>
      <c r="C318" s="269" t="str">
        <f>IF(data!BN78&gt;0,data!BN78,"")</f>
        <v/>
      </c>
      <c r="D318" s="269" t="str">
        <f>IF(data!BO78&gt;0,data!BO78,"")</f>
        <v/>
      </c>
      <c r="E318" s="269" t="str">
        <f>IF(data!BP78&gt;0,data!BP78,"")</f>
        <v/>
      </c>
      <c r="F318" s="269" t="str">
        <f>IF(data!BQ78&gt;0,data!BQ78,"")</f>
        <v/>
      </c>
      <c r="G318" s="269" t="str">
        <f>IF(data!BR78&gt;0,data!BR78,"")</f>
        <v/>
      </c>
      <c r="H318" s="270">
        <f>data!BS92</f>
        <v>0</v>
      </c>
      <c r="I318" s="270">
        <f>data!BT92</f>
        <v>0</v>
      </c>
    </row>
    <row r="319" spans="1:9" ht="20.100000000000001" customHeight="1" x14ac:dyDescent="0.2">
      <c r="A319" s="246">
        <v>25</v>
      </c>
      <c r="B319" s="254" t="s">
        <v>1018</v>
      </c>
      <c r="C319" s="269" t="str">
        <f>IF(data!BN79&gt;0,data!BN79,"")</f>
        <v/>
      </c>
      <c r="D319" s="269" t="str">
        <f>IF(data!BO79&gt;0,data!BO79,"")</f>
        <v/>
      </c>
      <c r="E319" s="269" t="str">
        <f>IF(data!BP79&gt;0,data!BP79,"")</f>
        <v/>
      </c>
      <c r="F319" s="269" t="str">
        <f>IF(data!BQ79&gt;0,data!BQ79,"")</f>
        <v/>
      </c>
      <c r="G319" s="269" t="str">
        <f>IF(data!BR79&gt;0,data!BR79,"")</f>
        <v/>
      </c>
      <c r="H319" s="270">
        <f>data!BS93</f>
        <v>0</v>
      </c>
      <c r="I319" s="270">
        <f>data!BT93</f>
        <v>0</v>
      </c>
    </row>
    <row r="320" spans="1:9" ht="20.100000000000001" customHeight="1" x14ac:dyDescent="0.2">
      <c r="A320" s="246">
        <v>26</v>
      </c>
      <c r="B320" s="254" t="s">
        <v>294</v>
      </c>
      <c r="C320" s="272">
        <f>IF(data!BN80&gt;0,data!BN80,"")</f>
        <v>499</v>
      </c>
      <c r="D320" s="272" t="str">
        <f>IF(data!BO80&gt;0,data!BO80,"")</f>
        <v/>
      </c>
      <c r="E320" s="272" t="str">
        <f>IF(data!BP80&gt;0,data!BP80,"")</f>
        <v/>
      </c>
      <c r="F320" s="272" t="str">
        <f>IF(data!BQ80&gt;0,data!BQ80,"")</f>
        <v/>
      </c>
      <c r="G320" s="272" t="str">
        <f>IF(data!BR80&gt;0,data!BR80,"")</f>
        <v/>
      </c>
      <c r="H320" s="272" t="str">
        <f>IF(data!BS80&gt;0,data!BS80,"")</f>
        <v/>
      </c>
      <c r="I320" s="272" t="str">
        <f>IF(data!BT80&gt;0,data!BT80,"")</f>
        <v/>
      </c>
    </row>
    <row r="321" spans="1:9" ht="20.100000000000001" customHeight="1" x14ac:dyDescent="0.2">
      <c r="A321" s="247" t="s">
        <v>1000</v>
      </c>
      <c r="B321" s="248"/>
      <c r="C321" s="248"/>
      <c r="D321" s="248"/>
      <c r="E321" s="248"/>
      <c r="F321" s="248"/>
      <c r="G321" s="248"/>
      <c r="H321" s="248"/>
      <c r="I321" s="247"/>
    </row>
    <row r="322" spans="1:9" ht="20.100000000000001" customHeight="1" x14ac:dyDescent="0.2">
      <c r="D322" s="250"/>
      <c r="I322" s="251" t="s">
        <v>1052</v>
      </c>
    </row>
    <row r="323" spans="1:9" ht="20.100000000000001" customHeight="1" x14ac:dyDescent="0.2">
      <c r="A323" s="250"/>
    </row>
    <row r="324" spans="1:9" ht="20.100000000000001" customHeight="1" x14ac:dyDescent="0.2">
      <c r="A324" s="252" t="str">
        <f>"Hospital: "&amp;data!C98</f>
        <v>Hospital: Highline Medical Center</v>
      </c>
      <c r="G324" s="253"/>
      <c r="H324" s="252" t="str">
        <f>"FYE: "&amp;data!C96</f>
        <v>FYE: 06/30/2023</v>
      </c>
    </row>
    <row r="325" spans="1:9" ht="20.100000000000001" customHeight="1" x14ac:dyDescent="0.2">
      <c r="A325" s="246">
        <v>1</v>
      </c>
      <c r="B325" s="254" t="s">
        <v>236</v>
      </c>
      <c r="C325" s="256" t="s">
        <v>106</v>
      </c>
      <c r="D325" s="256" t="s">
        <v>107</v>
      </c>
      <c r="E325" s="256" t="s">
        <v>108</v>
      </c>
      <c r="F325" s="256" t="s">
        <v>109</v>
      </c>
      <c r="G325" s="256" t="s">
        <v>110</v>
      </c>
      <c r="H325" s="256" t="s">
        <v>111</v>
      </c>
      <c r="I325" s="256" t="s">
        <v>112</v>
      </c>
    </row>
    <row r="326" spans="1:9" ht="20.100000000000001" customHeight="1" x14ac:dyDescent="0.2">
      <c r="A326" s="257">
        <v>2</v>
      </c>
      <c r="B326" s="258" t="s">
        <v>1002</v>
      </c>
      <c r="C326" s="260" t="s">
        <v>182</v>
      </c>
      <c r="D326" s="260" t="s">
        <v>182</v>
      </c>
      <c r="E326" s="260" t="s">
        <v>182</v>
      </c>
      <c r="F326" s="260" t="s">
        <v>183</v>
      </c>
      <c r="G326" s="260" t="s">
        <v>184</v>
      </c>
      <c r="H326" s="260" t="s">
        <v>185</v>
      </c>
      <c r="I326" s="260" t="s">
        <v>186</v>
      </c>
    </row>
    <row r="327" spans="1:9" ht="20.100000000000001" customHeight="1" x14ac:dyDescent="0.2">
      <c r="A327" s="257"/>
      <c r="B327" s="258"/>
      <c r="C327" s="260" t="s">
        <v>225</v>
      </c>
      <c r="D327" s="260" t="s">
        <v>226</v>
      </c>
      <c r="E327" s="260" t="s">
        <v>227</v>
      </c>
      <c r="F327" s="260" t="s">
        <v>178</v>
      </c>
      <c r="G327" s="260" t="s">
        <v>1051</v>
      </c>
      <c r="H327" s="260" t="s">
        <v>179</v>
      </c>
      <c r="I327" s="260" t="s">
        <v>228</v>
      </c>
    </row>
    <row r="328" spans="1:9" ht="20.100000000000001" customHeight="1" x14ac:dyDescent="0.2">
      <c r="A328" s="246">
        <v>3</v>
      </c>
      <c r="B328" s="254" t="s">
        <v>1006</v>
      </c>
      <c r="C328" s="266"/>
      <c r="D328" s="266"/>
      <c r="E328" s="266"/>
      <c r="F328" s="266"/>
      <c r="G328" s="266"/>
      <c r="H328" s="266"/>
      <c r="I328" s="266"/>
    </row>
    <row r="329" spans="1:9" ht="20.100000000000001" customHeight="1" x14ac:dyDescent="0.2">
      <c r="A329" s="246">
        <v>4</v>
      </c>
      <c r="B329" s="254" t="s">
        <v>261</v>
      </c>
      <c r="C329" s="266"/>
      <c r="D329" s="266"/>
      <c r="E329" s="266"/>
      <c r="F329" s="266"/>
      <c r="G329" s="266"/>
      <c r="H329" s="266"/>
      <c r="I329" s="266"/>
    </row>
    <row r="330" spans="1:9" ht="20.100000000000001" customHeight="1" x14ac:dyDescent="0.2">
      <c r="A330" s="246">
        <v>5</v>
      </c>
      <c r="B330" s="254" t="s">
        <v>262</v>
      </c>
      <c r="C330" s="261">
        <f>data!BU60</f>
        <v>0</v>
      </c>
      <c r="D330" s="261">
        <f>data!BV60</f>
        <v>0</v>
      </c>
      <c r="E330" s="261">
        <f>data!BW60</f>
        <v>0</v>
      </c>
      <c r="F330" s="261">
        <f>data!BX60</f>
        <v>4.8714519230769238</v>
      </c>
      <c r="G330" s="261">
        <f>data!BY60</f>
        <v>15.084855769230769</v>
      </c>
      <c r="H330" s="261">
        <f>data!BZ60</f>
        <v>5.0098317307692311</v>
      </c>
      <c r="I330" s="261">
        <f>data!CA60</f>
        <v>4.7141250000000001</v>
      </c>
    </row>
    <row r="331" spans="1:9" ht="20.100000000000001" customHeight="1" x14ac:dyDescent="0.2">
      <c r="A331" s="246">
        <v>6</v>
      </c>
      <c r="B331" s="254" t="s">
        <v>263</v>
      </c>
      <c r="C331" s="273">
        <f>data!BU61</f>
        <v>0</v>
      </c>
      <c r="D331" s="273">
        <f>data!BV61</f>
        <v>0</v>
      </c>
      <c r="E331" s="273">
        <f>data!BW61</f>
        <v>0</v>
      </c>
      <c r="F331" s="273">
        <f>data!BX61</f>
        <v>570627.39999999991</v>
      </c>
      <c r="G331" s="273">
        <f>data!BY61</f>
        <v>1915152.0200000003</v>
      </c>
      <c r="H331" s="273">
        <f>data!BZ61</f>
        <v>519414.97000000009</v>
      </c>
      <c r="I331" s="273">
        <f>data!CA61</f>
        <v>619631.57000000007</v>
      </c>
    </row>
    <row r="332" spans="1:9" ht="20.100000000000001" customHeight="1" x14ac:dyDescent="0.2">
      <c r="A332" s="246">
        <v>7</v>
      </c>
      <c r="B332" s="254" t="s">
        <v>11</v>
      </c>
      <c r="C332" s="273">
        <f>data!BU62</f>
        <v>0</v>
      </c>
      <c r="D332" s="273">
        <f>data!BV62</f>
        <v>0</v>
      </c>
      <c r="E332" s="273">
        <f>data!BW62</f>
        <v>0</v>
      </c>
      <c r="F332" s="273">
        <f>data!BX62</f>
        <v>133629</v>
      </c>
      <c r="G332" s="273">
        <f>data!BY62</f>
        <v>449818</v>
      </c>
      <c r="H332" s="273">
        <f>data!BZ62</f>
        <v>121636</v>
      </c>
      <c r="I332" s="273">
        <f>data!CA62</f>
        <v>146703</v>
      </c>
    </row>
    <row r="333" spans="1:9" ht="20.100000000000001" customHeight="1" x14ac:dyDescent="0.2">
      <c r="A333" s="246">
        <v>8</v>
      </c>
      <c r="B333" s="254" t="s">
        <v>264</v>
      </c>
      <c r="C333" s="273">
        <f>data!BU63</f>
        <v>0</v>
      </c>
      <c r="D333" s="273">
        <f>data!BV63</f>
        <v>0</v>
      </c>
      <c r="E333" s="273">
        <f>data!BW63</f>
        <v>67875</v>
      </c>
      <c r="F333" s="273">
        <f>data!BX63</f>
        <v>0</v>
      </c>
      <c r="G333" s="273">
        <f>data!BY63</f>
        <v>0</v>
      </c>
      <c r="H333" s="273">
        <f>data!BZ63</f>
        <v>0</v>
      </c>
      <c r="I333" s="273">
        <f>data!CA63</f>
        <v>0</v>
      </c>
    </row>
    <row r="334" spans="1:9" ht="20.100000000000001" customHeight="1" x14ac:dyDescent="0.2">
      <c r="A334" s="246">
        <v>9</v>
      </c>
      <c r="B334" s="254" t="s">
        <v>265</v>
      </c>
      <c r="C334" s="273">
        <f>data!BU64</f>
        <v>0</v>
      </c>
      <c r="D334" s="273">
        <f>data!BV64</f>
        <v>0</v>
      </c>
      <c r="E334" s="273">
        <f>data!BW64</f>
        <v>119355.87</v>
      </c>
      <c r="F334" s="273">
        <f>data!BX64</f>
        <v>294.88</v>
      </c>
      <c r="G334" s="273">
        <f>data!BY64</f>
        <v>980.13</v>
      </c>
      <c r="H334" s="273">
        <f>data!BZ64</f>
        <v>0</v>
      </c>
      <c r="I334" s="273">
        <f>data!CA64</f>
        <v>287.25</v>
      </c>
    </row>
    <row r="335" spans="1:9" ht="20.100000000000001" customHeight="1" x14ac:dyDescent="0.2">
      <c r="A335" s="246">
        <v>10</v>
      </c>
      <c r="B335" s="254" t="s">
        <v>524</v>
      </c>
      <c r="C335" s="273">
        <f>data!BU65</f>
        <v>0</v>
      </c>
      <c r="D335" s="273">
        <f>data!BV65</f>
        <v>0</v>
      </c>
      <c r="E335" s="273">
        <f>data!BW65</f>
        <v>0</v>
      </c>
      <c r="F335" s="273">
        <f>data!BX65</f>
        <v>0</v>
      </c>
      <c r="G335" s="273">
        <f>data!BY65</f>
        <v>797.97</v>
      </c>
      <c r="H335" s="273">
        <f>data!BZ65</f>
        <v>0</v>
      </c>
      <c r="I335" s="273">
        <f>data!CA65</f>
        <v>0</v>
      </c>
    </row>
    <row r="336" spans="1:9" ht="20.100000000000001" customHeight="1" x14ac:dyDescent="0.2">
      <c r="A336" s="246">
        <v>11</v>
      </c>
      <c r="B336" s="254" t="s">
        <v>525</v>
      </c>
      <c r="C336" s="273">
        <f>data!BU66</f>
        <v>22480.83</v>
      </c>
      <c r="D336" s="273">
        <f>data!BV66</f>
        <v>0</v>
      </c>
      <c r="E336" s="273">
        <f>data!BW66</f>
        <v>474438.03</v>
      </c>
      <c r="F336" s="273">
        <f>data!BX66</f>
        <v>804780.70000000007</v>
      </c>
      <c r="G336" s="273">
        <f>data!BY66</f>
        <v>103877.23000000001</v>
      </c>
      <c r="H336" s="273">
        <f>data!BZ66</f>
        <v>0</v>
      </c>
      <c r="I336" s="273">
        <f>data!CA66</f>
        <v>211926.73</v>
      </c>
    </row>
    <row r="337" spans="1:9" ht="20.100000000000001" customHeight="1" x14ac:dyDescent="0.2">
      <c r="A337" s="246">
        <v>12</v>
      </c>
      <c r="B337" s="254" t="s">
        <v>16</v>
      </c>
      <c r="C337" s="273">
        <f>data!BU67</f>
        <v>0</v>
      </c>
      <c r="D337" s="273">
        <f>data!BV67</f>
        <v>81987</v>
      </c>
      <c r="E337" s="273">
        <f>data!BW67</f>
        <v>0</v>
      </c>
      <c r="F337" s="273">
        <f>data!BX67</f>
        <v>0</v>
      </c>
      <c r="G337" s="273">
        <f>data!BY67</f>
        <v>27220</v>
      </c>
      <c r="H337" s="273">
        <f>data!BZ67</f>
        <v>0</v>
      </c>
      <c r="I337" s="273">
        <f>data!CA67</f>
        <v>46104</v>
      </c>
    </row>
    <row r="338" spans="1:9" ht="20.100000000000001" customHeight="1" x14ac:dyDescent="0.2">
      <c r="A338" s="246">
        <v>13</v>
      </c>
      <c r="B338" s="254" t="s">
        <v>1007</v>
      </c>
      <c r="C338" s="273">
        <f>data!BU68</f>
        <v>0</v>
      </c>
      <c r="D338" s="273">
        <f>data!BV68</f>
        <v>0</v>
      </c>
      <c r="E338" s="273">
        <f>data!BW68</f>
        <v>3134.03</v>
      </c>
      <c r="F338" s="273">
        <f>data!BX68</f>
        <v>0</v>
      </c>
      <c r="G338" s="273">
        <f>data!BY68</f>
        <v>831.4</v>
      </c>
      <c r="H338" s="273">
        <f>data!BZ68</f>
        <v>0</v>
      </c>
      <c r="I338" s="273">
        <f>data!CA68</f>
        <v>0</v>
      </c>
    </row>
    <row r="339" spans="1:9" ht="20.100000000000001" customHeight="1" x14ac:dyDescent="0.2">
      <c r="A339" s="246">
        <v>14</v>
      </c>
      <c r="B339" s="254" t="s">
        <v>1008</v>
      </c>
      <c r="C339" s="273">
        <f>data!BU69</f>
        <v>0</v>
      </c>
      <c r="D339" s="273">
        <f>data!BV69</f>
        <v>0</v>
      </c>
      <c r="E339" s="273">
        <f>data!BW69</f>
        <v>21900.149999999998</v>
      </c>
      <c r="F339" s="273">
        <f>data!BX69</f>
        <v>683112.06</v>
      </c>
      <c r="G339" s="273">
        <f>data!BY69</f>
        <v>183065.24</v>
      </c>
      <c r="H339" s="273">
        <f>data!BZ69</f>
        <v>3626.21</v>
      </c>
      <c r="I339" s="273">
        <f>data!CA69</f>
        <v>3439.9</v>
      </c>
    </row>
    <row r="340" spans="1:9" ht="20.100000000000001" customHeight="1" x14ac:dyDescent="0.2">
      <c r="A340" s="246">
        <v>15</v>
      </c>
      <c r="B340" s="254" t="s">
        <v>284</v>
      </c>
      <c r="C340" s="254">
        <f>-data!BU84</f>
        <v>0</v>
      </c>
      <c r="D340" s="254">
        <f>-data!BV84</f>
        <v>0</v>
      </c>
      <c r="E340" s="254">
        <f>-data!BW84</f>
        <v>-48250</v>
      </c>
      <c r="F340" s="254">
        <f>-data!BX84</f>
        <v>0</v>
      </c>
      <c r="G340" s="254">
        <f>-data!BY84</f>
        <v>0</v>
      </c>
      <c r="H340" s="254">
        <f>-data!BZ84</f>
        <v>0</v>
      </c>
      <c r="I340" s="254">
        <f>-data!CA84</f>
        <v>0</v>
      </c>
    </row>
    <row r="341" spans="1:9" ht="20.100000000000001" customHeight="1" x14ac:dyDescent="0.2">
      <c r="A341" s="246">
        <v>16</v>
      </c>
      <c r="B341" s="262" t="s">
        <v>1009</v>
      </c>
      <c r="C341" s="254">
        <f>data!BU85</f>
        <v>22480.83</v>
      </c>
      <c r="D341" s="254">
        <f>data!BV85</f>
        <v>81987</v>
      </c>
      <c r="E341" s="254">
        <f>data!BW85</f>
        <v>638453.08000000007</v>
      </c>
      <c r="F341" s="254">
        <f>data!BX85</f>
        <v>2192444.04</v>
      </c>
      <c r="G341" s="254">
        <f>data!BY85</f>
        <v>2681741.9900000002</v>
      </c>
      <c r="H341" s="254">
        <f>data!BZ85</f>
        <v>644677.18000000005</v>
      </c>
      <c r="I341" s="254">
        <f>data!CA85</f>
        <v>1028092.4500000001</v>
      </c>
    </row>
    <row r="342" spans="1:9" ht="20.100000000000001" customHeight="1" x14ac:dyDescent="0.2">
      <c r="A342" s="246">
        <v>17</v>
      </c>
      <c r="B342" s="254" t="s">
        <v>286</v>
      </c>
      <c r="C342" s="264"/>
      <c r="D342" s="264"/>
      <c r="E342" s="264"/>
      <c r="F342" s="264"/>
      <c r="G342" s="264"/>
      <c r="H342" s="264"/>
      <c r="I342" s="264"/>
    </row>
    <row r="343" spans="1:9" ht="20.100000000000001" customHeight="1" x14ac:dyDescent="0.2">
      <c r="A343" s="246">
        <v>18</v>
      </c>
      <c r="B343" s="254" t="s">
        <v>1010</v>
      </c>
      <c r="C343" s="254"/>
      <c r="D343" s="254"/>
      <c r="E343" s="254"/>
      <c r="F343" s="254"/>
      <c r="G343" s="254"/>
      <c r="H343" s="254"/>
      <c r="I343" s="254"/>
    </row>
    <row r="344" spans="1:9" ht="20.100000000000001" customHeight="1" x14ac:dyDescent="0.2">
      <c r="A344" s="246">
        <v>19</v>
      </c>
      <c r="B344" s="262" t="s">
        <v>1011</v>
      </c>
      <c r="C344" s="269" t="str">
        <f>IF(data!BU73&gt;0,data!BU73,"")</f>
        <v/>
      </c>
      <c r="D344" s="269" t="str">
        <f>IF(data!BV73&gt;0,data!BV73,"")</f>
        <v/>
      </c>
      <c r="E344" s="269" t="str">
        <f>IF(data!BW73&gt;0,data!BW73,"")</f>
        <v/>
      </c>
      <c r="F344" s="269" t="str">
        <f>IF(data!BX73&gt;0,data!BX73,"")</f>
        <v/>
      </c>
      <c r="G344" s="269" t="str">
        <f>IF(data!BY73&gt;0,data!BY73,"")</f>
        <v/>
      </c>
      <c r="H344" s="269" t="str">
        <f>IF(data!BZ73&gt;0,data!BZ73,"")</f>
        <v/>
      </c>
      <c r="I344" s="269" t="str">
        <f>IF(data!CA73&gt;0,data!CA73,"")</f>
        <v/>
      </c>
    </row>
    <row r="345" spans="1:9" ht="20.100000000000001" customHeight="1" x14ac:dyDescent="0.2">
      <c r="A345" s="246">
        <v>20</v>
      </c>
      <c r="B345" s="262" t="s">
        <v>1012</v>
      </c>
      <c r="C345" s="269" t="str">
        <f>IF(data!BU74&gt;0,data!BU74,"")</f>
        <v/>
      </c>
      <c r="D345" s="269" t="str">
        <f>IF(data!BV74&gt;0,data!BV74,"")</f>
        <v/>
      </c>
      <c r="E345" s="269" t="str">
        <f>IF(data!BW74&gt;0,data!BW74,"")</f>
        <v/>
      </c>
      <c r="F345" s="269" t="str">
        <f>IF(data!BX74&gt;0,data!BX74,"")</f>
        <v/>
      </c>
      <c r="G345" s="269" t="str">
        <f>IF(data!BY74&gt;0,data!BY74,"")</f>
        <v/>
      </c>
      <c r="H345" s="269" t="str">
        <f>IF(data!BZ74&gt;0,data!BZ74,"")</f>
        <v/>
      </c>
      <c r="I345" s="269" t="str">
        <f>IF(data!CA74&gt;0,data!CA74,"")</f>
        <v/>
      </c>
    </row>
    <row r="346" spans="1:9" ht="20.100000000000001" customHeight="1" x14ac:dyDescent="0.2">
      <c r="A346" s="246">
        <v>21</v>
      </c>
      <c r="B346" s="262" t="s">
        <v>1013</v>
      </c>
      <c r="C346" s="269" t="str">
        <f>IF(data!BU75&gt;0,data!BU75,"")</f>
        <v/>
      </c>
      <c r="D346" s="269" t="str">
        <f>IF(data!BV75&gt;0,data!BV75,"")</f>
        <v/>
      </c>
      <c r="E346" s="269" t="str">
        <f>IF(data!BW75&gt;0,data!BW75,"")</f>
        <v/>
      </c>
      <c r="F346" s="269" t="str">
        <f>IF(data!BX75&gt;0,data!BX75,"")</f>
        <v/>
      </c>
      <c r="G346" s="269" t="str">
        <f>IF(data!BY75&gt;0,data!BY75,"")</f>
        <v/>
      </c>
      <c r="H346" s="269" t="str">
        <f>IF(data!BZ75&gt;0,data!BZ75,"")</f>
        <v/>
      </c>
      <c r="I346" s="269" t="str">
        <f>IF(data!CA75&gt;0,data!CA75,"")</f>
        <v/>
      </c>
    </row>
    <row r="347" spans="1:9" ht="20.100000000000001" customHeight="1" x14ac:dyDescent="0.2">
      <c r="A347" s="246" t="s">
        <v>1014</v>
      </c>
      <c r="B347" s="254"/>
      <c r="C347" s="264"/>
      <c r="D347" s="264"/>
      <c r="E347" s="264"/>
      <c r="F347" s="264"/>
      <c r="G347" s="264"/>
      <c r="H347" s="264"/>
      <c r="I347" s="264"/>
    </row>
    <row r="348" spans="1:9" ht="20.100000000000001" customHeight="1" x14ac:dyDescent="0.2">
      <c r="A348" s="246">
        <v>22</v>
      </c>
      <c r="B348" s="254" t="s">
        <v>1015</v>
      </c>
      <c r="C348" s="270">
        <f>data!BU90</f>
        <v>0</v>
      </c>
      <c r="D348" s="270">
        <f>data!BV90</f>
        <v>2525</v>
      </c>
      <c r="E348" s="270">
        <f>data!BW90</f>
        <v>0</v>
      </c>
      <c r="F348" s="270">
        <f>data!BX90</f>
        <v>0</v>
      </c>
      <c r="G348" s="270">
        <f>data!BY90</f>
        <v>688</v>
      </c>
      <c r="H348" s="270">
        <f>data!BZ90</f>
        <v>0</v>
      </c>
      <c r="I348" s="270">
        <f>data!CA90</f>
        <v>0</v>
      </c>
    </row>
    <row r="349" spans="1:9" ht="20.100000000000001" customHeight="1" x14ac:dyDescent="0.2">
      <c r="A349" s="246">
        <v>23</v>
      </c>
      <c r="B349" s="254" t="s">
        <v>1016</v>
      </c>
      <c r="C349" s="270">
        <f>data!BU91</f>
        <v>0</v>
      </c>
      <c r="D349" s="270">
        <f>data!BV91</f>
        <v>0</v>
      </c>
      <c r="E349" s="270">
        <f>data!BW91</f>
        <v>0</v>
      </c>
      <c r="F349" s="270">
        <f>data!BX91</f>
        <v>0</v>
      </c>
      <c r="G349" s="270">
        <f>data!BY91</f>
        <v>0</v>
      </c>
      <c r="H349" s="270">
        <f>data!BZ91</f>
        <v>0</v>
      </c>
      <c r="I349" s="270">
        <f>data!CA91</f>
        <v>0</v>
      </c>
    </row>
    <row r="350" spans="1:9" ht="20.100000000000001" customHeight="1" x14ac:dyDescent="0.2">
      <c r="A350" s="246">
        <v>24</v>
      </c>
      <c r="B350" s="254" t="s">
        <v>1017</v>
      </c>
      <c r="C350" s="270">
        <f>data!BU92</f>
        <v>0</v>
      </c>
      <c r="D350" s="270">
        <f>data!BV92</f>
        <v>964.62317455597315</v>
      </c>
      <c r="E350" s="270">
        <f>data!BW92</f>
        <v>0</v>
      </c>
      <c r="F350" s="270">
        <f>data!BX92</f>
        <v>0</v>
      </c>
      <c r="G350" s="270">
        <f>data!BY92</f>
        <v>262.83593825525128</v>
      </c>
      <c r="H350" s="270">
        <f>data!BZ92</f>
        <v>0</v>
      </c>
      <c r="I350" s="270">
        <f>data!CA92</f>
        <v>0</v>
      </c>
    </row>
    <row r="351" spans="1:9" ht="20.100000000000001" customHeight="1" x14ac:dyDescent="0.2">
      <c r="A351" s="246">
        <v>25</v>
      </c>
      <c r="B351" s="254" t="s">
        <v>1018</v>
      </c>
      <c r="C351" s="270">
        <f>data!BU93</f>
        <v>0</v>
      </c>
      <c r="D351" s="270">
        <f>data!BV93</f>
        <v>0</v>
      </c>
      <c r="E351" s="270">
        <f>data!BW93</f>
        <v>0</v>
      </c>
      <c r="F351" s="270">
        <f>data!BX93</f>
        <v>0</v>
      </c>
      <c r="G351" s="270">
        <f>data!BY93</f>
        <v>0</v>
      </c>
      <c r="H351" s="270">
        <f>data!BZ93</f>
        <v>0</v>
      </c>
      <c r="I351" s="270">
        <f>data!CA93</f>
        <v>0</v>
      </c>
    </row>
    <row r="352" spans="1:9" ht="20.100000000000001" customHeight="1" x14ac:dyDescent="0.2">
      <c r="A352" s="246">
        <v>26</v>
      </c>
      <c r="B352" s="254" t="s">
        <v>294</v>
      </c>
      <c r="C352" s="272" t="str">
        <f>IF(data!BU80&gt;0,data!BU80,"")</f>
        <v/>
      </c>
      <c r="D352" s="272" t="str">
        <f>IF(data!BV80&gt;0,data!BV80,"")</f>
        <v/>
      </c>
      <c r="E352" s="272" t="str">
        <f>IF(data!BW80&gt;0,data!BW80,"")</f>
        <v/>
      </c>
      <c r="F352" s="272" t="str">
        <f>IF(data!BX80&gt;0,data!BX80,"")</f>
        <v/>
      </c>
      <c r="G352" s="272">
        <f>IF(data!BY80&gt;0,data!BY80,"")</f>
        <v>45</v>
      </c>
      <c r="H352" s="272">
        <f>IF(data!BZ80&gt;0,data!BZ80,"")</f>
        <v>595</v>
      </c>
      <c r="I352" s="272">
        <f>IF(data!CA80&gt;0,data!CA80,"")</f>
        <v>1984.46</v>
      </c>
    </row>
    <row r="353" spans="1:9" ht="20.100000000000001" customHeight="1" x14ac:dyDescent="0.2">
      <c r="A353" s="247" t="s">
        <v>1000</v>
      </c>
      <c r="B353" s="248"/>
      <c r="C353" s="248"/>
      <c r="D353" s="248"/>
      <c r="E353" s="248"/>
      <c r="F353" s="248"/>
      <c r="G353" s="248"/>
      <c r="H353" s="248"/>
      <c r="I353" s="247"/>
    </row>
    <row r="354" spans="1:9" ht="20.100000000000001" customHeight="1" x14ac:dyDescent="0.2">
      <c r="D354" s="250"/>
      <c r="I354" s="251" t="s">
        <v>1053</v>
      </c>
    </row>
    <row r="355" spans="1:9" ht="20.100000000000001" customHeight="1" x14ac:dyDescent="0.2">
      <c r="A355" s="250"/>
    </row>
    <row r="356" spans="1:9" ht="20.100000000000001" customHeight="1" x14ac:dyDescent="0.2">
      <c r="A356" s="252" t="str">
        <f>"Hospital: "&amp;data!C98</f>
        <v>Hospital: Highline Medical Center</v>
      </c>
      <c r="G356" s="253"/>
      <c r="H356" s="252" t="str">
        <f>"FYE: "&amp;data!C96</f>
        <v>FYE: 06/30/2023</v>
      </c>
    </row>
    <row r="357" spans="1:9" ht="20.100000000000001" customHeight="1" x14ac:dyDescent="0.2">
      <c r="A357" s="246">
        <v>1</v>
      </c>
      <c r="B357" s="254" t="s">
        <v>236</v>
      </c>
      <c r="C357" s="256" t="s">
        <v>113</v>
      </c>
      <c r="D357" s="256" t="s">
        <v>114</v>
      </c>
      <c r="E357" s="256" t="s">
        <v>115</v>
      </c>
      <c r="F357" s="274"/>
      <c r="G357" s="274"/>
      <c r="H357" s="274"/>
      <c r="I357" s="256"/>
    </row>
    <row r="358" spans="1:9" ht="20.100000000000001" customHeight="1" x14ac:dyDescent="0.2">
      <c r="A358" s="257">
        <v>2</v>
      </c>
      <c r="B358" s="258" t="s">
        <v>1002</v>
      </c>
      <c r="C358" s="260" t="s">
        <v>187</v>
      </c>
      <c r="D358" s="260" t="s">
        <v>159</v>
      </c>
      <c r="E358" s="260" t="s">
        <v>238</v>
      </c>
      <c r="F358" s="275"/>
      <c r="G358" s="275"/>
      <c r="H358" s="275"/>
      <c r="I358" s="260" t="s">
        <v>188</v>
      </c>
    </row>
    <row r="359" spans="1:9" ht="20.100000000000001" customHeight="1" x14ac:dyDescent="0.2">
      <c r="A359" s="257"/>
      <c r="B359" s="258"/>
      <c r="C359" s="260" t="s">
        <v>228</v>
      </c>
      <c r="D359" s="260" t="s">
        <v>1054</v>
      </c>
      <c r="E359" s="260" t="s">
        <v>240</v>
      </c>
      <c r="F359" s="275"/>
      <c r="G359" s="275"/>
      <c r="H359" s="275"/>
      <c r="I359" s="260" t="s">
        <v>230</v>
      </c>
    </row>
    <row r="360" spans="1:9" ht="20.100000000000001" customHeight="1" x14ac:dyDescent="0.2">
      <c r="A360" s="246">
        <v>3</v>
      </c>
      <c r="B360" s="254" t="s">
        <v>1006</v>
      </c>
      <c r="C360" s="266"/>
      <c r="D360" s="266"/>
      <c r="E360" s="266"/>
      <c r="F360" s="266"/>
      <c r="G360" s="266"/>
      <c r="H360" s="266"/>
      <c r="I360" s="266"/>
    </row>
    <row r="361" spans="1:9" ht="20.100000000000001" customHeight="1" x14ac:dyDescent="0.2">
      <c r="A361" s="246">
        <v>4</v>
      </c>
      <c r="B361" s="254" t="s">
        <v>261</v>
      </c>
      <c r="C361" s="266"/>
      <c r="D361" s="266"/>
      <c r="E361" s="266"/>
      <c r="F361" s="266"/>
      <c r="G361" s="266"/>
      <c r="H361" s="266"/>
      <c r="I361" s="266"/>
    </row>
    <row r="362" spans="1:9" ht="20.100000000000001" customHeight="1" x14ac:dyDescent="0.2">
      <c r="A362" s="246">
        <v>5</v>
      </c>
      <c r="B362" s="254" t="s">
        <v>262</v>
      </c>
      <c r="C362" s="261">
        <f>data!CB60</f>
        <v>0</v>
      </c>
      <c r="D362" s="261">
        <f>data!CC60</f>
        <v>4.067658653846153</v>
      </c>
      <c r="E362" s="276"/>
      <c r="F362" s="264"/>
      <c r="G362" s="264"/>
      <c r="H362" s="264"/>
      <c r="I362" s="277">
        <f>data!CE60</f>
        <v>861.02968269230769</v>
      </c>
    </row>
    <row r="363" spans="1:9" ht="20.100000000000001" customHeight="1" x14ac:dyDescent="0.2">
      <c r="A363" s="246">
        <v>6</v>
      </c>
      <c r="B363" s="254" t="s">
        <v>263</v>
      </c>
      <c r="C363" s="273">
        <f>data!CB61</f>
        <v>0</v>
      </c>
      <c r="D363" s="273">
        <f>data!CC61</f>
        <v>1100959.23</v>
      </c>
      <c r="E363" s="278"/>
      <c r="F363" s="278"/>
      <c r="G363" s="278"/>
      <c r="H363" s="278"/>
      <c r="I363" s="273">
        <f>data!CE61</f>
        <v>96266407.669999987</v>
      </c>
    </row>
    <row r="364" spans="1:9" ht="20.100000000000001" customHeight="1" x14ac:dyDescent="0.2">
      <c r="A364" s="246">
        <v>7</v>
      </c>
      <c r="B364" s="254" t="s">
        <v>11</v>
      </c>
      <c r="C364" s="273">
        <f>data!CB62</f>
        <v>0</v>
      </c>
      <c r="D364" s="273">
        <f>data!CC62</f>
        <v>257822</v>
      </c>
      <c r="E364" s="278"/>
      <c r="F364" s="278"/>
      <c r="G364" s="278"/>
      <c r="H364" s="278"/>
      <c r="I364" s="273">
        <f>data!CE62</f>
        <v>22567937</v>
      </c>
    </row>
    <row r="365" spans="1:9" ht="20.100000000000001" customHeight="1" x14ac:dyDescent="0.2">
      <c r="A365" s="246">
        <v>8</v>
      </c>
      <c r="B365" s="254" t="s">
        <v>264</v>
      </c>
      <c r="C365" s="273">
        <f>data!CB63</f>
        <v>0</v>
      </c>
      <c r="D365" s="273">
        <f>data!CC63</f>
        <v>4253087.08</v>
      </c>
      <c r="E365" s="278"/>
      <c r="F365" s="278"/>
      <c r="G365" s="278"/>
      <c r="H365" s="278"/>
      <c r="I365" s="273">
        <f>data!CE63</f>
        <v>11252941.08</v>
      </c>
    </row>
    <row r="366" spans="1:9" ht="20.100000000000001" customHeight="1" x14ac:dyDescent="0.2">
      <c r="A366" s="246">
        <v>9</v>
      </c>
      <c r="B366" s="254" t="s">
        <v>265</v>
      </c>
      <c r="C366" s="273">
        <f>data!CB64</f>
        <v>0</v>
      </c>
      <c r="D366" s="273">
        <f>data!CC64</f>
        <v>111970.52999999998</v>
      </c>
      <c r="E366" s="278"/>
      <c r="F366" s="278"/>
      <c r="G366" s="278"/>
      <c r="H366" s="278"/>
      <c r="I366" s="273">
        <f>data!CE64</f>
        <v>26820636.829999998</v>
      </c>
    </row>
    <row r="367" spans="1:9" ht="20.100000000000001" customHeight="1" x14ac:dyDescent="0.2">
      <c r="A367" s="246">
        <v>10</v>
      </c>
      <c r="B367" s="254" t="s">
        <v>524</v>
      </c>
      <c r="C367" s="273">
        <f>data!CB65</f>
        <v>0</v>
      </c>
      <c r="D367" s="273">
        <f>data!CC65</f>
        <v>61278.200000000012</v>
      </c>
      <c r="E367" s="278"/>
      <c r="F367" s="278"/>
      <c r="G367" s="278"/>
      <c r="H367" s="278"/>
      <c r="I367" s="273">
        <f>data!CE65</f>
        <v>2260647.5500000007</v>
      </c>
    </row>
    <row r="368" spans="1:9" ht="20.100000000000001" customHeight="1" x14ac:dyDescent="0.2">
      <c r="A368" s="246">
        <v>11</v>
      </c>
      <c r="B368" s="254" t="s">
        <v>525</v>
      </c>
      <c r="C368" s="273">
        <f>data!CB66</f>
        <v>96590.790000000008</v>
      </c>
      <c r="D368" s="273">
        <f>data!CC66</f>
        <v>11014541.669999994</v>
      </c>
      <c r="E368" s="278"/>
      <c r="F368" s="278"/>
      <c r="G368" s="278"/>
      <c r="H368" s="278"/>
      <c r="I368" s="273">
        <f>data!CE66</f>
        <v>49029710.589999989</v>
      </c>
    </row>
    <row r="369" spans="1:9" ht="20.100000000000001" customHeight="1" x14ac:dyDescent="0.2">
      <c r="A369" s="246">
        <v>12</v>
      </c>
      <c r="B369" s="254" t="s">
        <v>16</v>
      </c>
      <c r="C369" s="273">
        <f>data!CB67</f>
        <v>0</v>
      </c>
      <c r="D369" s="273">
        <f>data!CC67</f>
        <v>191584</v>
      </c>
      <c r="E369" s="278"/>
      <c r="F369" s="278"/>
      <c r="G369" s="278"/>
      <c r="H369" s="278"/>
      <c r="I369" s="273">
        <f>data!CE67</f>
        <v>16947586</v>
      </c>
    </row>
    <row r="370" spans="1:9" ht="20.100000000000001" customHeight="1" x14ac:dyDescent="0.2">
      <c r="A370" s="246">
        <v>13</v>
      </c>
      <c r="B370" s="254" t="s">
        <v>1007</v>
      </c>
      <c r="C370" s="273">
        <f>data!CB68</f>
        <v>0</v>
      </c>
      <c r="D370" s="273">
        <f>data!CC68</f>
        <v>151859.25000000003</v>
      </c>
      <c r="E370" s="278"/>
      <c r="F370" s="278"/>
      <c r="G370" s="278"/>
      <c r="H370" s="278"/>
      <c r="I370" s="273">
        <f>data!CE68</f>
        <v>6649653.5599999996</v>
      </c>
    </row>
    <row r="371" spans="1:9" ht="20.100000000000001" customHeight="1" x14ac:dyDescent="0.2">
      <c r="A371" s="246">
        <v>14</v>
      </c>
      <c r="B371" s="254" t="s">
        <v>1008</v>
      </c>
      <c r="C371" s="273">
        <f>data!CB69</f>
        <v>0</v>
      </c>
      <c r="D371" s="273">
        <f>data!CC69</f>
        <v>95104.3</v>
      </c>
      <c r="E371" s="273">
        <f>data!CD69</f>
        <v>13684943.490000002</v>
      </c>
      <c r="F371" s="278"/>
      <c r="G371" s="278"/>
      <c r="H371" s="278"/>
      <c r="I371" s="273">
        <f>data!CE69</f>
        <v>49262904.420000002</v>
      </c>
    </row>
    <row r="372" spans="1:9" ht="20.100000000000001" customHeight="1" x14ac:dyDescent="0.2">
      <c r="A372" s="246">
        <v>15</v>
      </c>
      <c r="B372" s="254" t="s">
        <v>284</v>
      </c>
      <c r="C372" s="254">
        <f>-data!CB84</f>
        <v>83820.66</v>
      </c>
      <c r="D372" s="254">
        <f>-data!CC84</f>
        <v>-274282.32</v>
      </c>
      <c r="E372" s="254">
        <f>-data!CD84</f>
        <v>-3755400.14</v>
      </c>
      <c r="F372" s="264"/>
      <c r="G372" s="264"/>
      <c r="H372" s="264"/>
      <c r="I372" s="254">
        <f>-data!CE84</f>
        <v>-13992853.200000001</v>
      </c>
    </row>
    <row r="373" spans="1:9" ht="20.100000000000001" customHeight="1" x14ac:dyDescent="0.2">
      <c r="A373" s="246">
        <v>16</v>
      </c>
      <c r="B373" s="262" t="s">
        <v>1009</v>
      </c>
      <c r="C373" s="273">
        <f>data!CB85</f>
        <v>180411.45</v>
      </c>
      <c r="D373" s="273">
        <f>data!CC85</f>
        <v>16963923.939999994</v>
      </c>
      <c r="E373" s="273">
        <f>data!CD85</f>
        <v>9929543.3500000015</v>
      </c>
      <c r="F373" s="278"/>
      <c r="G373" s="278"/>
      <c r="H373" s="278"/>
      <c r="I373" s="254">
        <f>data!CE85</f>
        <v>253072718.29999992</v>
      </c>
    </row>
    <row r="374" spans="1:9" ht="20.100000000000001" customHeight="1" x14ac:dyDescent="0.2">
      <c r="A374" s="246">
        <v>17</v>
      </c>
      <c r="B374" s="254" t="s">
        <v>286</v>
      </c>
      <c r="C374" s="278"/>
      <c r="D374" s="278"/>
      <c r="E374" s="278"/>
      <c r="F374" s="278"/>
      <c r="G374" s="278"/>
      <c r="H374" s="278"/>
      <c r="I374" s="254">
        <f>data!CE86</f>
        <v>0</v>
      </c>
    </row>
    <row r="375" spans="1:9" ht="20.100000000000001" customHeight="1" x14ac:dyDescent="0.2">
      <c r="A375" s="246">
        <v>18</v>
      </c>
      <c r="B375" s="254" t="s">
        <v>1010</v>
      </c>
      <c r="C375" s="254"/>
      <c r="D375" s="254"/>
      <c r="E375" s="254"/>
      <c r="F375" s="254"/>
      <c r="G375" s="254"/>
      <c r="H375" s="254"/>
      <c r="I375" s="254"/>
    </row>
    <row r="376" spans="1:9" ht="20.100000000000001" customHeight="1" x14ac:dyDescent="0.2">
      <c r="A376" s="246">
        <v>19</v>
      </c>
      <c r="B376" s="262" t="s">
        <v>1011</v>
      </c>
      <c r="C376" s="269" t="str">
        <f>IF(data!CB73&gt;0,data!CB73,"")</f>
        <v/>
      </c>
      <c r="D376" s="269">
        <f>IF(data!CC73&gt;0,data!CC73,"")</f>
        <v>819.72</v>
      </c>
      <c r="E376" s="264"/>
      <c r="F376" s="264"/>
      <c r="G376" s="264"/>
      <c r="H376" s="264"/>
      <c r="I376" s="270">
        <f>data!CE87</f>
        <v>435288612.92999995</v>
      </c>
    </row>
    <row r="377" spans="1:9" ht="20.100000000000001" customHeight="1" x14ac:dyDescent="0.2">
      <c r="A377" s="246">
        <v>20</v>
      </c>
      <c r="B377" s="262" t="s">
        <v>1012</v>
      </c>
      <c r="C377" s="269" t="str">
        <f>IF(data!CB74&gt;0,data!CB74,"")</f>
        <v/>
      </c>
      <c r="D377" s="269" t="str">
        <f>IF(data!CC74&gt;0,data!CC74,"")</f>
        <v/>
      </c>
      <c r="E377" s="264"/>
      <c r="F377" s="264"/>
      <c r="G377" s="264"/>
      <c r="H377" s="264"/>
      <c r="I377" s="270">
        <f>data!CE88</f>
        <v>707931473.71000004</v>
      </c>
    </row>
    <row r="378" spans="1:9" ht="20.100000000000001" customHeight="1" x14ac:dyDescent="0.2">
      <c r="A378" s="246">
        <v>21</v>
      </c>
      <c r="B378" s="262" t="s">
        <v>1013</v>
      </c>
      <c r="C378" s="269" t="str">
        <f>IF(data!CB75&gt;0,data!CB75,"")</f>
        <v/>
      </c>
      <c r="D378" s="269" t="str">
        <f>IF(data!CC75&gt;0,data!CC75,"")</f>
        <v/>
      </c>
      <c r="E378" s="264"/>
      <c r="F378" s="264"/>
      <c r="G378" s="264"/>
      <c r="H378" s="264"/>
      <c r="I378" s="270">
        <f>data!CE89</f>
        <v>1143220086.6400001</v>
      </c>
    </row>
    <row r="379" spans="1:9" ht="20.100000000000001" customHeight="1" x14ac:dyDescent="0.2">
      <c r="A379" s="246" t="s">
        <v>1014</v>
      </c>
      <c r="B379" s="254"/>
      <c r="C379" s="264"/>
      <c r="D379" s="264"/>
      <c r="E379" s="264"/>
      <c r="F379" s="264"/>
      <c r="G379" s="264"/>
      <c r="H379" s="264"/>
      <c r="I379" s="264"/>
    </row>
    <row r="380" spans="1:9" ht="20.100000000000001" customHeight="1" x14ac:dyDescent="0.2">
      <c r="A380" s="246">
        <v>22</v>
      </c>
      <c r="B380" s="254" t="s">
        <v>1015</v>
      </c>
      <c r="C380" s="270">
        <f>data!CB90</f>
        <v>0</v>
      </c>
      <c r="D380" s="270">
        <f>data!CC90</f>
        <v>0</v>
      </c>
      <c r="E380" s="264"/>
      <c r="F380" s="264"/>
      <c r="G380" s="264"/>
      <c r="H380" s="264"/>
      <c r="I380" s="254">
        <f>data!CE90</f>
        <v>242643</v>
      </c>
    </row>
    <row r="381" spans="1:9" ht="20.100000000000001" customHeight="1" x14ac:dyDescent="0.2">
      <c r="A381" s="246">
        <v>23</v>
      </c>
      <c r="B381" s="254" t="s">
        <v>1016</v>
      </c>
      <c r="C381" s="270">
        <f>data!CB91</f>
        <v>0</v>
      </c>
      <c r="D381" s="269">
        <f>IF(data!CC77&gt;0,data!CC77,"")</f>
        <v>47429.18</v>
      </c>
      <c r="E381" s="264"/>
      <c r="F381" s="264"/>
      <c r="G381" s="264"/>
      <c r="H381" s="264"/>
      <c r="I381" s="254">
        <f>data!CE91</f>
        <v>93708</v>
      </c>
    </row>
    <row r="382" spans="1:9" ht="20.100000000000001" customHeight="1" x14ac:dyDescent="0.2">
      <c r="A382" s="246">
        <v>24</v>
      </c>
      <c r="B382" s="254" t="s">
        <v>1017</v>
      </c>
      <c r="C382" s="270">
        <f>data!CB92</f>
        <v>0</v>
      </c>
      <c r="D382" s="269" t="str">
        <f>IF(data!CC78&gt;0,data!CC78,"")</f>
        <v/>
      </c>
      <c r="E382" s="264"/>
      <c r="F382" s="264"/>
      <c r="G382" s="264"/>
      <c r="H382" s="264"/>
      <c r="I382" s="254">
        <f>data!CE92</f>
        <v>70658.17</v>
      </c>
    </row>
    <row r="383" spans="1:9" ht="20.100000000000001" customHeight="1" x14ac:dyDescent="0.2">
      <c r="A383" s="246">
        <v>25</v>
      </c>
      <c r="B383" s="254" t="s">
        <v>1018</v>
      </c>
      <c r="C383" s="270">
        <f>data!CB93</f>
        <v>0</v>
      </c>
      <c r="D383" s="269" t="str">
        <f>IF(data!CC79&gt;0,data!CC79,"")</f>
        <v/>
      </c>
      <c r="E383" s="264"/>
      <c r="F383" s="264"/>
      <c r="G383" s="264"/>
      <c r="H383" s="264"/>
      <c r="I383" s="254">
        <f>data!CE93</f>
        <v>606283.7300000001</v>
      </c>
    </row>
    <row r="384" spans="1:9" ht="20.100000000000001" customHeight="1" x14ac:dyDescent="0.2">
      <c r="A384" s="246">
        <v>26</v>
      </c>
      <c r="B384" s="254" t="s">
        <v>294</v>
      </c>
      <c r="C384" s="269" t="str">
        <f>IF(data!CB80&gt;0,data!CB80,"")</f>
        <v/>
      </c>
      <c r="D384" s="269" t="str">
        <f>IF(data!CC80&gt;0,data!CC80,"")</f>
        <v/>
      </c>
      <c r="E384" s="276"/>
      <c r="F384" s="264"/>
      <c r="G384" s="264"/>
      <c r="H384" s="264"/>
      <c r="I384" s="261">
        <f>data!CE94</f>
        <v>231.3217403846154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3" transitionEvaluation="1" transitionEntry="1" codeName="Sheet1">
    <tabColor rgb="FF92D050"/>
    <pageSetUpPr autoPageBreaks="0" fitToPage="1"/>
  </sheetPr>
  <dimension ref="A1:CF716"/>
  <sheetViews>
    <sheetView topLeftCell="A23" zoomScaleNormal="100" workbookViewId="0">
      <selection activeCell="C104" sqref="C104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7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5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302" t="s">
        <v>28</v>
      </c>
      <c r="B36" s="303"/>
      <c r="C36" s="304"/>
      <c r="D36" s="303"/>
      <c r="E36" s="303"/>
      <c r="F36" s="303"/>
      <c r="G36" s="305"/>
    </row>
    <row r="37" spans="1:83" x14ac:dyDescent="0.25">
      <c r="A37" s="306" t="s">
        <v>29</v>
      </c>
      <c r="B37" s="307"/>
      <c r="C37" s="308"/>
      <c r="D37" s="309"/>
      <c r="E37" s="309"/>
      <c r="F37" s="309"/>
      <c r="G37" s="310"/>
    </row>
    <row r="38" spans="1:83" x14ac:dyDescent="0.25">
      <c r="A38" s="311" t="s">
        <v>30</v>
      </c>
      <c r="B38" s="307"/>
      <c r="C38" s="308"/>
      <c r="D38" s="309"/>
      <c r="E38" s="309"/>
      <c r="F38" s="309"/>
      <c r="G38" s="310"/>
    </row>
    <row r="39" spans="1:83" x14ac:dyDescent="0.25">
      <c r="A39" s="312" t="s">
        <v>31</v>
      </c>
      <c r="B39" s="309"/>
      <c r="C39" s="308"/>
      <c r="D39" s="309"/>
      <c r="E39" s="309"/>
      <c r="F39" s="309"/>
      <c r="G39" s="310"/>
    </row>
    <row r="40" spans="1:83" x14ac:dyDescent="0.25">
      <c r="A40" s="313" t="s">
        <v>32</v>
      </c>
      <c r="B40" s="314"/>
      <c r="C40" s="315"/>
      <c r="D40" s="314"/>
      <c r="E40" s="314"/>
      <c r="F40" s="314"/>
      <c r="G40" s="316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9">
        <v>18143.63</v>
      </c>
      <c r="C47" s="20">
        <v>0</v>
      </c>
      <c r="D47" s="20">
        <v>0</v>
      </c>
      <c r="E47" s="20">
        <v>484.68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3226.02</v>
      </c>
      <c r="P47" s="20">
        <v>3596.49</v>
      </c>
      <c r="Q47" s="20">
        <v>0</v>
      </c>
      <c r="R47" s="20">
        <v>0</v>
      </c>
      <c r="S47" s="20">
        <v>134.6</v>
      </c>
      <c r="T47" s="20">
        <v>0</v>
      </c>
      <c r="U47" s="20">
        <v>79.150000000000006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622.02</v>
      </c>
      <c r="AD47" s="20">
        <v>0</v>
      </c>
      <c r="AE47" s="20">
        <v>0</v>
      </c>
      <c r="AF47" s="20">
        <v>0</v>
      </c>
      <c r="AG47" s="20">
        <v>2796.3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1279.45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2264.5100000000002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3500</v>
      </c>
      <c r="BZ47" s="20">
        <v>0</v>
      </c>
      <c r="CA47" s="20">
        <v>160.41</v>
      </c>
      <c r="CB47" s="20">
        <v>0</v>
      </c>
      <c r="CC47" s="20">
        <v>0</v>
      </c>
      <c r="CD47" s="16"/>
      <c r="CE47" s="28">
        <f>SUM(C47:CC47)</f>
        <v>18143.63</v>
      </c>
    </row>
    <row r="48" spans="1:83" x14ac:dyDescent="0.25">
      <c r="A48" s="28" t="s">
        <v>232</v>
      </c>
      <c r="B48" s="279">
        <v>21222682.939999998</v>
      </c>
      <c r="C48" s="28">
        <f t="shared" ref="C48:AH48" si="0">IF($B$48,(ROUND((($B$48/$CE$61)*C61),0)))</f>
        <v>839185</v>
      </c>
      <c r="D48" s="28">
        <f t="shared" si="0"/>
        <v>0</v>
      </c>
      <c r="E48" s="28">
        <f t="shared" si="0"/>
        <v>5217434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875650</v>
      </c>
      <c r="P48" s="28">
        <f t="shared" si="0"/>
        <v>1291974</v>
      </c>
      <c r="Q48" s="28">
        <f t="shared" si="0"/>
        <v>286229</v>
      </c>
      <c r="R48" s="28">
        <f t="shared" si="0"/>
        <v>0</v>
      </c>
      <c r="S48" s="28">
        <f t="shared" si="0"/>
        <v>119759</v>
      </c>
      <c r="T48" s="28">
        <f t="shared" si="0"/>
        <v>7858</v>
      </c>
      <c r="U48" s="28">
        <f t="shared" si="0"/>
        <v>482898</v>
      </c>
      <c r="V48" s="28">
        <f t="shared" si="0"/>
        <v>74746</v>
      </c>
      <c r="W48" s="28">
        <f t="shared" si="0"/>
        <v>124923</v>
      </c>
      <c r="X48" s="28">
        <f t="shared" si="0"/>
        <v>225897</v>
      </c>
      <c r="Y48" s="28">
        <f t="shared" si="0"/>
        <v>476979</v>
      </c>
      <c r="Z48" s="28">
        <f t="shared" si="0"/>
        <v>72253</v>
      </c>
      <c r="AA48" s="28">
        <f t="shared" si="0"/>
        <v>57140</v>
      </c>
      <c r="AB48" s="28">
        <f t="shared" si="0"/>
        <v>582859</v>
      </c>
      <c r="AC48" s="28">
        <f t="shared" si="0"/>
        <v>324992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1429032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6504107</v>
      </c>
      <c r="AK48" s="28">
        <f t="shared" si="1"/>
        <v>45584</v>
      </c>
      <c r="AL48" s="28">
        <f t="shared" si="1"/>
        <v>20380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103887</v>
      </c>
      <c r="AW48" s="28">
        <f t="shared" si="1"/>
        <v>0</v>
      </c>
      <c r="AX48" s="28">
        <f t="shared" si="1"/>
        <v>0</v>
      </c>
      <c r="AY48" s="28">
        <f t="shared" si="1"/>
        <v>352740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85740</v>
      </c>
      <c r="BF48" s="28">
        <f t="shared" si="1"/>
        <v>599570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17185</v>
      </c>
      <c r="BM48" s="28">
        <f t="shared" si="1"/>
        <v>0</v>
      </c>
      <c r="BN48" s="28">
        <f t="shared" si="1"/>
        <v>100717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0</v>
      </c>
      <c r="BY48" s="28">
        <f t="shared" si="2"/>
        <v>358951</v>
      </c>
      <c r="BZ48" s="28">
        <f t="shared" si="2"/>
        <v>101073</v>
      </c>
      <c r="CA48" s="28">
        <f t="shared" si="2"/>
        <v>98454</v>
      </c>
      <c r="CB48" s="28">
        <f t="shared" si="2"/>
        <v>0</v>
      </c>
      <c r="CC48" s="28">
        <f t="shared" si="2"/>
        <v>344488</v>
      </c>
      <c r="CD48" s="28">
        <f t="shared" si="2"/>
        <v>0</v>
      </c>
      <c r="CE48" s="28">
        <f>SUM(C48:CD48)</f>
        <v>21222684</v>
      </c>
    </row>
    <row r="49" spans="1:83" x14ac:dyDescent="0.25">
      <c r="A49" s="16" t="s">
        <v>233</v>
      </c>
      <c r="B49" s="28">
        <f>B47+B48</f>
        <v>21240826.569999997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8483215.5199999996</v>
      </c>
      <c r="C51" s="20">
        <v>85065.58</v>
      </c>
      <c r="D51" s="20">
        <v>0</v>
      </c>
      <c r="E51" s="20">
        <v>495375.95999999996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65845.679999999993</v>
      </c>
      <c r="P51" s="20">
        <v>1235081.3800000001</v>
      </c>
      <c r="Q51" s="20">
        <v>23614.36</v>
      </c>
      <c r="R51" s="20">
        <v>0</v>
      </c>
      <c r="S51" s="20">
        <v>0</v>
      </c>
      <c r="T51" s="20">
        <v>0</v>
      </c>
      <c r="U51" s="20">
        <v>63570.75</v>
      </c>
      <c r="V51" s="20">
        <v>17102.84</v>
      </c>
      <c r="W51" s="20">
        <v>335694.27</v>
      </c>
      <c r="X51" s="20">
        <v>102452.67</v>
      </c>
      <c r="Y51" s="20">
        <v>795751.13</v>
      </c>
      <c r="Z51" s="20">
        <v>748688.34</v>
      </c>
      <c r="AA51" s="20">
        <v>5696.78</v>
      </c>
      <c r="AB51" s="20">
        <v>341177.36</v>
      </c>
      <c r="AC51" s="20">
        <v>104080.85</v>
      </c>
      <c r="AD51" s="20">
        <v>0</v>
      </c>
      <c r="AE51" s="20">
        <v>3573.33</v>
      </c>
      <c r="AF51" s="20">
        <v>0</v>
      </c>
      <c r="AG51" s="20">
        <v>117287</v>
      </c>
      <c r="AH51" s="20">
        <v>0</v>
      </c>
      <c r="AI51" s="20">
        <v>0</v>
      </c>
      <c r="AJ51" s="20">
        <v>2244131.25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32236.850000000002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1276758.0999999999</v>
      </c>
      <c r="BF51" s="20">
        <v>19737.940000000002</v>
      </c>
      <c r="BG51" s="20">
        <v>0</v>
      </c>
      <c r="BH51" s="20">
        <v>0</v>
      </c>
      <c r="BI51" s="20">
        <v>357.62</v>
      </c>
      <c r="BJ51" s="20">
        <v>0</v>
      </c>
      <c r="BK51" s="20">
        <v>0</v>
      </c>
      <c r="BL51" s="20">
        <v>9137.48</v>
      </c>
      <c r="BM51" s="20">
        <v>0</v>
      </c>
      <c r="BN51" s="20">
        <v>63180.03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13626.13</v>
      </c>
      <c r="BZ51" s="20">
        <v>0</v>
      </c>
      <c r="CA51" s="20">
        <v>46123.88</v>
      </c>
      <c r="CB51" s="20">
        <v>0</v>
      </c>
      <c r="CC51" s="20">
        <v>237867.96</v>
      </c>
      <c r="CD51" s="16"/>
      <c r="CE51" s="28">
        <f>SUM(C51:CD51)</f>
        <v>8483215.5199999996</v>
      </c>
    </row>
    <row r="52" spans="1:83" x14ac:dyDescent="0.25">
      <c r="A52" s="35" t="s">
        <v>235</v>
      </c>
      <c r="B52" s="280">
        <v>8124772.4799999995</v>
      </c>
      <c r="C52" s="28">
        <f t="shared" ref="C52:AH52" si="3">IF($B$52,ROUND(($B$52/($CE$90+$CF$90)*C90),0))</f>
        <v>210818</v>
      </c>
      <c r="D52" s="28">
        <f t="shared" si="3"/>
        <v>0</v>
      </c>
      <c r="E52" s="28">
        <f t="shared" si="3"/>
        <v>1604911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794352</v>
      </c>
      <c r="P52" s="28">
        <f t="shared" si="3"/>
        <v>888310</v>
      </c>
      <c r="Q52" s="28">
        <f t="shared" si="3"/>
        <v>76847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293190</v>
      </c>
      <c r="V52" s="28">
        <f t="shared" si="3"/>
        <v>0</v>
      </c>
      <c r="W52" s="28">
        <f t="shared" si="3"/>
        <v>0</v>
      </c>
      <c r="X52" s="28">
        <f t="shared" si="3"/>
        <v>26520</v>
      </c>
      <c r="Y52" s="28">
        <f t="shared" si="3"/>
        <v>480000</v>
      </c>
      <c r="Z52" s="28">
        <f t="shared" si="3"/>
        <v>0</v>
      </c>
      <c r="AA52" s="28">
        <f t="shared" si="3"/>
        <v>126270</v>
      </c>
      <c r="AB52" s="28">
        <f t="shared" si="3"/>
        <v>59268</v>
      </c>
      <c r="AC52" s="28">
        <f t="shared" si="3"/>
        <v>24243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905353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524769</v>
      </c>
      <c r="AK52" s="28">
        <f t="shared" si="4"/>
        <v>2545</v>
      </c>
      <c r="AL52" s="28">
        <f t="shared" si="4"/>
        <v>2578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65563</v>
      </c>
      <c r="AW52" s="28">
        <f t="shared" si="4"/>
        <v>0</v>
      </c>
      <c r="AX52" s="28">
        <f t="shared" si="4"/>
        <v>0</v>
      </c>
      <c r="AY52" s="28">
        <f t="shared" si="4"/>
        <v>191732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781661</v>
      </c>
      <c r="BF52" s="28">
        <f t="shared" si="4"/>
        <v>138726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714793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104739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84548</v>
      </c>
      <c r="BW52" s="28">
        <f t="shared" si="5"/>
        <v>0</v>
      </c>
      <c r="BX52" s="28">
        <f t="shared" si="5"/>
        <v>0</v>
      </c>
      <c r="BY52" s="28">
        <f t="shared" si="5"/>
        <v>23037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8124773</v>
      </c>
    </row>
    <row r="53" spans="1:83" x14ac:dyDescent="0.25">
      <c r="A53" s="16" t="s">
        <v>233</v>
      </c>
      <c r="B53" s="28">
        <f>B51+B52</f>
        <v>16607988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2183</v>
      </c>
      <c r="D59" s="20">
        <v>0</v>
      </c>
      <c r="E59" s="20">
        <v>30724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3082</v>
      </c>
      <c r="P59" s="26">
        <v>349515</v>
      </c>
      <c r="Q59" s="26">
        <v>149325</v>
      </c>
      <c r="R59" s="26">
        <v>0</v>
      </c>
      <c r="S59" s="281">
        <v>0</v>
      </c>
      <c r="T59" s="281">
        <v>0</v>
      </c>
      <c r="U59" s="27">
        <v>446467</v>
      </c>
      <c r="V59" s="26">
        <v>0</v>
      </c>
      <c r="W59" s="26">
        <v>11728.638599999998</v>
      </c>
      <c r="X59" s="26">
        <v>48844.885200000004</v>
      </c>
      <c r="Y59" s="26">
        <v>187189.00150000007</v>
      </c>
      <c r="Z59" s="26">
        <v>0</v>
      </c>
      <c r="AA59" s="26">
        <v>14788.441700000001</v>
      </c>
      <c r="AB59" s="281">
        <v>0</v>
      </c>
      <c r="AC59" s="26">
        <v>67368.253100000002</v>
      </c>
      <c r="AD59" s="26">
        <v>32566</v>
      </c>
      <c r="AE59" s="26">
        <v>13404</v>
      </c>
      <c r="AF59" s="26">
        <v>0</v>
      </c>
      <c r="AG59" s="26">
        <v>38022</v>
      </c>
      <c r="AH59" s="26">
        <v>0</v>
      </c>
      <c r="AI59" s="26">
        <v>0</v>
      </c>
      <c r="AJ59" s="26">
        <v>247327.64</v>
      </c>
      <c r="AK59" s="26">
        <v>7676</v>
      </c>
      <c r="AL59" s="26">
        <v>2475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81">
        <v>0</v>
      </c>
      <c r="AW59" s="281">
        <v>0</v>
      </c>
      <c r="AX59" s="281">
        <v>0</v>
      </c>
      <c r="AY59" s="26">
        <v>116715</v>
      </c>
      <c r="AZ59" s="26">
        <v>51803</v>
      </c>
      <c r="BA59" s="281">
        <v>0</v>
      </c>
      <c r="BB59" s="281">
        <v>0</v>
      </c>
      <c r="BC59" s="281">
        <v>0</v>
      </c>
      <c r="BD59" s="281">
        <v>0</v>
      </c>
      <c r="BE59" s="26">
        <v>242643</v>
      </c>
      <c r="BF59" s="281">
        <v>0</v>
      </c>
      <c r="BG59" s="281">
        <v>0</v>
      </c>
      <c r="BH59" s="281">
        <v>0</v>
      </c>
      <c r="BI59" s="281">
        <v>0</v>
      </c>
      <c r="BJ59" s="281">
        <v>0</v>
      </c>
      <c r="BK59" s="281">
        <v>0</v>
      </c>
      <c r="BL59" s="281">
        <v>0</v>
      </c>
      <c r="BM59" s="281">
        <v>0</v>
      </c>
      <c r="BN59" s="281">
        <v>0</v>
      </c>
      <c r="BO59" s="281">
        <v>0</v>
      </c>
      <c r="BP59" s="281">
        <v>0</v>
      </c>
      <c r="BQ59" s="281">
        <v>0</v>
      </c>
      <c r="BR59" s="281">
        <v>0</v>
      </c>
      <c r="BS59" s="281">
        <v>0</v>
      </c>
      <c r="BT59" s="281">
        <v>0</v>
      </c>
      <c r="BU59" s="281">
        <v>0</v>
      </c>
      <c r="BV59" s="281">
        <v>0</v>
      </c>
      <c r="BW59" s="281">
        <v>0</v>
      </c>
      <c r="BX59" s="281">
        <v>0</v>
      </c>
      <c r="BY59" s="281">
        <v>0</v>
      </c>
      <c r="BZ59" s="281">
        <v>0</v>
      </c>
      <c r="CA59" s="281">
        <v>0</v>
      </c>
      <c r="CB59" s="281">
        <v>0</v>
      </c>
      <c r="CC59" s="281">
        <v>0</v>
      </c>
      <c r="CD59" s="237">
        <v>0</v>
      </c>
      <c r="CE59" s="28">
        <v>0</v>
      </c>
    </row>
    <row r="60" spans="1:83" s="212" customFormat="1" ht="15.75" customHeight="1" x14ac:dyDescent="0.25">
      <c r="A60" s="220" t="s">
        <v>262</v>
      </c>
      <c r="B60" s="221"/>
      <c r="C60" s="282">
        <v>24.252317307692312</v>
      </c>
      <c r="D60" s="282">
        <v>0</v>
      </c>
      <c r="E60" s="282">
        <v>202.25102403846162</v>
      </c>
      <c r="F60" s="282">
        <v>0</v>
      </c>
      <c r="G60" s="282">
        <v>0</v>
      </c>
      <c r="H60" s="282">
        <v>0</v>
      </c>
      <c r="I60" s="282">
        <v>0</v>
      </c>
      <c r="J60" s="282">
        <v>0</v>
      </c>
      <c r="K60" s="282">
        <v>0</v>
      </c>
      <c r="L60" s="282">
        <v>0</v>
      </c>
      <c r="M60" s="282">
        <v>0</v>
      </c>
      <c r="N60" s="282">
        <v>0</v>
      </c>
      <c r="O60" s="282">
        <v>37.486158653846147</v>
      </c>
      <c r="P60" s="283">
        <v>45.509894230769227</v>
      </c>
      <c r="Q60" s="283">
        <v>9.8683894230769234</v>
      </c>
      <c r="R60" s="283">
        <v>0</v>
      </c>
      <c r="S60" s="284">
        <v>12.793514423076923</v>
      </c>
      <c r="T60" s="284">
        <v>0.24146153846153845</v>
      </c>
      <c r="U60" s="285">
        <v>30.951581730769234</v>
      </c>
      <c r="V60" s="283">
        <v>4.0305961538461537</v>
      </c>
      <c r="W60" s="283">
        <v>5.0505721153846155</v>
      </c>
      <c r="X60" s="283">
        <v>8.8444230769230785</v>
      </c>
      <c r="Y60" s="283">
        <v>25.725451923076925</v>
      </c>
      <c r="Z60" s="283">
        <v>3.1253413461538466</v>
      </c>
      <c r="AA60" s="283">
        <v>2.6529038461538459</v>
      </c>
      <c r="AB60" s="284">
        <v>26.668307692307692</v>
      </c>
      <c r="AC60" s="283">
        <v>15.054437500000002</v>
      </c>
      <c r="AD60" s="283">
        <v>0</v>
      </c>
      <c r="AE60" s="283">
        <v>0</v>
      </c>
      <c r="AF60" s="283">
        <v>0</v>
      </c>
      <c r="AG60" s="283">
        <v>57.704721153846201</v>
      </c>
      <c r="AH60" s="283">
        <v>0</v>
      </c>
      <c r="AI60" s="283">
        <v>0</v>
      </c>
      <c r="AJ60" s="283">
        <v>327.17640384615396</v>
      </c>
      <c r="AK60" s="283">
        <v>2.6498894230769232</v>
      </c>
      <c r="AL60" s="283">
        <v>1.0668653846153846</v>
      </c>
      <c r="AM60" s="283">
        <v>0</v>
      </c>
      <c r="AN60" s="283">
        <v>0</v>
      </c>
      <c r="AO60" s="283">
        <v>0</v>
      </c>
      <c r="AP60" s="283">
        <v>0</v>
      </c>
      <c r="AQ60" s="283">
        <v>0</v>
      </c>
      <c r="AR60" s="283">
        <v>0</v>
      </c>
      <c r="AS60" s="283">
        <v>0</v>
      </c>
      <c r="AT60" s="283">
        <v>0</v>
      </c>
      <c r="AU60" s="283">
        <v>0</v>
      </c>
      <c r="AV60" s="284">
        <v>11.2316875</v>
      </c>
      <c r="AW60" s="284">
        <v>0</v>
      </c>
      <c r="AX60" s="284">
        <v>0</v>
      </c>
      <c r="AY60" s="283">
        <v>33.66028365384615</v>
      </c>
      <c r="AZ60" s="283">
        <v>0</v>
      </c>
      <c r="BA60" s="284">
        <v>0</v>
      </c>
      <c r="BB60" s="284">
        <v>0</v>
      </c>
      <c r="BC60" s="284">
        <v>0</v>
      </c>
      <c r="BD60" s="284">
        <v>0</v>
      </c>
      <c r="BE60" s="283">
        <v>5.990730769230769</v>
      </c>
      <c r="BF60" s="284">
        <v>51.176514423076924</v>
      </c>
      <c r="BG60" s="284">
        <v>0</v>
      </c>
      <c r="BH60" s="284">
        <v>0</v>
      </c>
      <c r="BI60" s="284">
        <v>0</v>
      </c>
      <c r="BJ60" s="284">
        <v>0</v>
      </c>
      <c r="BK60" s="284">
        <v>0</v>
      </c>
      <c r="BL60" s="284">
        <v>1.8461538461538463</v>
      </c>
      <c r="BM60" s="284">
        <v>0</v>
      </c>
      <c r="BN60" s="284">
        <v>4.1566394230769239</v>
      </c>
      <c r="BO60" s="284">
        <v>0</v>
      </c>
      <c r="BP60" s="284">
        <v>0</v>
      </c>
      <c r="BQ60" s="284">
        <v>0</v>
      </c>
      <c r="BR60" s="284">
        <v>0</v>
      </c>
      <c r="BS60" s="284">
        <v>0</v>
      </c>
      <c r="BT60" s="284">
        <v>0</v>
      </c>
      <c r="BU60" s="284">
        <v>0</v>
      </c>
      <c r="BV60" s="284">
        <v>0</v>
      </c>
      <c r="BW60" s="284">
        <v>0</v>
      </c>
      <c r="BX60" s="284">
        <v>0</v>
      </c>
      <c r="BY60" s="284">
        <v>16.720403846153847</v>
      </c>
      <c r="BZ60" s="284">
        <v>5.4727403846153839</v>
      </c>
      <c r="CA60" s="284">
        <v>4.5063894230769233</v>
      </c>
      <c r="CB60" s="284">
        <v>0</v>
      </c>
      <c r="CC60" s="284">
        <v>3.955937500000001</v>
      </c>
      <c r="CD60" s="222" t="s">
        <v>248</v>
      </c>
      <c r="CE60" s="240">
        <f t="shared" ref="CE60:CE68" si="6">SUM(C60:CD60)</f>
        <v>981.82173557692352</v>
      </c>
    </row>
    <row r="61" spans="1:83" x14ac:dyDescent="0.25">
      <c r="A61" s="35" t="s">
        <v>263</v>
      </c>
      <c r="B61" s="16"/>
      <c r="C61" s="20">
        <v>4637372.04</v>
      </c>
      <c r="D61" s="20">
        <v>0</v>
      </c>
      <c r="E61" s="20">
        <v>28831767.240000013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4838878.9800000004</v>
      </c>
      <c r="P61" s="26">
        <v>7139503.8700000029</v>
      </c>
      <c r="Q61" s="26">
        <v>1581712.3000000003</v>
      </c>
      <c r="R61" s="26">
        <v>0</v>
      </c>
      <c r="S61" s="286">
        <v>661794.15</v>
      </c>
      <c r="T61" s="286">
        <v>43423.8</v>
      </c>
      <c r="U61" s="27">
        <v>2668517.6100000003</v>
      </c>
      <c r="V61" s="26">
        <v>413050.24999999988</v>
      </c>
      <c r="W61" s="26">
        <v>690327.8600000001</v>
      </c>
      <c r="X61" s="26">
        <v>1248318.1200000001</v>
      </c>
      <c r="Y61" s="26">
        <v>2635806.35</v>
      </c>
      <c r="Z61" s="26">
        <v>399275.79000000004</v>
      </c>
      <c r="AA61" s="26">
        <v>315756.11</v>
      </c>
      <c r="AB61" s="287">
        <v>3220903.28</v>
      </c>
      <c r="AC61" s="26">
        <v>1795917.3000000003</v>
      </c>
      <c r="AD61" s="26">
        <v>0</v>
      </c>
      <c r="AE61" s="26">
        <v>0</v>
      </c>
      <c r="AF61" s="26">
        <v>0</v>
      </c>
      <c r="AG61" s="26">
        <v>7896891.3200000003</v>
      </c>
      <c r="AH61" s="26">
        <v>0</v>
      </c>
      <c r="AI61" s="26">
        <v>0</v>
      </c>
      <c r="AJ61" s="26">
        <v>35941978.469999999</v>
      </c>
      <c r="AK61" s="26">
        <v>251901.09000000003</v>
      </c>
      <c r="AL61" s="26">
        <v>112622.41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6">
        <v>574086.73000000056</v>
      </c>
      <c r="AW61" s="286">
        <v>0</v>
      </c>
      <c r="AX61" s="286">
        <v>0</v>
      </c>
      <c r="AY61" s="26">
        <v>1949257.17</v>
      </c>
      <c r="AZ61" s="26">
        <v>0</v>
      </c>
      <c r="BA61" s="286">
        <v>0</v>
      </c>
      <c r="BB61" s="286">
        <v>0</v>
      </c>
      <c r="BC61" s="286">
        <v>0</v>
      </c>
      <c r="BD61" s="286">
        <v>0</v>
      </c>
      <c r="BE61" s="26">
        <v>473801.05</v>
      </c>
      <c r="BF61" s="286">
        <v>3313247.62</v>
      </c>
      <c r="BG61" s="286">
        <v>0</v>
      </c>
      <c r="BH61" s="286">
        <v>0</v>
      </c>
      <c r="BI61" s="286">
        <v>0</v>
      </c>
      <c r="BJ61" s="286">
        <v>0</v>
      </c>
      <c r="BK61" s="286">
        <v>0</v>
      </c>
      <c r="BL61" s="286">
        <v>94963.199999999997</v>
      </c>
      <c r="BM61" s="286">
        <v>0</v>
      </c>
      <c r="BN61" s="286">
        <v>556564.77</v>
      </c>
      <c r="BO61" s="286">
        <v>0</v>
      </c>
      <c r="BP61" s="286">
        <v>0</v>
      </c>
      <c r="BQ61" s="286">
        <v>0</v>
      </c>
      <c r="BR61" s="286">
        <v>0</v>
      </c>
      <c r="BS61" s="286">
        <v>0</v>
      </c>
      <c r="BT61" s="286">
        <v>0</v>
      </c>
      <c r="BU61" s="286">
        <v>0</v>
      </c>
      <c r="BV61" s="286">
        <v>0</v>
      </c>
      <c r="BW61" s="286">
        <v>0</v>
      </c>
      <c r="BX61" s="286">
        <v>0</v>
      </c>
      <c r="BY61" s="286">
        <v>1983578.2899999998</v>
      </c>
      <c r="BZ61" s="286">
        <v>558532.49</v>
      </c>
      <c r="CA61" s="286">
        <v>544063.72000000009</v>
      </c>
      <c r="CB61" s="286">
        <v>0</v>
      </c>
      <c r="CC61" s="286">
        <v>1903654.54</v>
      </c>
      <c r="CD61" s="25" t="s">
        <v>248</v>
      </c>
      <c r="CE61" s="28">
        <f t="shared" si="6"/>
        <v>117277467.92000002</v>
      </c>
    </row>
    <row r="62" spans="1:83" x14ac:dyDescent="0.25">
      <c r="A62" s="35" t="s">
        <v>11</v>
      </c>
      <c r="B62" s="16"/>
      <c r="C62" s="28">
        <f t="shared" ref="C62:AH62" si="7">ROUND(C47+C48,0)</f>
        <v>839185</v>
      </c>
      <c r="D62" s="28">
        <f t="shared" si="7"/>
        <v>0</v>
      </c>
      <c r="E62" s="28">
        <f t="shared" si="7"/>
        <v>5217919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878876</v>
      </c>
      <c r="P62" s="28">
        <f t="shared" si="7"/>
        <v>1295570</v>
      </c>
      <c r="Q62" s="28">
        <f t="shared" si="7"/>
        <v>286229</v>
      </c>
      <c r="R62" s="28">
        <f t="shared" si="7"/>
        <v>0</v>
      </c>
      <c r="S62" s="28">
        <f t="shared" si="7"/>
        <v>119894</v>
      </c>
      <c r="T62" s="28">
        <f t="shared" si="7"/>
        <v>7858</v>
      </c>
      <c r="U62" s="28">
        <f t="shared" si="7"/>
        <v>482977</v>
      </c>
      <c r="V62" s="28">
        <f t="shared" si="7"/>
        <v>74746</v>
      </c>
      <c r="W62" s="28">
        <f t="shared" si="7"/>
        <v>124923</v>
      </c>
      <c r="X62" s="28">
        <f t="shared" si="7"/>
        <v>225897</v>
      </c>
      <c r="Y62" s="28">
        <f t="shared" si="7"/>
        <v>476979</v>
      </c>
      <c r="Z62" s="28">
        <f t="shared" si="7"/>
        <v>72253</v>
      </c>
      <c r="AA62" s="28">
        <f t="shared" si="7"/>
        <v>57140</v>
      </c>
      <c r="AB62" s="28">
        <f t="shared" si="7"/>
        <v>582859</v>
      </c>
      <c r="AC62" s="28">
        <f t="shared" si="7"/>
        <v>325614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1431828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6504107</v>
      </c>
      <c r="AK62" s="28">
        <f t="shared" si="8"/>
        <v>45584</v>
      </c>
      <c r="AL62" s="28">
        <f t="shared" si="8"/>
        <v>20380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103887</v>
      </c>
      <c r="AW62" s="28">
        <f t="shared" si="8"/>
        <v>0</v>
      </c>
      <c r="AX62" s="28">
        <f t="shared" si="8"/>
        <v>0</v>
      </c>
      <c r="AY62" s="28">
        <f t="shared" si="8"/>
        <v>352740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85740</v>
      </c>
      <c r="BF62" s="28">
        <f t="shared" si="8"/>
        <v>600849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17185</v>
      </c>
      <c r="BM62" s="28">
        <f t="shared" si="8"/>
        <v>0</v>
      </c>
      <c r="BN62" s="28">
        <f t="shared" si="8"/>
        <v>102982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362451</v>
      </c>
      <c r="BZ62" s="28">
        <f t="shared" si="9"/>
        <v>101073</v>
      </c>
      <c r="CA62" s="28">
        <f t="shared" si="9"/>
        <v>98614</v>
      </c>
      <c r="CB62" s="28">
        <f t="shared" si="9"/>
        <v>0</v>
      </c>
      <c r="CC62" s="28">
        <f t="shared" si="9"/>
        <v>344488</v>
      </c>
      <c r="CD62" s="25" t="s">
        <v>248</v>
      </c>
      <c r="CE62" s="28">
        <f t="shared" si="6"/>
        <v>21240827</v>
      </c>
    </row>
    <row r="63" spans="1:83" x14ac:dyDescent="0.25">
      <c r="A63" s="35" t="s">
        <v>264</v>
      </c>
      <c r="B63" s="16"/>
      <c r="C63" s="20">
        <v>1318858.1399999999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788699.29</v>
      </c>
      <c r="P63" s="26">
        <v>1165800.58</v>
      </c>
      <c r="Q63" s="26">
        <v>0</v>
      </c>
      <c r="R63" s="26">
        <v>0</v>
      </c>
      <c r="S63" s="286">
        <v>0</v>
      </c>
      <c r="T63" s="286">
        <v>0</v>
      </c>
      <c r="U63" s="27">
        <v>43285.2</v>
      </c>
      <c r="V63" s="26">
        <v>0</v>
      </c>
      <c r="W63" s="26">
        <v>0</v>
      </c>
      <c r="X63" s="26">
        <v>0</v>
      </c>
      <c r="Y63" s="26">
        <v>30112.5</v>
      </c>
      <c r="Z63" s="26">
        <v>26400</v>
      </c>
      <c r="AA63" s="26">
        <v>0</v>
      </c>
      <c r="AB63" s="287">
        <v>0</v>
      </c>
      <c r="AC63" s="26">
        <v>21170</v>
      </c>
      <c r="AD63" s="26">
        <v>0</v>
      </c>
      <c r="AE63" s="26">
        <v>0</v>
      </c>
      <c r="AF63" s="26">
        <v>0</v>
      </c>
      <c r="AG63" s="26">
        <v>2719515.8000000003</v>
      </c>
      <c r="AH63" s="26">
        <v>0</v>
      </c>
      <c r="AI63" s="26">
        <v>0</v>
      </c>
      <c r="AJ63" s="26">
        <v>791999.19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6">
        <v>0</v>
      </c>
      <c r="AW63" s="286">
        <v>0</v>
      </c>
      <c r="AX63" s="286">
        <v>0</v>
      </c>
      <c r="AY63" s="26">
        <v>0</v>
      </c>
      <c r="AZ63" s="26">
        <v>0</v>
      </c>
      <c r="BA63" s="286">
        <v>0</v>
      </c>
      <c r="BB63" s="286">
        <v>0</v>
      </c>
      <c r="BC63" s="286">
        <v>0</v>
      </c>
      <c r="BD63" s="286">
        <v>0</v>
      </c>
      <c r="BE63" s="26">
        <v>0</v>
      </c>
      <c r="BF63" s="286">
        <v>0</v>
      </c>
      <c r="BG63" s="286">
        <v>0</v>
      </c>
      <c r="BH63" s="286">
        <v>0</v>
      </c>
      <c r="BI63" s="286">
        <v>0</v>
      </c>
      <c r="BJ63" s="286">
        <v>0</v>
      </c>
      <c r="BK63" s="286">
        <v>0</v>
      </c>
      <c r="BL63" s="286">
        <v>0</v>
      </c>
      <c r="BM63" s="286">
        <v>0</v>
      </c>
      <c r="BN63" s="286">
        <v>0</v>
      </c>
      <c r="BO63" s="286">
        <v>0</v>
      </c>
      <c r="BP63" s="286">
        <v>0</v>
      </c>
      <c r="BQ63" s="286">
        <v>0</v>
      </c>
      <c r="BR63" s="286">
        <v>0</v>
      </c>
      <c r="BS63" s="286">
        <v>0</v>
      </c>
      <c r="BT63" s="286">
        <v>0</v>
      </c>
      <c r="BU63" s="286">
        <v>0</v>
      </c>
      <c r="BV63" s="286">
        <v>0</v>
      </c>
      <c r="BW63" s="286">
        <v>64177.5</v>
      </c>
      <c r="BX63" s="286">
        <v>0</v>
      </c>
      <c r="BY63" s="286">
        <v>0</v>
      </c>
      <c r="BZ63" s="286">
        <v>0</v>
      </c>
      <c r="CA63" s="286">
        <v>0</v>
      </c>
      <c r="CB63" s="286">
        <v>0</v>
      </c>
      <c r="CC63" s="286">
        <v>3727750.57</v>
      </c>
      <c r="CD63" s="25" t="s">
        <v>248</v>
      </c>
      <c r="CE63" s="28">
        <f t="shared" si="6"/>
        <v>10697768.77</v>
      </c>
    </row>
    <row r="64" spans="1:83" x14ac:dyDescent="0.25">
      <c r="A64" s="35" t="s">
        <v>265</v>
      </c>
      <c r="B64" s="16"/>
      <c r="C64" s="20">
        <v>623576.05999999982</v>
      </c>
      <c r="D64" s="20">
        <v>0</v>
      </c>
      <c r="E64" s="20">
        <v>1291815.4500000002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395817.11999999994</v>
      </c>
      <c r="P64" s="26">
        <v>7844715.9900000002</v>
      </c>
      <c r="Q64" s="26">
        <v>202114.76000000004</v>
      </c>
      <c r="R64" s="26">
        <v>0</v>
      </c>
      <c r="S64" s="286">
        <v>277170.86</v>
      </c>
      <c r="T64" s="286">
        <v>77.89</v>
      </c>
      <c r="U64" s="27">
        <v>1869698.4400000002</v>
      </c>
      <c r="V64" s="26">
        <v>47602.950000000019</v>
      </c>
      <c r="W64" s="26">
        <v>66164.159999999989</v>
      </c>
      <c r="X64" s="26">
        <v>141021.44000000003</v>
      </c>
      <c r="Y64" s="26">
        <v>142671.13999999996</v>
      </c>
      <c r="Z64" s="26">
        <v>14759.859999999997</v>
      </c>
      <c r="AA64" s="26">
        <v>142514.22999999998</v>
      </c>
      <c r="AB64" s="287">
        <v>9455565.3100000005</v>
      </c>
      <c r="AC64" s="26">
        <v>407508.72000000003</v>
      </c>
      <c r="AD64" s="26">
        <v>6245.0199999999995</v>
      </c>
      <c r="AE64" s="26">
        <v>422.57</v>
      </c>
      <c r="AF64" s="26">
        <v>0</v>
      </c>
      <c r="AG64" s="26">
        <v>1285286.9200000002</v>
      </c>
      <c r="AH64" s="26">
        <v>0</v>
      </c>
      <c r="AI64" s="26">
        <v>0</v>
      </c>
      <c r="AJ64" s="26">
        <v>2956707.35</v>
      </c>
      <c r="AK64" s="26">
        <v>32.619999999999997</v>
      </c>
      <c r="AL64" s="26">
        <v>52.71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6">
        <v>152878.82999999999</v>
      </c>
      <c r="AW64" s="286">
        <v>0</v>
      </c>
      <c r="AX64" s="286">
        <v>0</v>
      </c>
      <c r="AY64" s="26">
        <v>708914.87000000011</v>
      </c>
      <c r="AZ64" s="26">
        <v>0</v>
      </c>
      <c r="BA64" s="286">
        <v>0</v>
      </c>
      <c r="BB64" s="286">
        <v>0</v>
      </c>
      <c r="BC64" s="286">
        <v>0</v>
      </c>
      <c r="BD64" s="286">
        <v>9796.69</v>
      </c>
      <c r="BE64" s="26">
        <v>23125.979999999996</v>
      </c>
      <c r="BF64" s="286">
        <v>136312.61000000002</v>
      </c>
      <c r="BG64" s="286">
        <v>0</v>
      </c>
      <c r="BH64" s="286">
        <v>0</v>
      </c>
      <c r="BI64" s="286">
        <v>14585.76</v>
      </c>
      <c r="BJ64" s="286">
        <v>0</v>
      </c>
      <c r="BK64" s="286">
        <v>0</v>
      </c>
      <c r="BL64" s="286">
        <v>36986.71</v>
      </c>
      <c r="BM64" s="286">
        <v>0</v>
      </c>
      <c r="BN64" s="286">
        <v>13162.230000000001</v>
      </c>
      <c r="BO64" s="286">
        <v>0</v>
      </c>
      <c r="BP64" s="286">
        <v>0</v>
      </c>
      <c r="BQ64" s="286">
        <v>0</v>
      </c>
      <c r="BR64" s="286">
        <v>0</v>
      </c>
      <c r="BS64" s="286">
        <v>0</v>
      </c>
      <c r="BT64" s="286">
        <v>384.4</v>
      </c>
      <c r="BU64" s="286">
        <v>0</v>
      </c>
      <c r="BV64" s="286">
        <v>0</v>
      </c>
      <c r="BW64" s="286">
        <v>63840.61</v>
      </c>
      <c r="BX64" s="286">
        <v>0</v>
      </c>
      <c r="BY64" s="286">
        <v>20.89</v>
      </c>
      <c r="BZ64" s="286">
        <v>0</v>
      </c>
      <c r="CA64" s="286">
        <v>5965.65</v>
      </c>
      <c r="CB64" s="286">
        <v>0</v>
      </c>
      <c r="CC64" s="286">
        <v>-13800.750000000005</v>
      </c>
      <c r="CD64" s="25" t="s">
        <v>248</v>
      </c>
      <c r="CE64" s="28">
        <f t="shared" si="6"/>
        <v>28323716.050000004</v>
      </c>
    </row>
    <row r="65" spans="1:83" x14ac:dyDescent="0.25">
      <c r="A65" s="35" t="s">
        <v>266</v>
      </c>
      <c r="B65" s="16"/>
      <c r="C65" s="20">
        <v>397.41999999999996</v>
      </c>
      <c r="D65" s="20">
        <v>0</v>
      </c>
      <c r="E65" s="20">
        <v>2841.7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754.81</v>
      </c>
      <c r="P65" s="26">
        <v>5611.07</v>
      </c>
      <c r="Q65" s="26">
        <v>516.33000000000004</v>
      </c>
      <c r="R65" s="26">
        <v>0</v>
      </c>
      <c r="S65" s="286">
        <v>0</v>
      </c>
      <c r="T65" s="286">
        <v>0</v>
      </c>
      <c r="U65" s="27">
        <v>8921.0899999999983</v>
      </c>
      <c r="V65" s="26">
        <v>0</v>
      </c>
      <c r="W65" s="26">
        <v>3500.21</v>
      </c>
      <c r="X65" s="26">
        <v>0</v>
      </c>
      <c r="Y65" s="26">
        <v>3500.21</v>
      </c>
      <c r="Z65" s="26">
        <v>483.28999999999996</v>
      </c>
      <c r="AA65" s="26">
        <v>0</v>
      </c>
      <c r="AB65" s="287">
        <v>685.6</v>
      </c>
      <c r="AC65" s="26">
        <v>310.66000000000003</v>
      </c>
      <c r="AD65" s="26">
        <v>0</v>
      </c>
      <c r="AE65" s="26">
        <v>0</v>
      </c>
      <c r="AF65" s="26">
        <v>0</v>
      </c>
      <c r="AG65" s="26">
        <v>363.69</v>
      </c>
      <c r="AH65" s="26">
        <v>0</v>
      </c>
      <c r="AI65" s="26">
        <v>0</v>
      </c>
      <c r="AJ65" s="26">
        <v>335005.41000000003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6">
        <v>574.44999999999993</v>
      </c>
      <c r="AW65" s="286">
        <v>0</v>
      </c>
      <c r="AX65" s="286">
        <v>0</v>
      </c>
      <c r="AY65" s="26">
        <v>291.63</v>
      </c>
      <c r="AZ65" s="26">
        <v>0</v>
      </c>
      <c r="BA65" s="286">
        <v>0</v>
      </c>
      <c r="BB65" s="286">
        <v>0</v>
      </c>
      <c r="BC65" s="286">
        <v>0</v>
      </c>
      <c r="BD65" s="286">
        <v>0</v>
      </c>
      <c r="BE65" s="26">
        <v>1522344.9899999998</v>
      </c>
      <c r="BF65" s="286">
        <v>17122</v>
      </c>
      <c r="BG65" s="286">
        <v>0</v>
      </c>
      <c r="BH65" s="286">
        <v>0</v>
      </c>
      <c r="BI65" s="286">
        <v>0</v>
      </c>
      <c r="BJ65" s="286">
        <v>0</v>
      </c>
      <c r="BK65" s="286">
        <v>0</v>
      </c>
      <c r="BL65" s="286">
        <v>113.15</v>
      </c>
      <c r="BM65" s="286">
        <v>0</v>
      </c>
      <c r="BN65" s="286">
        <v>3640.9</v>
      </c>
      <c r="BO65" s="286">
        <v>0</v>
      </c>
      <c r="BP65" s="286">
        <v>0</v>
      </c>
      <c r="BQ65" s="286">
        <v>0</v>
      </c>
      <c r="BR65" s="286">
        <v>0</v>
      </c>
      <c r="BS65" s="286">
        <v>0</v>
      </c>
      <c r="BT65" s="286">
        <v>0</v>
      </c>
      <c r="BU65" s="286">
        <v>0</v>
      </c>
      <c r="BV65" s="286">
        <v>0</v>
      </c>
      <c r="BW65" s="286">
        <v>0</v>
      </c>
      <c r="BX65" s="286">
        <v>0</v>
      </c>
      <c r="BY65" s="286">
        <v>675.25</v>
      </c>
      <c r="BZ65" s="286">
        <v>0</v>
      </c>
      <c r="CA65" s="286">
        <v>0</v>
      </c>
      <c r="CB65" s="286">
        <v>0</v>
      </c>
      <c r="CC65" s="286">
        <v>56066.97</v>
      </c>
      <c r="CD65" s="25" t="s">
        <v>248</v>
      </c>
      <c r="CE65" s="28">
        <f t="shared" si="6"/>
        <v>1963720.8299999996</v>
      </c>
    </row>
    <row r="66" spans="1:83" x14ac:dyDescent="0.25">
      <c r="A66" s="35" t="s">
        <v>267</v>
      </c>
      <c r="B66" s="16"/>
      <c r="C66" s="20">
        <v>46550.94000000001</v>
      </c>
      <c r="D66" s="20">
        <v>0</v>
      </c>
      <c r="E66" s="20">
        <v>804906.8899999999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239990.02000000002</v>
      </c>
      <c r="P66" s="26">
        <v>1677140.0799999996</v>
      </c>
      <c r="Q66" s="26">
        <v>37951.22</v>
      </c>
      <c r="R66" s="26">
        <v>0</v>
      </c>
      <c r="S66" s="286">
        <v>134818.4</v>
      </c>
      <c r="T66" s="286">
        <v>231117.5</v>
      </c>
      <c r="U66" s="27">
        <v>1733383.5400000003</v>
      </c>
      <c r="V66" s="26">
        <v>20528.089999999997</v>
      </c>
      <c r="W66" s="26">
        <v>153066.34</v>
      </c>
      <c r="X66" s="26">
        <v>182611.99000000002</v>
      </c>
      <c r="Y66" s="26">
        <v>1873241.98</v>
      </c>
      <c r="Z66" s="26">
        <v>1394594.53</v>
      </c>
      <c r="AA66" s="26">
        <v>352950.94</v>
      </c>
      <c r="AB66" s="287">
        <v>332916.82</v>
      </c>
      <c r="AC66" s="26">
        <v>7438.65</v>
      </c>
      <c r="AD66" s="26">
        <v>624071.93000000005</v>
      </c>
      <c r="AE66" s="26">
        <v>865704.22000000009</v>
      </c>
      <c r="AF66" s="26">
        <v>0</v>
      </c>
      <c r="AG66" s="26">
        <v>447870.35</v>
      </c>
      <c r="AH66" s="26">
        <v>0</v>
      </c>
      <c r="AI66" s="26">
        <v>0</v>
      </c>
      <c r="AJ66" s="26">
        <v>5994711.8800000008</v>
      </c>
      <c r="AK66" s="26">
        <v>74368.08</v>
      </c>
      <c r="AL66" s="26">
        <v>27066.86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6">
        <v>412315.38</v>
      </c>
      <c r="AW66" s="286">
        <v>0</v>
      </c>
      <c r="AX66" s="286">
        <v>0</v>
      </c>
      <c r="AY66" s="26">
        <v>113946.8</v>
      </c>
      <c r="AZ66" s="26">
        <v>0</v>
      </c>
      <c r="BA66" s="286">
        <v>0</v>
      </c>
      <c r="BB66" s="286">
        <v>0</v>
      </c>
      <c r="BC66" s="286">
        <v>0</v>
      </c>
      <c r="BD66" s="286">
        <v>0</v>
      </c>
      <c r="BE66" s="26">
        <v>4256925.82</v>
      </c>
      <c r="BF66" s="286">
        <v>285505.37999999995</v>
      </c>
      <c r="BG66" s="286">
        <v>0</v>
      </c>
      <c r="BH66" s="286">
        <v>0</v>
      </c>
      <c r="BI66" s="286">
        <v>0</v>
      </c>
      <c r="BJ66" s="286">
        <v>0</v>
      </c>
      <c r="BK66" s="286">
        <v>10284378</v>
      </c>
      <c r="BL66" s="286">
        <v>435.56</v>
      </c>
      <c r="BM66" s="286">
        <v>0</v>
      </c>
      <c r="BN66" s="286">
        <v>345681.5</v>
      </c>
      <c r="BO66" s="286">
        <v>0</v>
      </c>
      <c r="BP66" s="286">
        <v>0</v>
      </c>
      <c r="BQ66" s="286">
        <v>0</v>
      </c>
      <c r="BR66" s="286">
        <v>0</v>
      </c>
      <c r="BS66" s="286">
        <v>0</v>
      </c>
      <c r="BT66" s="286">
        <v>0</v>
      </c>
      <c r="BU66" s="286">
        <v>0</v>
      </c>
      <c r="BV66" s="286">
        <v>0</v>
      </c>
      <c r="BW66" s="286">
        <v>9173.15</v>
      </c>
      <c r="BX66" s="286">
        <v>0</v>
      </c>
      <c r="BY66" s="286">
        <v>77436.41</v>
      </c>
      <c r="BZ66" s="286">
        <v>0</v>
      </c>
      <c r="CA66" s="286">
        <v>0</v>
      </c>
      <c r="CB66" s="286">
        <v>40600</v>
      </c>
      <c r="CC66" s="286">
        <v>26407915.170000002</v>
      </c>
      <c r="CD66" s="25" t="s">
        <v>248</v>
      </c>
      <c r="CE66" s="28">
        <f t="shared" si="6"/>
        <v>59491314.420000002</v>
      </c>
    </row>
    <row r="67" spans="1:83" x14ac:dyDescent="0.25">
      <c r="A67" s="35" t="s">
        <v>16</v>
      </c>
      <c r="B67" s="16"/>
      <c r="C67" s="28">
        <f t="shared" ref="C67:AH67" si="10">ROUND(C51+C52,0)</f>
        <v>295884</v>
      </c>
      <c r="D67" s="28">
        <f t="shared" si="10"/>
        <v>0</v>
      </c>
      <c r="E67" s="28">
        <f t="shared" si="10"/>
        <v>2100287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860198</v>
      </c>
      <c r="P67" s="28">
        <f t="shared" si="10"/>
        <v>2123391</v>
      </c>
      <c r="Q67" s="28">
        <f t="shared" si="10"/>
        <v>100461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356761</v>
      </c>
      <c r="V67" s="28">
        <f t="shared" si="10"/>
        <v>17103</v>
      </c>
      <c r="W67" s="28">
        <f t="shared" si="10"/>
        <v>335694</v>
      </c>
      <c r="X67" s="28">
        <f t="shared" si="10"/>
        <v>128973</v>
      </c>
      <c r="Y67" s="28">
        <f t="shared" si="10"/>
        <v>1275751</v>
      </c>
      <c r="Z67" s="28">
        <f t="shared" si="10"/>
        <v>748688</v>
      </c>
      <c r="AA67" s="28">
        <f t="shared" si="10"/>
        <v>131967</v>
      </c>
      <c r="AB67" s="28">
        <f t="shared" si="10"/>
        <v>400445</v>
      </c>
      <c r="AC67" s="28">
        <f t="shared" si="10"/>
        <v>128324</v>
      </c>
      <c r="AD67" s="28">
        <f t="shared" si="10"/>
        <v>0</v>
      </c>
      <c r="AE67" s="28">
        <f t="shared" si="10"/>
        <v>3573</v>
      </c>
      <c r="AF67" s="28">
        <f t="shared" si="10"/>
        <v>0</v>
      </c>
      <c r="AG67" s="28">
        <f t="shared" si="10"/>
        <v>1022640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2768900</v>
      </c>
      <c r="AK67" s="28">
        <f t="shared" si="11"/>
        <v>2545</v>
      </c>
      <c r="AL67" s="28">
        <f t="shared" si="11"/>
        <v>2578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65563</v>
      </c>
      <c r="AW67" s="28">
        <f t="shared" si="11"/>
        <v>0</v>
      </c>
      <c r="AX67" s="28">
        <f t="shared" si="11"/>
        <v>0</v>
      </c>
      <c r="AY67" s="28">
        <f t="shared" si="11"/>
        <v>223969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2058419</v>
      </c>
      <c r="BF67" s="28">
        <f t="shared" si="11"/>
        <v>158464</v>
      </c>
      <c r="BG67" s="28">
        <f t="shared" si="11"/>
        <v>0</v>
      </c>
      <c r="BH67" s="28">
        <f t="shared" si="11"/>
        <v>0</v>
      </c>
      <c r="BI67" s="28">
        <f t="shared" si="11"/>
        <v>358</v>
      </c>
      <c r="BJ67" s="28">
        <f t="shared" si="11"/>
        <v>0</v>
      </c>
      <c r="BK67" s="28">
        <f t="shared" si="11"/>
        <v>0</v>
      </c>
      <c r="BL67" s="28">
        <f t="shared" si="11"/>
        <v>9137</v>
      </c>
      <c r="BM67" s="28">
        <f t="shared" si="11"/>
        <v>0</v>
      </c>
      <c r="BN67" s="28">
        <f t="shared" si="11"/>
        <v>777973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104739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84548</v>
      </c>
      <c r="BW67" s="28">
        <f t="shared" si="12"/>
        <v>0</v>
      </c>
      <c r="BX67" s="28">
        <f t="shared" si="12"/>
        <v>0</v>
      </c>
      <c r="BY67" s="28">
        <f t="shared" si="12"/>
        <v>36663</v>
      </c>
      <c r="BZ67" s="28">
        <f t="shared" si="12"/>
        <v>0</v>
      </c>
      <c r="CA67" s="28">
        <f t="shared" si="12"/>
        <v>46124</v>
      </c>
      <c r="CB67" s="28">
        <f t="shared" si="12"/>
        <v>0</v>
      </c>
      <c r="CC67" s="28">
        <f t="shared" si="12"/>
        <v>237868</v>
      </c>
      <c r="CD67" s="25" t="s">
        <v>248</v>
      </c>
      <c r="CE67" s="28">
        <f t="shared" si="6"/>
        <v>16607988</v>
      </c>
    </row>
    <row r="68" spans="1:83" x14ac:dyDescent="0.25">
      <c r="A68" s="35" t="s">
        <v>268</v>
      </c>
      <c r="B68" s="28"/>
      <c r="C68" s="20">
        <v>0</v>
      </c>
      <c r="D68" s="20">
        <v>0</v>
      </c>
      <c r="E68" s="20">
        <v>23312.25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3532.72</v>
      </c>
      <c r="P68" s="26">
        <v>343936.96</v>
      </c>
      <c r="Q68" s="26">
        <v>5497.22</v>
      </c>
      <c r="R68" s="26">
        <v>0</v>
      </c>
      <c r="S68" s="286">
        <v>43282.3</v>
      </c>
      <c r="T68" s="286">
        <v>0</v>
      </c>
      <c r="U68" s="27">
        <v>31730.850000000002</v>
      </c>
      <c r="V68" s="26">
        <v>2204.65</v>
      </c>
      <c r="W68" s="26">
        <v>189756.35</v>
      </c>
      <c r="X68" s="26">
        <v>0</v>
      </c>
      <c r="Y68" s="26">
        <v>222842.3</v>
      </c>
      <c r="Z68" s="26">
        <v>3458.96</v>
      </c>
      <c r="AA68" s="26">
        <v>470.13</v>
      </c>
      <c r="AB68" s="287">
        <v>6428.93</v>
      </c>
      <c r="AC68" s="26">
        <v>2274.58</v>
      </c>
      <c r="AD68" s="26">
        <v>0</v>
      </c>
      <c r="AE68" s="26">
        <v>107.05</v>
      </c>
      <c r="AF68" s="26">
        <v>0</v>
      </c>
      <c r="AG68" s="26">
        <v>16225.36</v>
      </c>
      <c r="AH68" s="26">
        <v>0</v>
      </c>
      <c r="AI68" s="26">
        <v>0</v>
      </c>
      <c r="AJ68" s="26">
        <v>4753651.17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6">
        <v>4114.88</v>
      </c>
      <c r="AW68" s="286">
        <v>0</v>
      </c>
      <c r="AX68" s="286">
        <v>0</v>
      </c>
      <c r="AY68" s="26">
        <v>7994.2</v>
      </c>
      <c r="AZ68" s="26">
        <v>0</v>
      </c>
      <c r="BA68" s="286">
        <v>0</v>
      </c>
      <c r="BB68" s="286">
        <v>0</v>
      </c>
      <c r="BC68" s="286">
        <v>0</v>
      </c>
      <c r="BD68" s="286">
        <v>294783.28000000003</v>
      </c>
      <c r="BE68" s="26">
        <v>208025.69</v>
      </c>
      <c r="BF68" s="286">
        <v>920.91000000000008</v>
      </c>
      <c r="BG68" s="286">
        <v>0</v>
      </c>
      <c r="BH68" s="286">
        <v>0</v>
      </c>
      <c r="BI68" s="286">
        <v>640.04</v>
      </c>
      <c r="BJ68" s="286">
        <v>0</v>
      </c>
      <c r="BK68" s="286">
        <v>0</v>
      </c>
      <c r="BL68" s="286">
        <v>4283.46</v>
      </c>
      <c r="BM68" s="286">
        <v>0</v>
      </c>
      <c r="BN68" s="286">
        <v>51615.539999999994</v>
      </c>
      <c r="BO68" s="286">
        <v>0</v>
      </c>
      <c r="BP68" s="286">
        <v>0</v>
      </c>
      <c r="BQ68" s="286">
        <v>0</v>
      </c>
      <c r="BR68" s="286">
        <v>59.92</v>
      </c>
      <c r="BS68" s="286">
        <v>0</v>
      </c>
      <c r="BT68" s="286">
        <v>1499.1</v>
      </c>
      <c r="BU68" s="286">
        <v>0</v>
      </c>
      <c r="BV68" s="286">
        <v>0</v>
      </c>
      <c r="BW68" s="286">
        <v>4173.28</v>
      </c>
      <c r="BX68" s="286">
        <v>0</v>
      </c>
      <c r="BY68" s="286">
        <v>1750.57</v>
      </c>
      <c r="BZ68" s="286">
        <v>0</v>
      </c>
      <c r="CA68" s="286">
        <v>0</v>
      </c>
      <c r="CB68" s="286">
        <v>0</v>
      </c>
      <c r="CC68" s="286">
        <v>127849.62</v>
      </c>
      <c r="CD68" s="25" t="s">
        <v>248</v>
      </c>
      <c r="CE68" s="28">
        <f t="shared" si="6"/>
        <v>6356422.2700000014</v>
      </c>
    </row>
    <row r="69" spans="1:83" x14ac:dyDescent="0.25">
      <c r="A69" s="35" t="s">
        <v>269</v>
      </c>
      <c r="B69" s="16"/>
      <c r="C69" s="28">
        <f t="shared" ref="C69:AH69" si="13">SUM(C70:C83)</f>
        <v>3605.65</v>
      </c>
      <c r="D69" s="28">
        <f t="shared" si="13"/>
        <v>0</v>
      </c>
      <c r="E69" s="28">
        <f t="shared" si="13"/>
        <v>21529.119999999999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8705.5499999999993</v>
      </c>
      <c r="P69" s="28">
        <f t="shared" si="13"/>
        <v>269018.71000000002</v>
      </c>
      <c r="Q69" s="28">
        <f t="shared" si="13"/>
        <v>4419.3599999999997</v>
      </c>
      <c r="R69" s="28">
        <f t="shared" si="13"/>
        <v>0</v>
      </c>
      <c r="S69" s="28">
        <f t="shared" si="13"/>
        <v>80136.079999999987</v>
      </c>
      <c r="T69" s="28">
        <f t="shared" si="13"/>
        <v>0</v>
      </c>
      <c r="U69" s="28">
        <f t="shared" si="13"/>
        <v>23806.44</v>
      </c>
      <c r="V69" s="28">
        <f t="shared" si="13"/>
        <v>187.43</v>
      </c>
      <c r="W69" s="28">
        <f t="shared" si="13"/>
        <v>2747.0299999999997</v>
      </c>
      <c r="X69" s="28">
        <f t="shared" si="13"/>
        <v>16099.24</v>
      </c>
      <c r="Y69" s="28">
        <f t="shared" si="13"/>
        <v>48708.76</v>
      </c>
      <c r="Z69" s="28">
        <f t="shared" si="13"/>
        <v>46.44</v>
      </c>
      <c r="AA69" s="28">
        <f t="shared" si="13"/>
        <v>0</v>
      </c>
      <c r="AB69" s="28">
        <f t="shared" si="13"/>
        <v>59474.319999999992</v>
      </c>
      <c r="AC69" s="28">
        <f t="shared" si="13"/>
        <v>3715.3599999999997</v>
      </c>
      <c r="AD69" s="28">
        <f t="shared" si="13"/>
        <v>0</v>
      </c>
      <c r="AE69" s="28">
        <f t="shared" si="13"/>
        <v>1575</v>
      </c>
      <c r="AF69" s="28">
        <f t="shared" si="13"/>
        <v>0</v>
      </c>
      <c r="AG69" s="28">
        <f t="shared" si="13"/>
        <v>21092.73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655109.46999999951</v>
      </c>
      <c r="AK69" s="28">
        <f t="shared" si="14"/>
        <v>660.6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-103857.60000000001</v>
      </c>
      <c r="AW69" s="28">
        <f t="shared" si="14"/>
        <v>0</v>
      </c>
      <c r="AX69" s="28">
        <f t="shared" si="14"/>
        <v>0</v>
      </c>
      <c r="AY69" s="28">
        <f t="shared" si="14"/>
        <v>17901.88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5381.5300000000279</v>
      </c>
      <c r="BF69" s="28">
        <f t="shared" si="14"/>
        <v>56331.93</v>
      </c>
      <c r="BG69" s="28">
        <f t="shared" si="14"/>
        <v>0</v>
      </c>
      <c r="BH69" s="28">
        <f t="shared" si="14"/>
        <v>0</v>
      </c>
      <c r="BI69" s="28">
        <f t="shared" si="14"/>
        <v>-1.75</v>
      </c>
      <c r="BJ69" s="28">
        <f t="shared" si="14"/>
        <v>0</v>
      </c>
      <c r="BK69" s="28">
        <f t="shared" si="14"/>
        <v>62070</v>
      </c>
      <c r="BL69" s="28">
        <f t="shared" si="14"/>
        <v>-0.01</v>
      </c>
      <c r="BM69" s="28">
        <f t="shared" si="14"/>
        <v>0</v>
      </c>
      <c r="BN69" s="28">
        <f t="shared" si="14"/>
        <v>215622.6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-87008.5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106900</v>
      </c>
      <c r="BX69" s="28">
        <f t="shared" si="15"/>
        <v>0</v>
      </c>
      <c r="BY69" s="28">
        <f t="shared" si="15"/>
        <v>1767.1499999999999</v>
      </c>
      <c r="BZ69" s="28">
        <f t="shared" si="15"/>
        <v>431</v>
      </c>
      <c r="CA69" s="28">
        <f t="shared" si="15"/>
        <v>903.77999999999986</v>
      </c>
      <c r="CB69" s="28">
        <f t="shared" si="15"/>
        <v>0</v>
      </c>
      <c r="CC69" s="28">
        <f t="shared" si="15"/>
        <v>362342.8599999994</v>
      </c>
      <c r="CD69" s="28">
        <f t="shared" si="15"/>
        <v>14522531.17</v>
      </c>
      <c r="CE69" s="28">
        <f>SUM(CE70:CE84)</f>
        <v>27099087.390000001</v>
      </c>
    </row>
    <row r="70" spans="1:83" x14ac:dyDescent="0.25">
      <c r="A70" s="29" t="s">
        <v>270</v>
      </c>
      <c r="B70" s="30"/>
      <c r="C70" s="243">
        <v>0</v>
      </c>
      <c r="D70" s="243">
        <v>0</v>
      </c>
      <c r="E70" s="243">
        <v>0</v>
      </c>
      <c r="F70" s="243">
        <v>0</v>
      </c>
      <c r="G70" s="243">
        <v>0</v>
      </c>
      <c r="H70" s="243">
        <v>0</v>
      </c>
      <c r="I70" s="243">
        <v>0</v>
      </c>
      <c r="J70" s="243">
        <v>0</v>
      </c>
      <c r="K70" s="243">
        <v>0</v>
      </c>
      <c r="L70" s="243">
        <v>0</v>
      </c>
      <c r="M70" s="243">
        <v>0</v>
      </c>
      <c r="N70" s="243">
        <v>0</v>
      </c>
      <c r="O70" s="243">
        <v>0</v>
      </c>
      <c r="P70" s="243">
        <v>0</v>
      </c>
      <c r="Q70" s="243">
        <v>0</v>
      </c>
      <c r="R70" s="243">
        <v>0</v>
      </c>
      <c r="S70" s="243">
        <v>0</v>
      </c>
      <c r="T70" s="243">
        <v>0</v>
      </c>
      <c r="U70" s="243">
        <v>0</v>
      </c>
      <c r="V70" s="243">
        <v>0</v>
      </c>
      <c r="W70" s="243">
        <v>0</v>
      </c>
      <c r="X70" s="243">
        <v>0</v>
      </c>
      <c r="Y70" s="243">
        <v>0</v>
      </c>
      <c r="Z70" s="243">
        <v>0</v>
      </c>
      <c r="AA70" s="243">
        <v>0</v>
      </c>
      <c r="AB70" s="243">
        <v>0</v>
      </c>
      <c r="AC70" s="243">
        <v>0</v>
      </c>
      <c r="AD70" s="243">
        <v>0</v>
      </c>
      <c r="AE70" s="243">
        <v>0</v>
      </c>
      <c r="AF70" s="243">
        <v>0</v>
      </c>
      <c r="AG70" s="243">
        <v>0</v>
      </c>
      <c r="AH70" s="243">
        <v>0</v>
      </c>
      <c r="AI70" s="243">
        <v>0</v>
      </c>
      <c r="AJ70" s="243">
        <v>0</v>
      </c>
      <c r="AK70" s="243">
        <v>0</v>
      </c>
      <c r="AL70" s="243">
        <v>0</v>
      </c>
      <c r="AM70" s="243">
        <v>0</v>
      </c>
      <c r="AN70" s="243">
        <v>0</v>
      </c>
      <c r="AO70" s="243">
        <v>0</v>
      </c>
      <c r="AP70" s="243">
        <v>0</v>
      </c>
      <c r="AQ70" s="243">
        <v>0</v>
      </c>
      <c r="AR70" s="243">
        <v>0</v>
      </c>
      <c r="AS70" s="243">
        <v>0</v>
      </c>
      <c r="AT70" s="243">
        <v>0</v>
      </c>
      <c r="AU70" s="243">
        <v>0</v>
      </c>
      <c r="AV70" s="243">
        <v>0</v>
      </c>
      <c r="AW70" s="243">
        <v>0</v>
      </c>
      <c r="AX70" s="243">
        <v>0</v>
      </c>
      <c r="AY70" s="243">
        <v>0</v>
      </c>
      <c r="AZ70" s="243">
        <v>0</v>
      </c>
      <c r="BA70" s="243">
        <v>0</v>
      </c>
      <c r="BB70" s="243">
        <v>0</v>
      </c>
      <c r="BC70" s="243">
        <v>0</v>
      </c>
      <c r="BD70" s="243">
        <v>0</v>
      </c>
      <c r="BE70" s="243">
        <v>0</v>
      </c>
      <c r="BF70" s="243">
        <v>0</v>
      </c>
      <c r="BG70" s="243">
        <v>0</v>
      </c>
      <c r="BH70" s="243">
        <v>0</v>
      </c>
      <c r="BI70" s="243">
        <v>0</v>
      </c>
      <c r="BJ70" s="243">
        <v>0</v>
      </c>
      <c r="BK70" s="243">
        <v>0</v>
      </c>
      <c r="BL70" s="243">
        <v>0</v>
      </c>
      <c r="BM70" s="243">
        <v>0</v>
      </c>
      <c r="BN70" s="243">
        <v>0</v>
      </c>
      <c r="BO70" s="243">
        <v>0</v>
      </c>
      <c r="BP70" s="243">
        <v>0</v>
      </c>
      <c r="BQ70" s="243">
        <v>0</v>
      </c>
      <c r="BR70" s="243">
        <v>0</v>
      </c>
      <c r="BS70" s="243">
        <v>0</v>
      </c>
      <c r="BT70" s="243">
        <v>0</v>
      </c>
      <c r="BU70" s="243">
        <v>0</v>
      </c>
      <c r="BV70" s="243">
        <v>0</v>
      </c>
      <c r="BW70" s="243">
        <v>0</v>
      </c>
      <c r="BX70" s="243">
        <v>0</v>
      </c>
      <c r="BY70" s="243">
        <v>0</v>
      </c>
      <c r="BZ70" s="243">
        <v>0</v>
      </c>
      <c r="CA70" s="243">
        <v>0</v>
      </c>
      <c r="CB70" s="243">
        <v>0</v>
      </c>
      <c r="CC70" s="243">
        <v>0</v>
      </c>
      <c r="CD70" s="243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3">
        <v>0</v>
      </c>
      <c r="D71" s="243">
        <v>0</v>
      </c>
      <c r="E71" s="243">
        <v>0</v>
      </c>
      <c r="F71" s="243">
        <v>0</v>
      </c>
      <c r="G71" s="243">
        <v>0</v>
      </c>
      <c r="H71" s="243">
        <v>0</v>
      </c>
      <c r="I71" s="243">
        <v>0</v>
      </c>
      <c r="J71" s="243">
        <v>0</v>
      </c>
      <c r="K71" s="243">
        <v>0</v>
      </c>
      <c r="L71" s="243">
        <v>0</v>
      </c>
      <c r="M71" s="243">
        <v>0</v>
      </c>
      <c r="N71" s="243">
        <v>0</v>
      </c>
      <c r="O71" s="243">
        <v>0</v>
      </c>
      <c r="P71" s="243">
        <v>0</v>
      </c>
      <c r="Q71" s="243">
        <v>0</v>
      </c>
      <c r="R71" s="243">
        <v>0</v>
      </c>
      <c r="S71" s="243">
        <v>0</v>
      </c>
      <c r="T71" s="243">
        <v>0</v>
      </c>
      <c r="U71" s="243">
        <v>0</v>
      </c>
      <c r="V71" s="243">
        <v>0</v>
      </c>
      <c r="W71" s="243">
        <v>0</v>
      </c>
      <c r="X71" s="243">
        <v>0</v>
      </c>
      <c r="Y71" s="243">
        <v>0</v>
      </c>
      <c r="Z71" s="243">
        <v>0</v>
      </c>
      <c r="AA71" s="243">
        <v>0</v>
      </c>
      <c r="AB71" s="243">
        <v>0</v>
      </c>
      <c r="AC71" s="243">
        <v>0</v>
      </c>
      <c r="AD71" s="243">
        <v>0</v>
      </c>
      <c r="AE71" s="243">
        <v>0</v>
      </c>
      <c r="AF71" s="243">
        <v>0</v>
      </c>
      <c r="AG71" s="243">
        <v>0</v>
      </c>
      <c r="AH71" s="243">
        <v>0</v>
      </c>
      <c r="AI71" s="243">
        <v>0</v>
      </c>
      <c r="AJ71" s="243">
        <v>0</v>
      </c>
      <c r="AK71" s="243">
        <v>0</v>
      </c>
      <c r="AL71" s="243">
        <v>0</v>
      </c>
      <c r="AM71" s="243">
        <v>0</v>
      </c>
      <c r="AN71" s="243">
        <v>0</v>
      </c>
      <c r="AO71" s="243">
        <v>0</v>
      </c>
      <c r="AP71" s="243">
        <v>0</v>
      </c>
      <c r="AQ71" s="243">
        <v>0</v>
      </c>
      <c r="AR71" s="243">
        <v>0</v>
      </c>
      <c r="AS71" s="243">
        <v>0</v>
      </c>
      <c r="AT71" s="243">
        <v>0</v>
      </c>
      <c r="AU71" s="243">
        <v>0</v>
      </c>
      <c r="AV71" s="243">
        <v>0</v>
      </c>
      <c r="AW71" s="243">
        <v>0</v>
      </c>
      <c r="AX71" s="243">
        <v>0</v>
      </c>
      <c r="AY71" s="243">
        <v>0</v>
      </c>
      <c r="AZ71" s="243">
        <v>0</v>
      </c>
      <c r="BA71" s="243">
        <v>0</v>
      </c>
      <c r="BB71" s="243">
        <v>0</v>
      </c>
      <c r="BC71" s="243">
        <v>0</v>
      </c>
      <c r="BD71" s="243">
        <v>0</v>
      </c>
      <c r="BE71" s="243">
        <v>0</v>
      </c>
      <c r="BF71" s="243">
        <v>0</v>
      </c>
      <c r="BG71" s="243">
        <v>0</v>
      </c>
      <c r="BH71" s="243">
        <v>0</v>
      </c>
      <c r="BI71" s="243">
        <v>0</v>
      </c>
      <c r="BJ71" s="243">
        <v>0</v>
      </c>
      <c r="BK71" s="243">
        <v>0</v>
      </c>
      <c r="BL71" s="243">
        <v>0</v>
      </c>
      <c r="BM71" s="243">
        <v>0</v>
      </c>
      <c r="BN71" s="243">
        <v>0</v>
      </c>
      <c r="BO71" s="243">
        <v>0</v>
      </c>
      <c r="BP71" s="243">
        <v>0</v>
      </c>
      <c r="BQ71" s="243">
        <v>0</v>
      </c>
      <c r="BR71" s="243">
        <v>0</v>
      </c>
      <c r="BS71" s="243">
        <v>0</v>
      </c>
      <c r="BT71" s="243">
        <v>0</v>
      </c>
      <c r="BU71" s="243">
        <v>0</v>
      </c>
      <c r="BV71" s="243">
        <v>0</v>
      </c>
      <c r="BW71" s="243">
        <v>0</v>
      </c>
      <c r="BX71" s="243">
        <v>0</v>
      </c>
      <c r="BY71" s="243">
        <v>0</v>
      </c>
      <c r="BZ71" s="243">
        <v>0</v>
      </c>
      <c r="CA71" s="243">
        <v>0</v>
      </c>
      <c r="CB71" s="243">
        <v>0</v>
      </c>
      <c r="CC71" s="243">
        <v>0</v>
      </c>
      <c r="CD71" s="243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3">
        <v>0</v>
      </c>
      <c r="D72" s="243">
        <v>0</v>
      </c>
      <c r="E72" s="243">
        <v>0</v>
      </c>
      <c r="F72" s="243">
        <v>0</v>
      </c>
      <c r="G72" s="243">
        <v>0</v>
      </c>
      <c r="H72" s="243">
        <v>0</v>
      </c>
      <c r="I72" s="243">
        <v>0</v>
      </c>
      <c r="J72" s="243">
        <v>0</v>
      </c>
      <c r="K72" s="243">
        <v>0</v>
      </c>
      <c r="L72" s="243">
        <v>0</v>
      </c>
      <c r="M72" s="243">
        <v>0</v>
      </c>
      <c r="N72" s="243">
        <v>0</v>
      </c>
      <c r="O72" s="243">
        <v>0</v>
      </c>
      <c r="P72" s="243">
        <v>0</v>
      </c>
      <c r="Q72" s="243">
        <v>0</v>
      </c>
      <c r="R72" s="243">
        <v>0</v>
      </c>
      <c r="S72" s="243">
        <v>0</v>
      </c>
      <c r="T72" s="243">
        <v>0</v>
      </c>
      <c r="U72" s="243">
        <v>0</v>
      </c>
      <c r="V72" s="243">
        <v>0</v>
      </c>
      <c r="W72" s="243">
        <v>0</v>
      </c>
      <c r="X72" s="243">
        <v>0</v>
      </c>
      <c r="Y72" s="243">
        <v>0</v>
      </c>
      <c r="Z72" s="243">
        <v>0</v>
      </c>
      <c r="AA72" s="243">
        <v>0</v>
      </c>
      <c r="AB72" s="243">
        <v>0</v>
      </c>
      <c r="AC72" s="243">
        <v>0</v>
      </c>
      <c r="AD72" s="243">
        <v>0</v>
      </c>
      <c r="AE72" s="243">
        <v>0</v>
      </c>
      <c r="AF72" s="243">
        <v>0</v>
      </c>
      <c r="AG72" s="243">
        <v>0</v>
      </c>
      <c r="AH72" s="243">
        <v>0</v>
      </c>
      <c r="AI72" s="243">
        <v>0</v>
      </c>
      <c r="AJ72" s="243">
        <v>0</v>
      </c>
      <c r="AK72" s="243">
        <v>0</v>
      </c>
      <c r="AL72" s="243">
        <v>0</v>
      </c>
      <c r="AM72" s="243">
        <v>0</v>
      </c>
      <c r="AN72" s="243">
        <v>0</v>
      </c>
      <c r="AO72" s="243">
        <v>0</v>
      </c>
      <c r="AP72" s="243">
        <v>0</v>
      </c>
      <c r="AQ72" s="243">
        <v>0</v>
      </c>
      <c r="AR72" s="243">
        <v>0</v>
      </c>
      <c r="AS72" s="243">
        <v>0</v>
      </c>
      <c r="AT72" s="243">
        <v>0</v>
      </c>
      <c r="AU72" s="243">
        <v>0</v>
      </c>
      <c r="AV72" s="243">
        <v>0</v>
      </c>
      <c r="AW72" s="243">
        <v>0</v>
      </c>
      <c r="AX72" s="243">
        <v>0</v>
      </c>
      <c r="AY72" s="243">
        <v>0</v>
      </c>
      <c r="AZ72" s="243">
        <v>0</v>
      </c>
      <c r="BA72" s="243">
        <v>0</v>
      </c>
      <c r="BB72" s="243">
        <v>0</v>
      </c>
      <c r="BC72" s="243">
        <v>0</v>
      </c>
      <c r="BD72" s="243">
        <v>0</v>
      </c>
      <c r="BE72" s="243">
        <v>0</v>
      </c>
      <c r="BF72" s="243">
        <v>0</v>
      </c>
      <c r="BG72" s="243">
        <v>0</v>
      </c>
      <c r="BH72" s="243">
        <v>0</v>
      </c>
      <c r="BI72" s="243">
        <v>0</v>
      </c>
      <c r="BJ72" s="243">
        <v>0</v>
      </c>
      <c r="BK72" s="243">
        <v>0</v>
      </c>
      <c r="BL72" s="243">
        <v>0</v>
      </c>
      <c r="BM72" s="243">
        <v>0</v>
      </c>
      <c r="BN72" s="243">
        <v>0</v>
      </c>
      <c r="BO72" s="243">
        <v>0</v>
      </c>
      <c r="BP72" s="243">
        <v>0</v>
      </c>
      <c r="BQ72" s="243">
        <v>0</v>
      </c>
      <c r="BR72" s="243">
        <v>0</v>
      </c>
      <c r="BS72" s="243">
        <v>0</v>
      </c>
      <c r="BT72" s="243">
        <v>0</v>
      </c>
      <c r="BU72" s="243">
        <v>0</v>
      </c>
      <c r="BV72" s="243">
        <v>0</v>
      </c>
      <c r="BW72" s="243">
        <v>0</v>
      </c>
      <c r="BX72" s="243">
        <v>0</v>
      </c>
      <c r="BY72" s="243">
        <v>0</v>
      </c>
      <c r="BZ72" s="243">
        <v>0</v>
      </c>
      <c r="CA72" s="243">
        <v>0</v>
      </c>
      <c r="CB72" s="243">
        <v>0</v>
      </c>
      <c r="CC72" s="243">
        <v>0</v>
      </c>
      <c r="CD72" s="243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3">
        <v>0</v>
      </c>
      <c r="D73" s="243">
        <v>0</v>
      </c>
      <c r="E73" s="243">
        <v>0</v>
      </c>
      <c r="F73" s="243">
        <v>0</v>
      </c>
      <c r="G73" s="243">
        <v>0</v>
      </c>
      <c r="H73" s="243">
        <v>0</v>
      </c>
      <c r="I73" s="243">
        <v>0</v>
      </c>
      <c r="J73" s="243">
        <v>0</v>
      </c>
      <c r="K73" s="243">
        <v>0</v>
      </c>
      <c r="L73" s="243">
        <v>0</v>
      </c>
      <c r="M73" s="243">
        <v>0</v>
      </c>
      <c r="N73" s="243">
        <v>0</v>
      </c>
      <c r="O73" s="243">
        <v>0</v>
      </c>
      <c r="P73" s="243">
        <v>0</v>
      </c>
      <c r="Q73" s="243">
        <v>0</v>
      </c>
      <c r="R73" s="243">
        <v>0</v>
      </c>
      <c r="S73" s="243">
        <v>0</v>
      </c>
      <c r="T73" s="243">
        <v>0</v>
      </c>
      <c r="U73" s="243">
        <v>0</v>
      </c>
      <c r="V73" s="243">
        <v>0</v>
      </c>
      <c r="W73" s="243">
        <v>0</v>
      </c>
      <c r="X73" s="243">
        <v>0</v>
      </c>
      <c r="Y73" s="243">
        <v>0</v>
      </c>
      <c r="Z73" s="243">
        <v>0</v>
      </c>
      <c r="AA73" s="243">
        <v>0</v>
      </c>
      <c r="AB73" s="243">
        <v>0</v>
      </c>
      <c r="AC73" s="243">
        <v>0</v>
      </c>
      <c r="AD73" s="243">
        <v>0</v>
      </c>
      <c r="AE73" s="243">
        <v>0</v>
      </c>
      <c r="AF73" s="243">
        <v>0</v>
      </c>
      <c r="AG73" s="243">
        <v>0</v>
      </c>
      <c r="AH73" s="243">
        <v>0</v>
      </c>
      <c r="AI73" s="243">
        <v>0</v>
      </c>
      <c r="AJ73" s="243">
        <v>0</v>
      </c>
      <c r="AK73" s="243">
        <v>0</v>
      </c>
      <c r="AL73" s="243">
        <v>0</v>
      </c>
      <c r="AM73" s="243">
        <v>0</v>
      </c>
      <c r="AN73" s="243">
        <v>0</v>
      </c>
      <c r="AO73" s="243">
        <v>0</v>
      </c>
      <c r="AP73" s="243">
        <v>0</v>
      </c>
      <c r="AQ73" s="243">
        <v>0</v>
      </c>
      <c r="AR73" s="243">
        <v>0</v>
      </c>
      <c r="AS73" s="243">
        <v>0</v>
      </c>
      <c r="AT73" s="243">
        <v>0</v>
      </c>
      <c r="AU73" s="243">
        <v>0</v>
      </c>
      <c r="AV73" s="243">
        <v>0</v>
      </c>
      <c r="AW73" s="243">
        <v>0</v>
      </c>
      <c r="AX73" s="243">
        <v>0</v>
      </c>
      <c r="AY73" s="243">
        <v>0</v>
      </c>
      <c r="AZ73" s="243">
        <v>0</v>
      </c>
      <c r="BA73" s="243">
        <v>0</v>
      </c>
      <c r="BB73" s="243">
        <v>0</v>
      </c>
      <c r="BC73" s="243">
        <v>0</v>
      </c>
      <c r="BD73" s="243">
        <v>0</v>
      </c>
      <c r="BE73" s="243">
        <v>0</v>
      </c>
      <c r="BF73" s="243">
        <v>0</v>
      </c>
      <c r="BG73" s="243">
        <v>0</v>
      </c>
      <c r="BH73" s="243">
        <v>0</v>
      </c>
      <c r="BI73" s="243">
        <v>0</v>
      </c>
      <c r="BJ73" s="243">
        <v>0</v>
      </c>
      <c r="BK73" s="243">
        <v>0</v>
      </c>
      <c r="BL73" s="243">
        <v>0</v>
      </c>
      <c r="BM73" s="243">
        <v>0</v>
      </c>
      <c r="BN73" s="243">
        <v>0</v>
      </c>
      <c r="BO73" s="243">
        <v>0</v>
      </c>
      <c r="BP73" s="243">
        <v>0</v>
      </c>
      <c r="BQ73" s="243">
        <v>0</v>
      </c>
      <c r="BR73" s="243">
        <v>0</v>
      </c>
      <c r="BS73" s="243">
        <v>0</v>
      </c>
      <c r="BT73" s="243">
        <v>0</v>
      </c>
      <c r="BU73" s="243">
        <v>0</v>
      </c>
      <c r="BV73" s="243">
        <v>0</v>
      </c>
      <c r="BW73" s="243">
        <v>0</v>
      </c>
      <c r="BX73" s="243">
        <v>0</v>
      </c>
      <c r="BY73" s="243">
        <v>0</v>
      </c>
      <c r="BZ73" s="243">
        <v>0</v>
      </c>
      <c r="CA73" s="243">
        <v>0</v>
      </c>
      <c r="CB73" s="243">
        <v>0</v>
      </c>
      <c r="CC73" s="243">
        <v>0</v>
      </c>
      <c r="CD73" s="243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3">
        <v>0</v>
      </c>
      <c r="D74" s="243">
        <v>0</v>
      </c>
      <c r="E74" s="243">
        <v>0</v>
      </c>
      <c r="F74" s="243">
        <v>0</v>
      </c>
      <c r="G74" s="243">
        <v>0</v>
      </c>
      <c r="H74" s="243">
        <v>0</v>
      </c>
      <c r="I74" s="243">
        <v>0</v>
      </c>
      <c r="J74" s="243">
        <v>0</v>
      </c>
      <c r="K74" s="243">
        <v>0</v>
      </c>
      <c r="L74" s="243">
        <v>0</v>
      </c>
      <c r="M74" s="243">
        <v>0</v>
      </c>
      <c r="N74" s="243">
        <v>0</v>
      </c>
      <c r="O74" s="243">
        <v>0</v>
      </c>
      <c r="P74" s="243">
        <v>0</v>
      </c>
      <c r="Q74" s="243">
        <v>0</v>
      </c>
      <c r="R74" s="243">
        <v>0</v>
      </c>
      <c r="S74" s="243">
        <v>0</v>
      </c>
      <c r="T74" s="243">
        <v>0</v>
      </c>
      <c r="U74" s="243">
        <v>0</v>
      </c>
      <c r="V74" s="243">
        <v>0</v>
      </c>
      <c r="W74" s="243">
        <v>0</v>
      </c>
      <c r="X74" s="243">
        <v>0</v>
      </c>
      <c r="Y74" s="243">
        <v>0</v>
      </c>
      <c r="Z74" s="243">
        <v>0</v>
      </c>
      <c r="AA74" s="243">
        <v>0</v>
      </c>
      <c r="AB74" s="243">
        <v>0</v>
      </c>
      <c r="AC74" s="243">
        <v>0</v>
      </c>
      <c r="AD74" s="243">
        <v>0</v>
      </c>
      <c r="AE74" s="243">
        <v>0</v>
      </c>
      <c r="AF74" s="243">
        <v>0</v>
      </c>
      <c r="AG74" s="243">
        <v>0</v>
      </c>
      <c r="AH74" s="243">
        <v>0</v>
      </c>
      <c r="AI74" s="243">
        <v>0</v>
      </c>
      <c r="AJ74" s="243">
        <v>0</v>
      </c>
      <c r="AK74" s="243">
        <v>0</v>
      </c>
      <c r="AL74" s="243">
        <v>0</v>
      </c>
      <c r="AM74" s="243">
        <v>0</v>
      </c>
      <c r="AN74" s="243">
        <v>0</v>
      </c>
      <c r="AO74" s="243">
        <v>0</v>
      </c>
      <c r="AP74" s="243">
        <v>0</v>
      </c>
      <c r="AQ74" s="243">
        <v>0</v>
      </c>
      <c r="AR74" s="243">
        <v>0</v>
      </c>
      <c r="AS74" s="243">
        <v>0</v>
      </c>
      <c r="AT74" s="243">
        <v>0</v>
      </c>
      <c r="AU74" s="243">
        <v>0</v>
      </c>
      <c r="AV74" s="243">
        <v>0</v>
      </c>
      <c r="AW74" s="243">
        <v>0</v>
      </c>
      <c r="AX74" s="243">
        <v>0</v>
      </c>
      <c r="AY74" s="243">
        <v>0</v>
      </c>
      <c r="AZ74" s="243">
        <v>0</v>
      </c>
      <c r="BA74" s="243">
        <v>0</v>
      </c>
      <c r="BB74" s="243">
        <v>0</v>
      </c>
      <c r="BC74" s="243">
        <v>0</v>
      </c>
      <c r="BD74" s="243">
        <v>0</v>
      </c>
      <c r="BE74" s="243">
        <v>0</v>
      </c>
      <c r="BF74" s="243">
        <v>0</v>
      </c>
      <c r="BG74" s="243">
        <v>0</v>
      </c>
      <c r="BH74" s="243">
        <v>0</v>
      </c>
      <c r="BI74" s="243">
        <v>0</v>
      </c>
      <c r="BJ74" s="243">
        <v>0</v>
      </c>
      <c r="BK74" s="243">
        <v>0</v>
      </c>
      <c r="BL74" s="243">
        <v>0</v>
      </c>
      <c r="BM74" s="243">
        <v>0</v>
      </c>
      <c r="BN74" s="243">
        <v>0</v>
      </c>
      <c r="BO74" s="243">
        <v>0</v>
      </c>
      <c r="BP74" s="243">
        <v>0</v>
      </c>
      <c r="BQ74" s="243">
        <v>0</v>
      </c>
      <c r="BR74" s="243">
        <v>0</v>
      </c>
      <c r="BS74" s="243">
        <v>0</v>
      </c>
      <c r="BT74" s="243">
        <v>0</v>
      </c>
      <c r="BU74" s="243">
        <v>0</v>
      </c>
      <c r="BV74" s="243">
        <v>0</v>
      </c>
      <c r="BW74" s="243">
        <v>0</v>
      </c>
      <c r="BX74" s="243">
        <v>0</v>
      </c>
      <c r="BY74" s="243">
        <v>0</v>
      </c>
      <c r="BZ74" s="243">
        <v>0</v>
      </c>
      <c r="CA74" s="243">
        <v>0</v>
      </c>
      <c r="CB74" s="243">
        <v>0</v>
      </c>
      <c r="CC74" s="243">
        <v>0</v>
      </c>
      <c r="CD74" s="243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3">
        <v>0</v>
      </c>
      <c r="D75" s="243">
        <v>0</v>
      </c>
      <c r="E75" s="243">
        <v>0</v>
      </c>
      <c r="F75" s="243">
        <v>0</v>
      </c>
      <c r="G75" s="243">
        <v>0</v>
      </c>
      <c r="H75" s="243">
        <v>0</v>
      </c>
      <c r="I75" s="243">
        <v>0</v>
      </c>
      <c r="J75" s="243">
        <v>0</v>
      </c>
      <c r="K75" s="243">
        <v>0</v>
      </c>
      <c r="L75" s="243">
        <v>0</v>
      </c>
      <c r="M75" s="243">
        <v>0</v>
      </c>
      <c r="N75" s="243">
        <v>0</v>
      </c>
      <c r="O75" s="243">
        <v>0</v>
      </c>
      <c r="P75" s="243">
        <v>0</v>
      </c>
      <c r="Q75" s="243">
        <v>0</v>
      </c>
      <c r="R75" s="243">
        <v>0</v>
      </c>
      <c r="S75" s="243">
        <v>0</v>
      </c>
      <c r="T75" s="243">
        <v>0</v>
      </c>
      <c r="U75" s="243">
        <v>0</v>
      </c>
      <c r="V75" s="243">
        <v>0</v>
      </c>
      <c r="W75" s="243">
        <v>0</v>
      </c>
      <c r="X75" s="243">
        <v>0</v>
      </c>
      <c r="Y75" s="243">
        <v>0</v>
      </c>
      <c r="Z75" s="243">
        <v>0</v>
      </c>
      <c r="AA75" s="243">
        <v>0</v>
      </c>
      <c r="AB75" s="243">
        <v>0</v>
      </c>
      <c r="AC75" s="243">
        <v>0</v>
      </c>
      <c r="AD75" s="243">
        <v>0</v>
      </c>
      <c r="AE75" s="243">
        <v>0</v>
      </c>
      <c r="AF75" s="243">
        <v>0</v>
      </c>
      <c r="AG75" s="243">
        <v>0</v>
      </c>
      <c r="AH75" s="243">
        <v>0</v>
      </c>
      <c r="AI75" s="243">
        <v>0</v>
      </c>
      <c r="AJ75" s="243">
        <v>0</v>
      </c>
      <c r="AK75" s="243">
        <v>0</v>
      </c>
      <c r="AL75" s="243">
        <v>0</v>
      </c>
      <c r="AM75" s="243">
        <v>0</v>
      </c>
      <c r="AN75" s="243">
        <v>0</v>
      </c>
      <c r="AO75" s="243">
        <v>0</v>
      </c>
      <c r="AP75" s="243">
        <v>0</v>
      </c>
      <c r="AQ75" s="243">
        <v>0</v>
      </c>
      <c r="AR75" s="243">
        <v>0</v>
      </c>
      <c r="AS75" s="243">
        <v>0</v>
      </c>
      <c r="AT75" s="243">
        <v>0</v>
      </c>
      <c r="AU75" s="243">
        <v>0</v>
      </c>
      <c r="AV75" s="243">
        <v>0</v>
      </c>
      <c r="AW75" s="243">
        <v>0</v>
      </c>
      <c r="AX75" s="243">
        <v>0</v>
      </c>
      <c r="AY75" s="243">
        <v>0</v>
      </c>
      <c r="AZ75" s="243">
        <v>0</v>
      </c>
      <c r="BA75" s="243">
        <v>0</v>
      </c>
      <c r="BB75" s="243">
        <v>0</v>
      </c>
      <c r="BC75" s="243">
        <v>0</v>
      </c>
      <c r="BD75" s="243">
        <v>0</v>
      </c>
      <c r="BE75" s="243">
        <v>0</v>
      </c>
      <c r="BF75" s="243">
        <v>0</v>
      </c>
      <c r="BG75" s="243">
        <v>0</v>
      </c>
      <c r="BH75" s="243">
        <v>0</v>
      </c>
      <c r="BI75" s="243">
        <v>0</v>
      </c>
      <c r="BJ75" s="243">
        <v>0</v>
      </c>
      <c r="BK75" s="243">
        <v>0</v>
      </c>
      <c r="BL75" s="243">
        <v>0</v>
      </c>
      <c r="BM75" s="243">
        <v>0</v>
      </c>
      <c r="BN75" s="243">
        <v>0</v>
      </c>
      <c r="BO75" s="243">
        <v>0</v>
      </c>
      <c r="BP75" s="243">
        <v>0</v>
      </c>
      <c r="BQ75" s="243">
        <v>0</v>
      </c>
      <c r="BR75" s="243">
        <v>0</v>
      </c>
      <c r="BS75" s="243">
        <v>0</v>
      </c>
      <c r="BT75" s="243">
        <v>0</v>
      </c>
      <c r="BU75" s="243">
        <v>0</v>
      </c>
      <c r="BV75" s="243">
        <v>0</v>
      </c>
      <c r="BW75" s="243">
        <v>0</v>
      </c>
      <c r="BX75" s="243">
        <v>0</v>
      </c>
      <c r="BY75" s="243">
        <v>0</v>
      </c>
      <c r="BZ75" s="243">
        <v>0</v>
      </c>
      <c r="CA75" s="243">
        <v>0</v>
      </c>
      <c r="CB75" s="243">
        <v>0</v>
      </c>
      <c r="CC75" s="243">
        <v>0</v>
      </c>
      <c r="CD75" s="243">
        <v>0</v>
      </c>
      <c r="CE75" s="28">
        <f t="shared" si="16"/>
        <v>0</v>
      </c>
    </row>
    <row r="76" spans="1:83" x14ac:dyDescent="0.25">
      <c r="A76" s="29" t="s">
        <v>276</v>
      </c>
      <c r="B76" s="215"/>
      <c r="C76" s="243">
        <v>0</v>
      </c>
      <c r="D76" s="243">
        <v>0</v>
      </c>
      <c r="E76" s="243">
        <v>0</v>
      </c>
      <c r="F76" s="243">
        <v>0</v>
      </c>
      <c r="G76" s="243">
        <v>0</v>
      </c>
      <c r="H76" s="243">
        <v>0</v>
      </c>
      <c r="I76" s="243">
        <v>0</v>
      </c>
      <c r="J76" s="243">
        <v>0</v>
      </c>
      <c r="K76" s="243">
        <v>0</v>
      </c>
      <c r="L76" s="243">
        <v>0</v>
      </c>
      <c r="M76" s="243">
        <v>0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3">
        <v>0</v>
      </c>
      <c r="W76" s="243">
        <v>0</v>
      </c>
      <c r="X76" s="243">
        <v>0</v>
      </c>
      <c r="Y76" s="243">
        <v>0</v>
      </c>
      <c r="Z76" s="243">
        <v>0</v>
      </c>
      <c r="AA76" s="243">
        <v>0</v>
      </c>
      <c r="AB76" s="243">
        <v>0</v>
      </c>
      <c r="AC76" s="243">
        <v>0</v>
      </c>
      <c r="AD76" s="243">
        <v>0</v>
      </c>
      <c r="AE76" s="243">
        <v>0</v>
      </c>
      <c r="AF76" s="243">
        <v>0</v>
      </c>
      <c r="AG76" s="243">
        <v>0</v>
      </c>
      <c r="AH76" s="243">
        <v>0</v>
      </c>
      <c r="AI76" s="243">
        <v>0</v>
      </c>
      <c r="AJ76" s="243">
        <v>0</v>
      </c>
      <c r="AK76" s="243">
        <v>0</v>
      </c>
      <c r="AL76" s="243">
        <v>0</v>
      </c>
      <c r="AM76" s="243">
        <v>0</v>
      </c>
      <c r="AN76" s="243">
        <v>0</v>
      </c>
      <c r="AO76" s="243">
        <v>0</v>
      </c>
      <c r="AP76" s="243">
        <v>0</v>
      </c>
      <c r="AQ76" s="243">
        <v>0</v>
      </c>
      <c r="AR76" s="243">
        <v>0</v>
      </c>
      <c r="AS76" s="243">
        <v>0</v>
      </c>
      <c r="AT76" s="243">
        <v>0</v>
      </c>
      <c r="AU76" s="243">
        <v>0</v>
      </c>
      <c r="AV76" s="243">
        <v>0</v>
      </c>
      <c r="AW76" s="243">
        <v>0</v>
      </c>
      <c r="AX76" s="243">
        <v>0</v>
      </c>
      <c r="AY76" s="243">
        <v>0</v>
      </c>
      <c r="AZ76" s="243">
        <v>0</v>
      </c>
      <c r="BA76" s="243">
        <v>0</v>
      </c>
      <c r="BB76" s="243">
        <v>0</v>
      </c>
      <c r="BC76" s="243">
        <v>0</v>
      </c>
      <c r="BD76" s="243">
        <v>0</v>
      </c>
      <c r="BE76" s="243">
        <v>0</v>
      </c>
      <c r="BF76" s="243">
        <v>0</v>
      </c>
      <c r="BG76" s="243">
        <v>0</v>
      </c>
      <c r="BH76" s="243">
        <v>0</v>
      </c>
      <c r="BI76" s="243">
        <v>0</v>
      </c>
      <c r="BJ76" s="243">
        <v>0</v>
      </c>
      <c r="BK76" s="243">
        <v>0</v>
      </c>
      <c r="BL76" s="243">
        <v>0</v>
      </c>
      <c r="BM76" s="243">
        <v>0</v>
      </c>
      <c r="BN76" s="243">
        <v>0</v>
      </c>
      <c r="BO76" s="243">
        <v>0</v>
      </c>
      <c r="BP76" s="243">
        <v>0</v>
      </c>
      <c r="BQ76" s="243">
        <v>0</v>
      </c>
      <c r="BR76" s="243">
        <v>0</v>
      </c>
      <c r="BS76" s="243">
        <v>0</v>
      </c>
      <c r="BT76" s="243">
        <v>0</v>
      </c>
      <c r="BU76" s="243">
        <v>0</v>
      </c>
      <c r="BV76" s="243">
        <v>0</v>
      </c>
      <c r="BW76" s="243">
        <v>0</v>
      </c>
      <c r="BX76" s="243">
        <v>0</v>
      </c>
      <c r="BY76" s="243">
        <v>0</v>
      </c>
      <c r="BZ76" s="243">
        <v>0</v>
      </c>
      <c r="CA76" s="243">
        <v>0</v>
      </c>
      <c r="CB76" s="243">
        <v>0</v>
      </c>
      <c r="CC76" s="243">
        <v>0</v>
      </c>
      <c r="CD76" s="243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3">
        <v>0</v>
      </c>
      <c r="D77" s="243">
        <v>0</v>
      </c>
      <c r="E77" s="243">
        <v>0</v>
      </c>
      <c r="F77" s="243">
        <v>0</v>
      </c>
      <c r="G77" s="243">
        <v>0</v>
      </c>
      <c r="H77" s="243">
        <v>0</v>
      </c>
      <c r="I77" s="243">
        <v>0</v>
      </c>
      <c r="J77" s="243">
        <v>0</v>
      </c>
      <c r="K77" s="243">
        <v>0</v>
      </c>
      <c r="L77" s="243">
        <v>0</v>
      </c>
      <c r="M77" s="243">
        <v>0</v>
      </c>
      <c r="N77" s="243">
        <v>0</v>
      </c>
      <c r="O77" s="243">
        <v>0</v>
      </c>
      <c r="P77" s="243">
        <v>0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3">
        <v>0</v>
      </c>
      <c r="W77" s="243">
        <v>0</v>
      </c>
      <c r="X77" s="243">
        <v>0</v>
      </c>
      <c r="Y77" s="243">
        <v>0</v>
      </c>
      <c r="Z77" s="243">
        <v>0</v>
      </c>
      <c r="AA77" s="243">
        <v>0</v>
      </c>
      <c r="AB77" s="243">
        <v>0</v>
      </c>
      <c r="AC77" s="243">
        <v>0</v>
      </c>
      <c r="AD77" s="243">
        <v>0</v>
      </c>
      <c r="AE77" s="243">
        <v>0</v>
      </c>
      <c r="AF77" s="243">
        <v>0</v>
      </c>
      <c r="AG77" s="243">
        <v>0</v>
      </c>
      <c r="AH77" s="243">
        <v>0</v>
      </c>
      <c r="AI77" s="243">
        <v>0</v>
      </c>
      <c r="AJ77" s="243">
        <v>0</v>
      </c>
      <c r="AK77" s="243">
        <v>0</v>
      </c>
      <c r="AL77" s="243">
        <v>0</v>
      </c>
      <c r="AM77" s="243">
        <v>0</v>
      </c>
      <c r="AN77" s="243">
        <v>0</v>
      </c>
      <c r="AO77" s="243">
        <v>0</v>
      </c>
      <c r="AP77" s="243">
        <v>0</v>
      </c>
      <c r="AQ77" s="243">
        <v>0</v>
      </c>
      <c r="AR77" s="243">
        <v>0</v>
      </c>
      <c r="AS77" s="243">
        <v>0</v>
      </c>
      <c r="AT77" s="243">
        <v>0</v>
      </c>
      <c r="AU77" s="243">
        <v>0</v>
      </c>
      <c r="AV77" s="243">
        <v>0</v>
      </c>
      <c r="AW77" s="243">
        <v>0</v>
      </c>
      <c r="AX77" s="243">
        <v>0</v>
      </c>
      <c r="AY77" s="243">
        <v>0</v>
      </c>
      <c r="AZ77" s="243">
        <v>0</v>
      </c>
      <c r="BA77" s="243">
        <v>0</v>
      </c>
      <c r="BB77" s="243">
        <v>0</v>
      </c>
      <c r="BC77" s="243">
        <v>0</v>
      </c>
      <c r="BD77" s="243">
        <v>0</v>
      </c>
      <c r="BE77" s="243">
        <v>0</v>
      </c>
      <c r="BF77" s="243">
        <v>0</v>
      </c>
      <c r="BG77" s="243">
        <v>0</v>
      </c>
      <c r="BH77" s="243">
        <v>0</v>
      </c>
      <c r="BI77" s="243">
        <v>0</v>
      </c>
      <c r="BJ77" s="243">
        <v>0</v>
      </c>
      <c r="BK77" s="243">
        <v>0</v>
      </c>
      <c r="BL77" s="243">
        <v>0</v>
      </c>
      <c r="BM77" s="243">
        <v>0</v>
      </c>
      <c r="BN77" s="243">
        <v>0</v>
      </c>
      <c r="BO77" s="243">
        <v>0</v>
      </c>
      <c r="BP77" s="243">
        <v>0</v>
      </c>
      <c r="BQ77" s="243">
        <v>0</v>
      </c>
      <c r="BR77" s="243">
        <v>0</v>
      </c>
      <c r="BS77" s="243">
        <v>0</v>
      </c>
      <c r="BT77" s="243">
        <v>0</v>
      </c>
      <c r="BU77" s="243">
        <v>0</v>
      </c>
      <c r="BV77" s="243">
        <v>0</v>
      </c>
      <c r="BW77" s="243">
        <v>0</v>
      </c>
      <c r="BX77" s="243">
        <v>0</v>
      </c>
      <c r="BY77" s="243">
        <v>0</v>
      </c>
      <c r="BZ77" s="243">
        <v>0</v>
      </c>
      <c r="CA77" s="243">
        <v>0</v>
      </c>
      <c r="CB77" s="243">
        <v>0</v>
      </c>
      <c r="CC77" s="243">
        <v>0</v>
      </c>
      <c r="CD77" s="243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3">
        <v>0</v>
      </c>
      <c r="D78" s="243">
        <v>0</v>
      </c>
      <c r="E78" s="243">
        <v>0</v>
      </c>
      <c r="F78" s="243">
        <v>0</v>
      </c>
      <c r="G78" s="243">
        <v>0</v>
      </c>
      <c r="H78" s="243">
        <v>0</v>
      </c>
      <c r="I78" s="243">
        <v>0</v>
      </c>
      <c r="J78" s="243">
        <v>0</v>
      </c>
      <c r="K78" s="243">
        <v>0</v>
      </c>
      <c r="L78" s="243">
        <v>0</v>
      </c>
      <c r="M78" s="243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3">
        <v>0</v>
      </c>
      <c r="W78" s="243">
        <v>0</v>
      </c>
      <c r="X78" s="243">
        <v>0</v>
      </c>
      <c r="Y78" s="243">
        <v>0</v>
      </c>
      <c r="Z78" s="243">
        <v>0</v>
      </c>
      <c r="AA78" s="243">
        <v>0</v>
      </c>
      <c r="AB78" s="243">
        <v>0</v>
      </c>
      <c r="AC78" s="243">
        <v>0</v>
      </c>
      <c r="AD78" s="243">
        <v>0</v>
      </c>
      <c r="AE78" s="243">
        <v>0</v>
      </c>
      <c r="AF78" s="243">
        <v>0</v>
      </c>
      <c r="AG78" s="243">
        <v>0</v>
      </c>
      <c r="AH78" s="243">
        <v>0</v>
      </c>
      <c r="AI78" s="243">
        <v>0</v>
      </c>
      <c r="AJ78" s="243">
        <v>0</v>
      </c>
      <c r="AK78" s="243">
        <v>0</v>
      </c>
      <c r="AL78" s="243">
        <v>0</v>
      </c>
      <c r="AM78" s="243">
        <v>0</v>
      </c>
      <c r="AN78" s="243">
        <v>0</v>
      </c>
      <c r="AO78" s="243">
        <v>0</v>
      </c>
      <c r="AP78" s="243">
        <v>0</v>
      </c>
      <c r="AQ78" s="243">
        <v>0</v>
      </c>
      <c r="AR78" s="243">
        <v>0</v>
      </c>
      <c r="AS78" s="243">
        <v>0</v>
      </c>
      <c r="AT78" s="243">
        <v>0</v>
      </c>
      <c r="AU78" s="243">
        <v>0</v>
      </c>
      <c r="AV78" s="243">
        <v>0</v>
      </c>
      <c r="AW78" s="243">
        <v>0</v>
      </c>
      <c r="AX78" s="243">
        <v>0</v>
      </c>
      <c r="AY78" s="243">
        <v>0</v>
      </c>
      <c r="AZ78" s="243">
        <v>0</v>
      </c>
      <c r="BA78" s="243">
        <v>0</v>
      </c>
      <c r="BB78" s="243">
        <v>0</v>
      </c>
      <c r="BC78" s="243">
        <v>0</v>
      </c>
      <c r="BD78" s="243">
        <v>0</v>
      </c>
      <c r="BE78" s="243">
        <v>0</v>
      </c>
      <c r="BF78" s="243">
        <v>0</v>
      </c>
      <c r="BG78" s="243">
        <v>0</v>
      </c>
      <c r="BH78" s="243">
        <v>0</v>
      </c>
      <c r="BI78" s="243">
        <v>0</v>
      </c>
      <c r="BJ78" s="243">
        <v>0</v>
      </c>
      <c r="BK78" s="243">
        <v>0</v>
      </c>
      <c r="BL78" s="243">
        <v>0</v>
      </c>
      <c r="BM78" s="243">
        <v>0</v>
      </c>
      <c r="BN78" s="243">
        <v>0</v>
      </c>
      <c r="BO78" s="243">
        <v>0</v>
      </c>
      <c r="BP78" s="243">
        <v>0</v>
      </c>
      <c r="BQ78" s="243">
        <v>0</v>
      </c>
      <c r="BR78" s="243">
        <v>0</v>
      </c>
      <c r="BS78" s="243">
        <v>0</v>
      </c>
      <c r="BT78" s="243">
        <v>0</v>
      </c>
      <c r="BU78" s="243">
        <v>0</v>
      </c>
      <c r="BV78" s="243">
        <v>0</v>
      </c>
      <c r="BW78" s="243">
        <v>0</v>
      </c>
      <c r="BX78" s="243">
        <v>0</v>
      </c>
      <c r="BY78" s="243">
        <v>0</v>
      </c>
      <c r="BZ78" s="243">
        <v>0</v>
      </c>
      <c r="CA78" s="243">
        <v>0</v>
      </c>
      <c r="CB78" s="243">
        <v>0</v>
      </c>
      <c r="CC78" s="243">
        <v>0</v>
      </c>
      <c r="CD78" s="243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3">
        <v>0</v>
      </c>
      <c r="D79" s="243">
        <v>0</v>
      </c>
      <c r="E79" s="243">
        <v>0</v>
      </c>
      <c r="F79" s="243">
        <v>0</v>
      </c>
      <c r="G79" s="243">
        <v>0</v>
      </c>
      <c r="H79" s="243">
        <v>0</v>
      </c>
      <c r="I79" s="243">
        <v>0</v>
      </c>
      <c r="J79" s="243">
        <v>0</v>
      </c>
      <c r="K79" s="243">
        <v>0</v>
      </c>
      <c r="L79" s="243">
        <v>0</v>
      </c>
      <c r="M79" s="243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3">
        <v>0</v>
      </c>
      <c r="W79" s="243">
        <v>0</v>
      </c>
      <c r="X79" s="243">
        <v>0</v>
      </c>
      <c r="Y79" s="243">
        <v>0</v>
      </c>
      <c r="Z79" s="243">
        <v>0</v>
      </c>
      <c r="AA79" s="243">
        <v>0</v>
      </c>
      <c r="AB79" s="243">
        <v>0</v>
      </c>
      <c r="AC79" s="243">
        <v>0</v>
      </c>
      <c r="AD79" s="243">
        <v>0</v>
      </c>
      <c r="AE79" s="243">
        <v>0</v>
      </c>
      <c r="AF79" s="243">
        <v>0</v>
      </c>
      <c r="AG79" s="243">
        <v>0</v>
      </c>
      <c r="AH79" s="243">
        <v>0</v>
      </c>
      <c r="AI79" s="243">
        <v>0</v>
      </c>
      <c r="AJ79" s="243">
        <v>0</v>
      </c>
      <c r="AK79" s="243">
        <v>0</v>
      </c>
      <c r="AL79" s="243">
        <v>0</v>
      </c>
      <c r="AM79" s="243">
        <v>0</v>
      </c>
      <c r="AN79" s="243">
        <v>0</v>
      </c>
      <c r="AO79" s="243">
        <v>0</v>
      </c>
      <c r="AP79" s="243">
        <v>0</v>
      </c>
      <c r="AQ79" s="243">
        <v>0</v>
      </c>
      <c r="AR79" s="243">
        <v>0</v>
      </c>
      <c r="AS79" s="243">
        <v>0</v>
      </c>
      <c r="AT79" s="243">
        <v>0</v>
      </c>
      <c r="AU79" s="243">
        <v>0</v>
      </c>
      <c r="AV79" s="243">
        <v>0</v>
      </c>
      <c r="AW79" s="243">
        <v>0</v>
      </c>
      <c r="AX79" s="243">
        <v>0</v>
      </c>
      <c r="AY79" s="243">
        <v>0</v>
      </c>
      <c r="AZ79" s="243">
        <v>0</v>
      </c>
      <c r="BA79" s="243">
        <v>0</v>
      </c>
      <c r="BB79" s="243">
        <v>0</v>
      </c>
      <c r="BC79" s="243">
        <v>0</v>
      </c>
      <c r="BD79" s="243">
        <v>0</v>
      </c>
      <c r="BE79" s="243">
        <v>0</v>
      </c>
      <c r="BF79" s="243">
        <v>0</v>
      </c>
      <c r="BG79" s="243">
        <v>0</v>
      </c>
      <c r="BH79" s="243">
        <v>0</v>
      </c>
      <c r="BI79" s="243">
        <v>0</v>
      </c>
      <c r="BJ79" s="243">
        <v>0</v>
      </c>
      <c r="BK79" s="243">
        <v>0</v>
      </c>
      <c r="BL79" s="243">
        <v>0</v>
      </c>
      <c r="BM79" s="243">
        <v>0</v>
      </c>
      <c r="BN79" s="243">
        <v>0</v>
      </c>
      <c r="BO79" s="243">
        <v>0</v>
      </c>
      <c r="BP79" s="243">
        <v>0</v>
      </c>
      <c r="BQ79" s="243">
        <v>0</v>
      </c>
      <c r="BR79" s="243">
        <v>0</v>
      </c>
      <c r="BS79" s="243">
        <v>0</v>
      </c>
      <c r="BT79" s="243">
        <v>0</v>
      </c>
      <c r="BU79" s="243">
        <v>0</v>
      </c>
      <c r="BV79" s="243">
        <v>0</v>
      </c>
      <c r="BW79" s="243">
        <v>0</v>
      </c>
      <c r="BX79" s="243">
        <v>0</v>
      </c>
      <c r="BY79" s="243">
        <v>0</v>
      </c>
      <c r="BZ79" s="243">
        <v>0</v>
      </c>
      <c r="CA79" s="243">
        <v>0</v>
      </c>
      <c r="CB79" s="243">
        <v>0</v>
      </c>
      <c r="CC79" s="243">
        <v>0</v>
      </c>
      <c r="CD79" s="243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3">
        <v>0</v>
      </c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>
        <v>0</v>
      </c>
      <c r="L80" s="243">
        <v>0</v>
      </c>
      <c r="M80" s="243">
        <v>0</v>
      </c>
      <c r="N80" s="243">
        <v>0</v>
      </c>
      <c r="O80" s="243">
        <v>0</v>
      </c>
      <c r="P80" s="243">
        <v>0</v>
      </c>
      <c r="Q80" s="243">
        <v>0</v>
      </c>
      <c r="R80" s="243">
        <v>0</v>
      </c>
      <c r="S80" s="243">
        <v>0</v>
      </c>
      <c r="T80" s="243">
        <v>0</v>
      </c>
      <c r="U80" s="243">
        <v>0</v>
      </c>
      <c r="V80" s="243">
        <v>0</v>
      </c>
      <c r="W80" s="243">
        <v>0</v>
      </c>
      <c r="X80" s="243">
        <v>0</v>
      </c>
      <c r="Y80" s="243">
        <v>0</v>
      </c>
      <c r="Z80" s="243">
        <v>0</v>
      </c>
      <c r="AA80" s="243">
        <v>0</v>
      </c>
      <c r="AB80" s="243">
        <v>0</v>
      </c>
      <c r="AC80" s="243">
        <v>0</v>
      </c>
      <c r="AD80" s="243">
        <v>0</v>
      </c>
      <c r="AE80" s="243">
        <v>0</v>
      </c>
      <c r="AF80" s="243">
        <v>0</v>
      </c>
      <c r="AG80" s="243">
        <v>0</v>
      </c>
      <c r="AH80" s="243">
        <v>0</v>
      </c>
      <c r="AI80" s="243">
        <v>0</v>
      </c>
      <c r="AJ80" s="243">
        <v>0</v>
      </c>
      <c r="AK80" s="243">
        <v>0</v>
      </c>
      <c r="AL80" s="243">
        <v>0</v>
      </c>
      <c r="AM80" s="243">
        <v>0</v>
      </c>
      <c r="AN80" s="243">
        <v>0</v>
      </c>
      <c r="AO80" s="243">
        <v>0</v>
      </c>
      <c r="AP80" s="243">
        <v>0</v>
      </c>
      <c r="AQ80" s="243">
        <v>0</v>
      </c>
      <c r="AR80" s="243">
        <v>0</v>
      </c>
      <c r="AS80" s="243">
        <v>0</v>
      </c>
      <c r="AT80" s="243">
        <v>0</v>
      </c>
      <c r="AU80" s="243">
        <v>0</v>
      </c>
      <c r="AV80" s="243">
        <v>0</v>
      </c>
      <c r="AW80" s="243">
        <v>0</v>
      </c>
      <c r="AX80" s="243">
        <v>0</v>
      </c>
      <c r="AY80" s="243">
        <v>0</v>
      </c>
      <c r="AZ80" s="243">
        <v>0</v>
      </c>
      <c r="BA80" s="243">
        <v>0</v>
      </c>
      <c r="BB80" s="243">
        <v>0</v>
      </c>
      <c r="BC80" s="243">
        <v>0</v>
      </c>
      <c r="BD80" s="243">
        <v>0</v>
      </c>
      <c r="BE80" s="243">
        <v>0</v>
      </c>
      <c r="BF80" s="243">
        <v>0</v>
      </c>
      <c r="BG80" s="243">
        <v>0</v>
      </c>
      <c r="BH80" s="243">
        <v>0</v>
      </c>
      <c r="BI80" s="243">
        <v>0</v>
      </c>
      <c r="BJ80" s="243">
        <v>0</v>
      </c>
      <c r="BK80" s="243">
        <v>0</v>
      </c>
      <c r="BL80" s="243">
        <v>0</v>
      </c>
      <c r="BM80" s="243">
        <v>0</v>
      </c>
      <c r="BN80" s="243">
        <v>0</v>
      </c>
      <c r="BO80" s="243">
        <v>0</v>
      </c>
      <c r="BP80" s="243">
        <v>0</v>
      </c>
      <c r="BQ80" s="243">
        <v>0</v>
      </c>
      <c r="BR80" s="243">
        <v>0</v>
      </c>
      <c r="BS80" s="243">
        <v>0</v>
      </c>
      <c r="BT80" s="243">
        <v>0</v>
      </c>
      <c r="BU80" s="243">
        <v>0</v>
      </c>
      <c r="BV80" s="243">
        <v>0</v>
      </c>
      <c r="BW80" s="243">
        <v>0</v>
      </c>
      <c r="BX80" s="243">
        <v>0</v>
      </c>
      <c r="BY80" s="243">
        <v>0</v>
      </c>
      <c r="BZ80" s="243">
        <v>0</v>
      </c>
      <c r="CA80" s="243">
        <v>0</v>
      </c>
      <c r="CB80" s="243">
        <v>0</v>
      </c>
      <c r="CC80" s="243">
        <v>0</v>
      </c>
      <c r="CD80" s="243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3">
        <v>0</v>
      </c>
      <c r="D81" s="243">
        <v>0</v>
      </c>
      <c r="E81" s="243">
        <v>0</v>
      </c>
      <c r="F81" s="243">
        <v>0</v>
      </c>
      <c r="G81" s="243">
        <v>0</v>
      </c>
      <c r="H81" s="243">
        <v>0</v>
      </c>
      <c r="I81" s="243">
        <v>0</v>
      </c>
      <c r="J81" s="243">
        <v>0</v>
      </c>
      <c r="K81" s="243">
        <v>0</v>
      </c>
      <c r="L81" s="243">
        <v>0</v>
      </c>
      <c r="M81" s="243">
        <v>0</v>
      </c>
      <c r="N81" s="243">
        <v>0</v>
      </c>
      <c r="O81" s="243">
        <v>0</v>
      </c>
      <c r="P81" s="243">
        <v>0</v>
      </c>
      <c r="Q81" s="243">
        <v>0</v>
      </c>
      <c r="R81" s="243">
        <v>0</v>
      </c>
      <c r="S81" s="243">
        <v>0</v>
      </c>
      <c r="T81" s="243">
        <v>0</v>
      </c>
      <c r="U81" s="243">
        <v>0</v>
      </c>
      <c r="V81" s="243">
        <v>0</v>
      </c>
      <c r="W81" s="243">
        <v>0</v>
      </c>
      <c r="X81" s="243">
        <v>0</v>
      </c>
      <c r="Y81" s="243">
        <v>0</v>
      </c>
      <c r="Z81" s="243">
        <v>0</v>
      </c>
      <c r="AA81" s="243">
        <v>0</v>
      </c>
      <c r="AB81" s="243">
        <v>0</v>
      </c>
      <c r="AC81" s="243">
        <v>0</v>
      </c>
      <c r="AD81" s="243">
        <v>0</v>
      </c>
      <c r="AE81" s="243">
        <v>0</v>
      </c>
      <c r="AF81" s="243">
        <v>0</v>
      </c>
      <c r="AG81" s="243">
        <v>0</v>
      </c>
      <c r="AH81" s="243">
        <v>0</v>
      </c>
      <c r="AI81" s="243">
        <v>0</v>
      </c>
      <c r="AJ81" s="243">
        <v>0</v>
      </c>
      <c r="AK81" s="243">
        <v>0</v>
      </c>
      <c r="AL81" s="243">
        <v>0</v>
      </c>
      <c r="AM81" s="243">
        <v>0</v>
      </c>
      <c r="AN81" s="243">
        <v>0</v>
      </c>
      <c r="AO81" s="243">
        <v>0</v>
      </c>
      <c r="AP81" s="243">
        <v>0</v>
      </c>
      <c r="AQ81" s="243">
        <v>0</v>
      </c>
      <c r="AR81" s="243">
        <v>0</v>
      </c>
      <c r="AS81" s="243">
        <v>0</v>
      </c>
      <c r="AT81" s="243">
        <v>0</v>
      </c>
      <c r="AU81" s="243">
        <v>0</v>
      </c>
      <c r="AV81" s="243">
        <v>0</v>
      </c>
      <c r="AW81" s="243">
        <v>0</v>
      </c>
      <c r="AX81" s="243">
        <v>0</v>
      </c>
      <c r="AY81" s="243">
        <v>0</v>
      </c>
      <c r="AZ81" s="243">
        <v>0</v>
      </c>
      <c r="BA81" s="243">
        <v>0</v>
      </c>
      <c r="BB81" s="243">
        <v>0</v>
      </c>
      <c r="BC81" s="243">
        <v>0</v>
      </c>
      <c r="BD81" s="243">
        <v>0</v>
      </c>
      <c r="BE81" s="243">
        <v>0</v>
      </c>
      <c r="BF81" s="243">
        <v>0</v>
      </c>
      <c r="BG81" s="243">
        <v>0</v>
      </c>
      <c r="BH81" s="243">
        <v>0</v>
      </c>
      <c r="BI81" s="243">
        <v>0</v>
      </c>
      <c r="BJ81" s="243">
        <v>0</v>
      </c>
      <c r="BK81" s="243">
        <v>0</v>
      </c>
      <c r="BL81" s="243">
        <v>0</v>
      </c>
      <c r="BM81" s="243">
        <v>0</v>
      </c>
      <c r="BN81" s="243">
        <v>0</v>
      </c>
      <c r="BO81" s="243">
        <v>0</v>
      </c>
      <c r="BP81" s="243">
        <v>0</v>
      </c>
      <c r="BQ81" s="243">
        <v>0</v>
      </c>
      <c r="BR81" s="243">
        <v>0</v>
      </c>
      <c r="BS81" s="243">
        <v>0</v>
      </c>
      <c r="BT81" s="243">
        <v>0</v>
      </c>
      <c r="BU81" s="243">
        <v>0</v>
      </c>
      <c r="BV81" s="243">
        <v>0</v>
      </c>
      <c r="BW81" s="243">
        <v>0</v>
      </c>
      <c r="BX81" s="243">
        <v>0</v>
      </c>
      <c r="BY81" s="243">
        <v>0</v>
      </c>
      <c r="BZ81" s="243">
        <v>0</v>
      </c>
      <c r="CA81" s="243">
        <v>0</v>
      </c>
      <c r="CB81" s="243">
        <v>0</v>
      </c>
      <c r="CC81" s="243">
        <v>0</v>
      </c>
      <c r="CD81" s="243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3">
        <v>0</v>
      </c>
      <c r="D82" s="243">
        <v>0</v>
      </c>
      <c r="E82" s="243">
        <v>0</v>
      </c>
      <c r="F82" s="243">
        <v>0</v>
      </c>
      <c r="G82" s="243">
        <v>0</v>
      </c>
      <c r="H82" s="243">
        <v>0</v>
      </c>
      <c r="I82" s="243">
        <v>0</v>
      </c>
      <c r="J82" s="243">
        <v>0</v>
      </c>
      <c r="K82" s="243">
        <v>0</v>
      </c>
      <c r="L82" s="243">
        <v>0</v>
      </c>
      <c r="M82" s="243">
        <v>0</v>
      </c>
      <c r="N82" s="243">
        <v>0</v>
      </c>
      <c r="O82" s="243">
        <v>0</v>
      </c>
      <c r="P82" s="243">
        <v>0</v>
      </c>
      <c r="Q82" s="243">
        <v>0</v>
      </c>
      <c r="R82" s="243">
        <v>0</v>
      </c>
      <c r="S82" s="243">
        <v>0</v>
      </c>
      <c r="T82" s="243">
        <v>0</v>
      </c>
      <c r="U82" s="243">
        <v>0</v>
      </c>
      <c r="V82" s="243">
        <v>0</v>
      </c>
      <c r="W82" s="243">
        <v>0</v>
      </c>
      <c r="X82" s="243">
        <v>0</v>
      </c>
      <c r="Y82" s="243">
        <v>0</v>
      </c>
      <c r="Z82" s="243">
        <v>0</v>
      </c>
      <c r="AA82" s="243">
        <v>0</v>
      </c>
      <c r="AB82" s="243">
        <v>0</v>
      </c>
      <c r="AC82" s="243">
        <v>0</v>
      </c>
      <c r="AD82" s="243">
        <v>0</v>
      </c>
      <c r="AE82" s="243">
        <v>0</v>
      </c>
      <c r="AF82" s="243">
        <v>0</v>
      </c>
      <c r="AG82" s="243">
        <v>0</v>
      </c>
      <c r="AH82" s="243">
        <v>0</v>
      </c>
      <c r="AI82" s="243">
        <v>0</v>
      </c>
      <c r="AJ82" s="243">
        <v>0</v>
      </c>
      <c r="AK82" s="243">
        <v>0</v>
      </c>
      <c r="AL82" s="243">
        <v>0</v>
      </c>
      <c r="AM82" s="243">
        <v>0</v>
      </c>
      <c r="AN82" s="243">
        <v>0</v>
      </c>
      <c r="AO82" s="243">
        <v>0</v>
      </c>
      <c r="AP82" s="243">
        <v>0</v>
      </c>
      <c r="AQ82" s="243">
        <v>0</v>
      </c>
      <c r="AR82" s="243">
        <v>0</v>
      </c>
      <c r="AS82" s="243">
        <v>0</v>
      </c>
      <c r="AT82" s="243">
        <v>0</v>
      </c>
      <c r="AU82" s="243">
        <v>0</v>
      </c>
      <c r="AV82" s="243">
        <v>0</v>
      </c>
      <c r="AW82" s="243">
        <v>0</v>
      </c>
      <c r="AX82" s="243">
        <v>0</v>
      </c>
      <c r="AY82" s="243">
        <v>0</v>
      </c>
      <c r="AZ82" s="243">
        <v>0</v>
      </c>
      <c r="BA82" s="243">
        <v>0</v>
      </c>
      <c r="BB82" s="243">
        <v>0</v>
      </c>
      <c r="BC82" s="243">
        <v>0</v>
      </c>
      <c r="BD82" s="243">
        <v>0</v>
      </c>
      <c r="BE82" s="243">
        <v>0</v>
      </c>
      <c r="BF82" s="243">
        <v>0</v>
      </c>
      <c r="BG82" s="243">
        <v>0</v>
      </c>
      <c r="BH82" s="243">
        <v>0</v>
      </c>
      <c r="BI82" s="243">
        <v>0</v>
      </c>
      <c r="BJ82" s="243">
        <v>0</v>
      </c>
      <c r="BK82" s="243">
        <v>0</v>
      </c>
      <c r="BL82" s="243">
        <v>0</v>
      </c>
      <c r="BM82" s="243">
        <v>0</v>
      </c>
      <c r="BN82" s="243">
        <v>0</v>
      </c>
      <c r="BO82" s="243">
        <v>0</v>
      </c>
      <c r="BP82" s="243">
        <v>0</v>
      </c>
      <c r="BQ82" s="243">
        <v>0</v>
      </c>
      <c r="BR82" s="243">
        <v>0</v>
      </c>
      <c r="BS82" s="243">
        <v>0</v>
      </c>
      <c r="BT82" s="243">
        <v>0</v>
      </c>
      <c r="BU82" s="243">
        <v>0</v>
      </c>
      <c r="BV82" s="243">
        <v>0</v>
      </c>
      <c r="BW82" s="243">
        <v>0</v>
      </c>
      <c r="BX82" s="243">
        <v>0</v>
      </c>
      <c r="BY82" s="243">
        <v>0</v>
      </c>
      <c r="BZ82" s="243">
        <v>0</v>
      </c>
      <c r="CA82" s="243">
        <v>0</v>
      </c>
      <c r="CB82" s="243">
        <v>0</v>
      </c>
      <c r="CC82" s="243">
        <v>0</v>
      </c>
      <c r="CD82" s="243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7">
        <v>3605.65</v>
      </c>
      <c r="D83" s="207">
        <v>0</v>
      </c>
      <c r="E83" s="208">
        <v>21529.119999999999</v>
      </c>
      <c r="F83" s="208">
        <v>0</v>
      </c>
      <c r="G83" s="207">
        <v>0</v>
      </c>
      <c r="H83" s="207">
        <v>0</v>
      </c>
      <c r="I83" s="208">
        <v>0</v>
      </c>
      <c r="J83" s="208">
        <v>0</v>
      </c>
      <c r="K83" s="208">
        <v>0</v>
      </c>
      <c r="L83" s="208">
        <v>0</v>
      </c>
      <c r="M83" s="207">
        <v>0</v>
      </c>
      <c r="N83" s="207">
        <v>0</v>
      </c>
      <c r="O83" s="207">
        <v>8705.5499999999993</v>
      </c>
      <c r="P83" s="208">
        <v>269018.71000000002</v>
      </c>
      <c r="Q83" s="208">
        <v>4419.3599999999997</v>
      </c>
      <c r="R83" s="213">
        <v>0</v>
      </c>
      <c r="S83" s="208">
        <v>80136.079999999987</v>
      </c>
      <c r="T83" s="207">
        <v>0</v>
      </c>
      <c r="U83" s="208">
        <v>23806.44</v>
      </c>
      <c r="V83" s="208">
        <v>187.43</v>
      </c>
      <c r="W83" s="207">
        <v>2747.0299999999997</v>
      </c>
      <c r="X83" s="208">
        <v>16099.24</v>
      </c>
      <c r="Y83" s="208">
        <v>48708.76</v>
      </c>
      <c r="Z83" s="208">
        <v>46.44</v>
      </c>
      <c r="AA83" s="208">
        <v>0</v>
      </c>
      <c r="AB83" s="208">
        <v>59474.319999999992</v>
      </c>
      <c r="AC83" s="208">
        <v>3715.3599999999997</v>
      </c>
      <c r="AD83" s="208">
        <v>0</v>
      </c>
      <c r="AE83" s="208">
        <v>1575</v>
      </c>
      <c r="AF83" s="208">
        <v>0</v>
      </c>
      <c r="AG83" s="208">
        <v>21092.73</v>
      </c>
      <c r="AH83" s="208">
        <v>0</v>
      </c>
      <c r="AI83" s="208">
        <v>0</v>
      </c>
      <c r="AJ83" s="208">
        <v>655109.46999999951</v>
      </c>
      <c r="AK83" s="208">
        <v>660.6</v>
      </c>
      <c r="AL83" s="208">
        <v>0</v>
      </c>
      <c r="AM83" s="208">
        <v>0</v>
      </c>
      <c r="AN83" s="208">
        <v>0</v>
      </c>
      <c r="AO83" s="207">
        <v>0</v>
      </c>
      <c r="AP83" s="208">
        <v>0</v>
      </c>
      <c r="AQ83" s="207">
        <v>0</v>
      </c>
      <c r="AR83" s="207">
        <v>0</v>
      </c>
      <c r="AS83" s="207">
        <v>0</v>
      </c>
      <c r="AT83" s="207">
        <v>0</v>
      </c>
      <c r="AU83" s="208">
        <v>0</v>
      </c>
      <c r="AV83" s="208">
        <v>-103857.60000000001</v>
      </c>
      <c r="AW83" s="208">
        <v>0</v>
      </c>
      <c r="AX83" s="208">
        <v>0</v>
      </c>
      <c r="AY83" s="208">
        <v>17901.88</v>
      </c>
      <c r="AZ83" s="208">
        <v>0</v>
      </c>
      <c r="BA83" s="208">
        <v>0</v>
      </c>
      <c r="BB83" s="208">
        <v>0</v>
      </c>
      <c r="BC83" s="208">
        <v>0</v>
      </c>
      <c r="BD83" s="208">
        <v>0</v>
      </c>
      <c r="BE83" s="208">
        <v>5381.5300000000279</v>
      </c>
      <c r="BF83" s="208">
        <v>56331.93</v>
      </c>
      <c r="BG83" s="208">
        <v>0</v>
      </c>
      <c r="BH83" s="213">
        <v>0</v>
      </c>
      <c r="BI83" s="208">
        <v>-1.75</v>
      </c>
      <c r="BJ83" s="208">
        <v>0</v>
      </c>
      <c r="BK83" s="208">
        <v>62070</v>
      </c>
      <c r="BL83" s="208">
        <v>-0.01</v>
      </c>
      <c r="BM83" s="208">
        <v>0</v>
      </c>
      <c r="BN83" s="208">
        <v>215622.6</v>
      </c>
      <c r="BO83" s="208">
        <v>0</v>
      </c>
      <c r="BP83" s="208">
        <v>0</v>
      </c>
      <c r="BQ83" s="208">
        <v>0</v>
      </c>
      <c r="BR83" s="208">
        <v>-87008.5</v>
      </c>
      <c r="BS83" s="208">
        <v>0</v>
      </c>
      <c r="BT83" s="208">
        <v>0</v>
      </c>
      <c r="BU83" s="208">
        <v>0</v>
      </c>
      <c r="BV83" s="208">
        <v>0</v>
      </c>
      <c r="BW83" s="208">
        <v>106900</v>
      </c>
      <c r="BX83" s="208">
        <v>0</v>
      </c>
      <c r="BY83" s="208">
        <v>1767.1499999999999</v>
      </c>
      <c r="BZ83" s="208">
        <v>431</v>
      </c>
      <c r="CA83" s="208">
        <v>903.77999999999986</v>
      </c>
      <c r="CB83" s="208">
        <v>0</v>
      </c>
      <c r="CC83" s="208">
        <v>362342.8599999994</v>
      </c>
      <c r="CD83" s="297">
        <v>14522531.17</v>
      </c>
      <c r="CE83" s="28">
        <f t="shared" si="16"/>
        <v>16381953.329999998</v>
      </c>
    </row>
    <row r="84" spans="1:84" x14ac:dyDescent="0.25">
      <c r="A84" s="35" t="s">
        <v>284</v>
      </c>
      <c r="B84" s="16"/>
      <c r="C84" s="207">
        <v>0</v>
      </c>
      <c r="D84" s="207">
        <v>0</v>
      </c>
      <c r="E84" s="207">
        <v>15208.33</v>
      </c>
      <c r="F84" s="208">
        <v>0</v>
      </c>
      <c r="G84" s="207">
        <v>0</v>
      </c>
      <c r="H84" s="207">
        <v>0</v>
      </c>
      <c r="I84" s="207">
        <v>0</v>
      </c>
      <c r="J84" s="208">
        <v>0</v>
      </c>
      <c r="K84" s="208">
        <v>0</v>
      </c>
      <c r="L84" s="208">
        <v>0</v>
      </c>
      <c r="M84" s="207">
        <v>0</v>
      </c>
      <c r="N84" s="207">
        <v>0</v>
      </c>
      <c r="O84" s="207">
        <v>8940</v>
      </c>
      <c r="P84" s="207">
        <v>384052</v>
      </c>
      <c r="Q84" s="207">
        <v>0</v>
      </c>
      <c r="R84" s="207">
        <v>0</v>
      </c>
      <c r="S84" s="207">
        <v>0</v>
      </c>
      <c r="T84" s="207">
        <v>0</v>
      </c>
      <c r="U84" s="208">
        <v>66078.649999999994</v>
      </c>
      <c r="V84" s="207">
        <v>0</v>
      </c>
      <c r="W84" s="207">
        <v>0</v>
      </c>
      <c r="X84" s="208">
        <v>0</v>
      </c>
      <c r="Y84" s="208">
        <v>2560.52</v>
      </c>
      <c r="Z84" s="208">
        <v>147738.48000000001</v>
      </c>
      <c r="AA84" s="208">
        <v>0</v>
      </c>
      <c r="AB84" s="208">
        <v>112764.96</v>
      </c>
      <c r="AC84" s="208">
        <v>0</v>
      </c>
      <c r="AD84" s="208">
        <v>0</v>
      </c>
      <c r="AE84" s="208">
        <v>0</v>
      </c>
      <c r="AF84" s="208">
        <v>0</v>
      </c>
      <c r="AG84" s="208">
        <v>6250</v>
      </c>
      <c r="AH84" s="208">
        <v>0</v>
      </c>
      <c r="AI84" s="208">
        <v>0</v>
      </c>
      <c r="AJ84" s="208">
        <v>1362337.5300000003</v>
      </c>
      <c r="AK84" s="208">
        <v>0</v>
      </c>
      <c r="AL84" s="208">
        <v>0</v>
      </c>
      <c r="AM84" s="208">
        <v>0</v>
      </c>
      <c r="AN84" s="208">
        <v>0</v>
      </c>
      <c r="AO84" s="208">
        <v>0</v>
      </c>
      <c r="AP84" s="208">
        <v>0</v>
      </c>
      <c r="AQ84" s="208">
        <v>0</v>
      </c>
      <c r="AR84" s="208">
        <v>0</v>
      </c>
      <c r="AS84" s="208">
        <v>0</v>
      </c>
      <c r="AT84" s="208">
        <v>0</v>
      </c>
      <c r="AU84" s="208">
        <v>0</v>
      </c>
      <c r="AV84" s="208">
        <v>5196840.71</v>
      </c>
      <c r="AW84" s="208">
        <v>0</v>
      </c>
      <c r="AX84" s="208">
        <v>0</v>
      </c>
      <c r="AY84" s="208">
        <v>341809</v>
      </c>
      <c r="AZ84" s="208">
        <v>0</v>
      </c>
      <c r="BA84" s="208">
        <v>0</v>
      </c>
      <c r="BB84" s="208">
        <v>0</v>
      </c>
      <c r="BC84" s="208">
        <v>0</v>
      </c>
      <c r="BD84" s="208">
        <v>0</v>
      </c>
      <c r="BE84" s="208">
        <v>2378492.4000000004</v>
      </c>
      <c r="BF84" s="208">
        <v>0</v>
      </c>
      <c r="BG84" s="208">
        <v>0</v>
      </c>
      <c r="BH84" s="208">
        <v>0</v>
      </c>
      <c r="BI84" s="208">
        <v>26818</v>
      </c>
      <c r="BJ84" s="208">
        <v>0</v>
      </c>
      <c r="BK84" s="208">
        <v>0</v>
      </c>
      <c r="BL84" s="208">
        <v>0</v>
      </c>
      <c r="BM84" s="208">
        <v>0</v>
      </c>
      <c r="BN84" s="208">
        <v>0</v>
      </c>
      <c r="BO84" s="208">
        <v>0</v>
      </c>
      <c r="BP84" s="208">
        <v>0</v>
      </c>
      <c r="BQ84" s="208">
        <v>0</v>
      </c>
      <c r="BR84" s="208">
        <v>101.9</v>
      </c>
      <c r="BS84" s="208">
        <v>0</v>
      </c>
      <c r="BT84" s="208">
        <v>0</v>
      </c>
      <c r="BU84" s="208">
        <v>0</v>
      </c>
      <c r="BV84" s="208">
        <v>0</v>
      </c>
      <c r="BW84" s="208">
        <v>91950</v>
      </c>
      <c r="BX84" s="208">
        <v>0</v>
      </c>
      <c r="BY84" s="208">
        <v>0</v>
      </c>
      <c r="BZ84" s="208">
        <v>0</v>
      </c>
      <c r="CA84" s="208">
        <v>0</v>
      </c>
      <c r="CB84" s="208">
        <v>-32939.230000000003</v>
      </c>
      <c r="CC84" s="208">
        <v>274282.32</v>
      </c>
      <c r="CD84" s="297">
        <v>333848.49</v>
      </c>
      <c r="CE84" s="28">
        <f t="shared" si="16"/>
        <v>10717134.060000001</v>
      </c>
    </row>
    <row r="85" spans="1:84" x14ac:dyDescent="0.25">
      <c r="A85" s="35" t="s">
        <v>285</v>
      </c>
      <c r="B85" s="28"/>
      <c r="C85" s="28">
        <f t="shared" ref="C85:AH85" si="17">SUM(C61:C69)-C84</f>
        <v>7765429.25</v>
      </c>
      <c r="D85" s="28">
        <f t="shared" si="17"/>
        <v>0</v>
      </c>
      <c r="E85" s="28">
        <f t="shared" si="17"/>
        <v>38279170.320000015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8006512.4900000002</v>
      </c>
      <c r="P85" s="28">
        <f t="shared" si="17"/>
        <v>21480636.260000005</v>
      </c>
      <c r="Q85" s="28">
        <f t="shared" si="17"/>
        <v>2218901.1900000004</v>
      </c>
      <c r="R85" s="28">
        <f t="shared" si="17"/>
        <v>0</v>
      </c>
      <c r="S85" s="28">
        <f t="shared" si="17"/>
        <v>1317095.79</v>
      </c>
      <c r="T85" s="28">
        <f t="shared" si="17"/>
        <v>282477.19</v>
      </c>
      <c r="U85" s="28">
        <f t="shared" si="17"/>
        <v>7153002.5200000005</v>
      </c>
      <c r="V85" s="28">
        <f t="shared" si="17"/>
        <v>575422.37</v>
      </c>
      <c r="W85" s="28">
        <f t="shared" si="17"/>
        <v>1566178.9500000002</v>
      </c>
      <c r="X85" s="28">
        <f t="shared" si="17"/>
        <v>1942920.79</v>
      </c>
      <c r="Y85" s="28">
        <f t="shared" si="17"/>
        <v>6707052.7199999997</v>
      </c>
      <c r="Z85" s="28">
        <f t="shared" si="17"/>
        <v>2512221.3899999997</v>
      </c>
      <c r="AA85" s="28">
        <f t="shared" si="17"/>
        <v>1000798.41</v>
      </c>
      <c r="AB85" s="28">
        <f t="shared" si="17"/>
        <v>13946513.299999999</v>
      </c>
      <c r="AC85" s="28">
        <f t="shared" si="17"/>
        <v>2692273.2700000005</v>
      </c>
      <c r="AD85" s="28">
        <f t="shared" si="17"/>
        <v>630316.95000000007</v>
      </c>
      <c r="AE85" s="28">
        <f t="shared" si="17"/>
        <v>871381.84000000008</v>
      </c>
      <c r="AF85" s="28">
        <f t="shared" si="17"/>
        <v>0</v>
      </c>
      <c r="AG85" s="28">
        <f t="shared" si="17"/>
        <v>14835464.17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59339832.409999996</v>
      </c>
      <c r="AK85" s="28">
        <f t="shared" si="18"/>
        <v>375091.39</v>
      </c>
      <c r="AL85" s="28">
        <f t="shared" si="18"/>
        <v>162699.97999999998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-3987278.0399999996</v>
      </c>
      <c r="AW85" s="28">
        <f t="shared" si="18"/>
        <v>0</v>
      </c>
      <c r="AX85" s="28">
        <f t="shared" si="18"/>
        <v>0</v>
      </c>
      <c r="AY85" s="28">
        <f t="shared" si="18"/>
        <v>3033206.55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304579.97000000003</v>
      </c>
      <c r="BE85" s="28">
        <f t="shared" si="18"/>
        <v>6255271.6599999983</v>
      </c>
      <c r="BF85" s="28">
        <f t="shared" si="18"/>
        <v>4568753.45</v>
      </c>
      <c r="BG85" s="28">
        <f t="shared" si="18"/>
        <v>0</v>
      </c>
      <c r="BH85" s="28">
        <f t="shared" si="18"/>
        <v>0</v>
      </c>
      <c r="BI85" s="28">
        <f t="shared" si="18"/>
        <v>-11235.95</v>
      </c>
      <c r="BJ85" s="28">
        <f t="shared" si="18"/>
        <v>0</v>
      </c>
      <c r="BK85" s="28">
        <f t="shared" si="18"/>
        <v>10346448</v>
      </c>
      <c r="BL85" s="28">
        <f t="shared" si="18"/>
        <v>163104.06999999998</v>
      </c>
      <c r="BM85" s="28">
        <f t="shared" si="18"/>
        <v>0</v>
      </c>
      <c r="BN85" s="28">
        <f t="shared" si="18"/>
        <v>2067242.54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17688.519999999997</v>
      </c>
      <c r="BS85" s="28">
        <f t="shared" si="19"/>
        <v>0</v>
      </c>
      <c r="BT85" s="28">
        <f t="shared" si="19"/>
        <v>1883.5</v>
      </c>
      <c r="BU85" s="28">
        <f t="shared" si="19"/>
        <v>0</v>
      </c>
      <c r="BV85" s="28">
        <f t="shared" si="19"/>
        <v>84548</v>
      </c>
      <c r="BW85" s="28">
        <f t="shared" si="19"/>
        <v>156314.54</v>
      </c>
      <c r="BX85" s="28">
        <f t="shared" si="19"/>
        <v>0</v>
      </c>
      <c r="BY85" s="28">
        <f t="shared" si="19"/>
        <v>2464342.56</v>
      </c>
      <c r="BZ85" s="28">
        <f t="shared" si="19"/>
        <v>660036.49</v>
      </c>
      <c r="CA85" s="28">
        <f t="shared" si="19"/>
        <v>695671.15000000014</v>
      </c>
      <c r="CB85" s="28">
        <f t="shared" si="19"/>
        <v>73539.23000000001</v>
      </c>
      <c r="CC85" s="28">
        <f t="shared" si="19"/>
        <v>32879852.66</v>
      </c>
      <c r="CD85" s="28">
        <f t="shared" si="19"/>
        <v>14188682.68</v>
      </c>
      <c r="CE85" s="28">
        <f t="shared" si="16"/>
        <v>267624044.53000003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16957418.940000001</v>
      </c>
      <c r="D87" s="20">
        <v>0</v>
      </c>
      <c r="E87" s="20">
        <v>127910787.34999999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36297553.359999999</v>
      </c>
      <c r="P87" s="20">
        <v>59421372.569999985</v>
      </c>
      <c r="Q87" s="20">
        <v>2944487.2600000002</v>
      </c>
      <c r="R87" s="20">
        <v>0</v>
      </c>
      <c r="S87" s="20">
        <v>0</v>
      </c>
      <c r="T87" s="20">
        <v>789047.28</v>
      </c>
      <c r="U87" s="20">
        <v>35803583.780000001</v>
      </c>
      <c r="V87" s="20">
        <v>7858390.5499999989</v>
      </c>
      <c r="W87" s="20">
        <v>3980399.7899999996</v>
      </c>
      <c r="X87" s="20">
        <v>37686996.839999996</v>
      </c>
      <c r="Y87" s="20">
        <v>9612429.5599999987</v>
      </c>
      <c r="Z87" s="20">
        <v>444801.25</v>
      </c>
      <c r="AA87" s="20">
        <v>734040.05</v>
      </c>
      <c r="AB87" s="20">
        <v>72206125.289999992</v>
      </c>
      <c r="AC87" s="20">
        <v>22766991.109999999</v>
      </c>
      <c r="AD87" s="20">
        <v>2310011.19</v>
      </c>
      <c r="AE87" s="20">
        <v>2855372.03</v>
      </c>
      <c r="AF87" s="20">
        <v>0</v>
      </c>
      <c r="AG87" s="20">
        <v>35375772.800000004</v>
      </c>
      <c r="AH87" s="20">
        <v>0</v>
      </c>
      <c r="AI87" s="20">
        <v>0</v>
      </c>
      <c r="AJ87" s="20">
        <v>82272.33</v>
      </c>
      <c r="AK87" s="20">
        <v>1874051.2000000002</v>
      </c>
      <c r="AL87" s="20">
        <v>1331538.25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371230.58999999997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479614673.36999995</v>
      </c>
    </row>
    <row r="88" spans="1:84" x14ac:dyDescent="0.25">
      <c r="A88" s="22" t="s">
        <v>288</v>
      </c>
      <c r="B88" s="16"/>
      <c r="C88" s="20">
        <v>89145.88</v>
      </c>
      <c r="D88" s="20">
        <v>0</v>
      </c>
      <c r="E88" s="20">
        <v>33475519.300000001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2219163.2199999997</v>
      </c>
      <c r="P88" s="20">
        <v>116461789.10000001</v>
      </c>
      <c r="Q88" s="20">
        <v>11243638.5</v>
      </c>
      <c r="R88" s="20">
        <v>0</v>
      </c>
      <c r="S88" s="20">
        <v>0</v>
      </c>
      <c r="T88" s="20">
        <v>30146.2</v>
      </c>
      <c r="U88" s="20">
        <v>25998160.310000002</v>
      </c>
      <c r="V88" s="20">
        <v>6050440.0100000007</v>
      </c>
      <c r="W88" s="20">
        <v>15026298.43</v>
      </c>
      <c r="X88" s="20">
        <v>86514327.780000001</v>
      </c>
      <c r="Y88" s="20">
        <v>33075855.200000007</v>
      </c>
      <c r="Z88" s="20">
        <v>15890080.050000001</v>
      </c>
      <c r="AA88" s="20">
        <v>7899433.2800000003</v>
      </c>
      <c r="AB88" s="20">
        <v>87331514.210000008</v>
      </c>
      <c r="AC88" s="20">
        <v>6969968.1100000003</v>
      </c>
      <c r="AD88" s="20">
        <v>74516.489999999991</v>
      </c>
      <c r="AE88" s="20">
        <v>467460.05</v>
      </c>
      <c r="AF88" s="20">
        <v>0</v>
      </c>
      <c r="AG88" s="20">
        <v>119457631.06</v>
      </c>
      <c r="AH88" s="20">
        <v>0</v>
      </c>
      <c r="AI88" s="20">
        <v>0</v>
      </c>
      <c r="AJ88" s="20">
        <v>103068921.23</v>
      </c>
      <c r="AK88" s="20">
        <v>279126.42000000004</v>
      </c>
      <c r="AL88" s="20">
        <v>67529.3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1455.8500000000001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671692119.98000002</v>
      </c>
    </row>
    <row r="89" spans="1:84" x14ac:dyDescent="0.25">
      <c r="A89" s="22" t="s">
        <v>289</v>
      </c>
      <c r="B89" s="16"/>
      <c r="C89" s="28">
        <f t="shared" ref="C89:AV89" si="21">C87+C88</f>
        <v>17046564.82</v>
      </c>
      <c r="D89" s="28">
        <f t="shared" si="21"/>
        <v>0</v>
      </c>
      <c r="E89" s="28">
        <f t="shared" si="21"/>
        <v>161386306.65000001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38516716.579999998</v>
      </c>
      <c r="P89" s="28">
        <f t="shared" si="21"/>
        <v>175883161.66999999</v>
      </c>
      <c r="Q89" s="28">
        <f t="shared" si="21"/>
        <v>14188125.76</v>
      </c>
      <c r="R89" s="28">
        <f t="shared" si="21"/>
        <v>0</v>
      </c>
      <c r="S89" s="28">
        <f t="shared" si="21"/>
        <v>0</v>
      </c>
      <c r="T89" s="28">
        <f t="shared" si="21"/>
        <v>819193.48</v>
      </c>
      <c r="U89" s="28">
        <f t="shared" si="21"/>
        <v>61801744.090000004</v>
      </c>
      <c r="V89" s="28">
        <f t="shared" si="21"/>
        <v>13908830.559999999</v>
      </c>
      <c r="W89" s="28">
        <f t="shared" si="21"/>
        <v>19006698.219999999</v>
      </c>
      <c r="X89" s="28">
        <f t="shared" si="21"/>
        <v>124201324.62</v>
      </c>
      <c r="Y89" s="28">
        <f t="shared" si="21"/>
        <v>42688284.760000005</v>
      </c>
      <c r="Z89" s="28">
        <f t="shared" si="21"/>
        <v>16334881.300000001</v>
      </c>
      <c r="AA89" s="28">
        <f t="shared" si="21"/>
        <v>8633473.3300000001</v>
      </c>
      <c r="AB89" s="28">
        <f t="shared" si="21"/>
        <v>159537639.5</v>
      </c>
      <c r="AC89" s="28">
        <f t="shared" si="21"/>
        <v>29736959.219999999</v>
      </c>
      <c r="AD89" s="28">
        <f t="shared" si="21"/>
        <v>2384527.6799999997</v>
      </c>
      <c r="AE89" s="28">
        <f t="shared" si="21"/>
        <v>3322832.0799999996</v>
      </c>
      <c r="AF89" s="28">
        <f t="shared" si="21"/>
        <v>0</v>
      </c>
      <c r="AG89" s="28">
        <f t="shared" si="21"/>
        <v>154833403.86000001</v>
      </c>
      <c r="AH89" s="28">
        <f t="shared" si="21"/>
        <v>0</v>
      </c>
      <c r="AI89" s="28">
        <f t="shared" si="21"/>
        <v>0</v>
      </c>
      <c r="AJ89" s="28">
        <f t="shared" si="21"/>
        <v>103151193.56</v>
      </c>
      <c r="AK89" s="28">
        <f t="shared" si="21"/>
        <v>2153177.62</v>
      </c>
      <c r="AL89" s="28">
        <f t="shared" si="21"/>
        <v>1399067.55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372686.43999999994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1151306793.3499999</v>
      </c>
    </row>
    <row r="90" spans="1:84" x14ac:dyDescent="0.25">
      <c r="A90" s="35" t="s">
        <v>290</v>
      </c>
      <c r="B90" s="28"/>
      <c r="C90" s="20">
        <v>6296</v>
      </c>
      <c r="D90" s="20">
        <v>0</v>
      </c>
      <c r="E90" s="20">
        <v>47930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23723</v>
      </c>
      <c r="P90" s="20">
        <v>26529</v>
      </c>
      <c r="Q90" s="20">
        <v>2295</v>
      </c>
      <c r="R90" s="20">
        <v>0</v>
      </c>
      <c r="S90" s="20">
        <v>0</v>
      </c>
      <c r="T90" s="20">
        <v>0</v>
      </c>
      <c r="U90" s="20">
        <v>8756</v>
      </c>
      <c r="V90" s="20">
        <v>0</v>
      </c>
      <c r="W90" s="20">
        <v>0</v>
      </c>
      <c r="X90" s="20">
        <v>792</v>
      </c>
      <c r="Y90" s="20">
        <v>14335</v>
      </c>
      <c r="Z90" s="20">
        <v>0</v>
      </c>
      <c r="AA90" s="20">
        <v>3771</v>
      </c>
      <c r="AB90" s="20">
        <v>1770</v>
      </c>
      <c r="AC90" s="20">
        <v>724</v>
      </c>
      <c r="AD90" s="20">
        <v>0</v>
      </c>
      <c r="AE90" s="20">
        <v>0</v>
      </c>
      <c r="AF90" s="20">
        <v>0</v>
      </c>
      <c r="AG90" s="20">
        <v>27038</v>
      </c>
      <c r="AH90" s="20">
        <v>0</v>
      </c>
      <c r="AI90" s="20">
        <v>0</v>
      </c>
      <c r="AJ90" s="20">
        <v>15672</v>
      </c>
      <c r="AK90" s="20">
        <v>76</v>
      </c>
      <c r="AL90" s="20">
        <v>77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1958</v>
      </c>
      <c r="AW90" s="20">
        <v>0</v>
      </c>
      <c r="AX90" s="20">
        <v>0</v>
      </c>
      <c r="AY90" s="20">
        <v>5726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23344</v>
      </c>
      <c r="BF90" s="20">
        <v>4143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21347</v>
      </c>
      <c r="BO90" s="20">
        <v>0</v>
      </c>
      <c r="BP90" s="20">
        <v>0</v>
      </c>
      <c r="BQ90" s="20">
        <v>0</v>
      </c>
      <c r="BR90" s="20">
        <v>3128</v>
      </c>
      <c r="BS90" s="20">
        <v>0</v>
      </c>
      <c r="BT90" s="20">
        <v>0</v>
      </c>
      <c r="BU90" s="20">
        <v>0</v>
      </c>
      <c r="BV90" s="20">
        <v>2525</v>
      </c>
      <c r="BW90" s="20">
        <v>0</v>
      </c>
      <c r="BX90" s="20">
        <v>0</v>
      </c>
      <c r="BY90" s="20">
        <v>688</v>
      </c>
      <c r="BZ90" s="20">
        <v>0</v>
      </c>
      <c r="CA90" s="20">
        <v>0</v>
      </c>
      <c r="CB90" s="20">
        <v>0</v>
      </c>
      <c r="CC90" s="20">
        <v>0</v>
      </c>
      <c r="CD90" s="237" t="s">
        <v>248</v>
      </c>
      <c r="CE90" s="28">
        <f t="shared" si="20"/>
        <v>242643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48232</v>
      </c>
      <c r="D91" s="20">
        <v>0</v>
      </c>
      <c r="E91" s="20">
        <v>43403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10485</v>
      </c>
      <c r="P91" s="20">
        <v>4</v>
      </c>
      <c r="Q91" s="20">
        <v>0</v>
      </c>
      <c r="R91" s="20">
        <v>0</v>
      </c>
      <c r="S91" s="20">
        <v>0</v>
      </c>
      <c r="T91" s="20">
        <v>1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13413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8" t="s">
        <v>248</v>
      </c>
      <c r="AY91" s="288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115538</v>
      </c>
      <c r="CF91" s="28">
        <f>AY59-CE91</f>
        <v>1177</v>
      </c>
    </row>
    <row r="92" spans="1:84" x14ac:dyDescent="0.25">
      <c r="A92" s="22" t="s">
        <v>292</v>
      </c>
      <c r="B92" s="16"/>
      <c r="C92" s="20">
        <v>2340.3803489497445</v>
      </c>
      <c r="D92" s="20">
        <v>0</v>
      </c>
      <c r="E92" s="20">
        <v>17816.777338812146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8818.4312290557154</v>
      </c>
      <c r="P92" s="20">
        <v>9861.4914671676906</v>
      </c>
      <c r="Q92" s="20">
        <v>853.10878348787537</v>
      </c>
      <c r="R92" s="20">
        <v>0</v>
      </c>
      <c r="S92" s="20">
        <v>0</v>
      </c>
      <c r="T92" s="20">
        <v>0</v>
      </c>
      <c r="U92" s="20">
        <v>3254.8237508583165</v>
      </c>
      <c r="V92" s="20">
        <v>0</v>
      </c>
      <c r="W92" s="20">
        <v>0</v>
      </c>
      <c r="X92" s="20">
        <v>294.40616841934525</v>
      </c>
      <c r="Y92" s="20">
        <v>5328.6773033981235</v>
      </c>
      <c r="Z92" s="20">
        <v>0</v>
      </c>
      <c r="AA92" s="20">
        <v>1401.7748246330189</v>
      </c>
      <c r="AB92" s="20">
        <v>657.95317942202155</v>
      </c>
      <c r="AC92" s="20">
        <v>269.12887113081564</v>
      </c>
      <c r="AD92" s="20">
        <v>0</v>
      </c>
      <c r="AE92" s="20">
        <v>0</v>
      </c>
      <c r="AF92" s="20">
        <v>0</v>
      </c>
      <c r="AG92" s="20">
        <v>10050.699471871536</v>
      </c>
      <c r="AH92" s="20">
        <v>0</v>
      </c>
      <c r="AI92" s="20">
        <v>0</v>
      </c>
      <c r="AJ92" s="20">
        <v>5825.6735750858315</v>
      </c>
      <c r="AK92" s="20">
        <v>28.25109696953313</v>
      </c>
      <c r="AL92" s="20">
        <v>28.622821929658564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727.8374719256035</v>
      </c>
      <c r="AW92" s="20">
        <v>0</v>
      </c>
      <c r="AX92" s="288" t="s">
        <v>248</v>
      </c>
      <c r="AY92" s="288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938.60552431672568</v>
      </c>
      <c r="BW92" s="20">
        <v>0</v>
      </c>
      <c r="BX92" s="20">
        <v>0</v>
      </c>
      <c r="BY92" s="20">
        <v>255.74677256629991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68752.39</v>
      </c>
      <c r="CF92" s="16"/>
    </row>
    <row r="93" spans="1:84" x14ac:dyDescent="0.25">
      <c r="A93" s="22" t="s">
        <v>293</v>
      </c>
      <c r="B93" s="16"/>
      <c r="C93" s="20">
        <v>100323.29999999999</v>
      </c>
      <c r="D93" s="20">
        <v>0</v>
      </c>
      <c r="E93" s="20">
        <v>239827.61</v>
      </c>
      <c r="F93" s="20">
        <v>0</v>
      </c>
      <c r="G93" s="20">
        <v>0.59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74511.39</v>
      </c>
      <c r="P93" s="20">
        <v>66097.319999999992</v>
      </c>
      <c r="Q93" s="20">
        <v>5635.5</v>
      </c>
      <c r="R93" s="20">
        <v>0</v>
      </c>
      <c r="S93" s="20">
        <v>1395.99</v>
      </c>
      <c r="T93" s="20">
        <v>0</v>
      </c>
      <c r="U93" s="20">
        <v>30.55</v>
      </c>
      <c r="V93" s="20">
        <v>0</v>
      </c>
      <c r="W93" s="20">
        <v>8654.41</v>
      </c>
      <c r="X93" s="20">
        <v>14197.51</v>
      </c>
      <c r="Y93" s="20">
        <v>40261.07</v>
      </c>
      <c r="Z93" s="20">
        <v>0</v>
      </c>
      <c r="AA93" s="20">
        <v>3404.55</v>
      </c>
      <c r="AB93" s="20">
        <v>1.17</v>
      </c>
      <c r="AC93" s="20">
        <v>1316.57</v>
      </c>
      <c r="AD93" s="20">
        <v>0</v>
      </c>
      <c r="AE93" s="20">
        <v>0</v>
      </c>
      <c r="AF93" s="20">
        <v>0</v>
      </c>
      <c r="AG93" s="20">
        <v>155089.72999999998</v>
      </c>
      <c r="AH93" s="20">
        <v>0</v>
      </c>
      <c r="AI93" s="20">
        <v>0</v>
      </c>
      <c r="AJ93" s="20">
        <v>5317.63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8" t="s">
        <v>248</v>
      </c>
      <c r="AY93" s="288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37.5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716102.39</v>
      </c>
      <c r="CF93" s="28">
        <f>BA59</f>
        <v>0</v>
      </c>
    </row>
    <row r="94" spans="1:84" x14ac:dyDescent="0.25">
      <c r="A94" s="22" t="s">
        <v>294</v>
      </c>
      <c r="B94" s="16"/>
      <c r="C94" s="282">
        <v>21.829740384615384</v>
      </c>
      <c r="D94" s="282">
        <v>0</v>
      </c>
      <c r="E94" s="282">
        <v>143.2644086538462</v>
      </c>
      <c r="F94" s="282">
        <v>0</v>
      </c>
      <c r="G94" s="282">
        <v>0</v>
      </c>
      <c r="H94" s="282">
        <v>0</v>
      </c>
      <c r="I94" s="282">
        <v>0</v>
      </c>
      <c r="J94" s="282">
        <v>0</v>
      </c>
      <c r="K94" s="282">
        <v>0</v>
      </c>
      <c r="L94" s="282">
        <v>0</v>
      </c>
      <c r="M94" s="282">
        <v>0</v>
      </c>
      <c r="N94" s="282">
        <v>0</v>
      </c>
      <c r="O94" s="282">
        <v>29.817850961538465</v>
      </c>
      <c r="P94" s="283">
        <v>23.012514423076926</v>
      </c>
      <c r="Q94" s="283">
        <v>9.6096153846153847</v>
      </c>
      <c r="R94" s="283">
        <v>0</v>
      </c>
      <c r="S94" s="284">
        <v>0</v>
      </c>
      <c r="T94" s="284">
        <v>0.24146153846153845</v>
      </c>
      <c r="U94" s="285">
        <v>0</v>
      </c>
      <c r="V94" s="283">
        <v>0.61397115384615386</v>
      </c>
      <c r="W94" s="283">
        <v>0</v>
      </c>
      <c r="X94" s="283">
        <v>0</v>
      </c>
      <c r="Y94" s="283">
        <v>0</v>
      </c>
      <c r="Z94" s="283">
        <v>0.79273076923076913</v>
      </c>
      <c r="AA94" s="283">
        <v>0</v>
      </c>
      <c r="AB94" s="284">
        <v>0</v>
      </c>
      <c r="AC94" s="283">
        <v>0</v>
      </c>
      <c r="AD94" s="283">
        <v>0</v>
      </c>
      <c r="AE94" s="283">
        <v>0</v>
      </c>
      <c r="AF94" s="283">
        <v>0</v>
      </c>
      <c r="AG94" s="283">
        <v>33.951697115384611</v>
      </c>
      <c r="AH94" s="283">
        <v>0</v>
      </c>
      <c r="AI94" s="283">
        <v>0</v>
      </c>
      <c r="AJ94" s="283">
        <v>37.568125000000002</v>
      </c>
      <c r="AK94" s="283">
        <v>0</v>
      </c>
      <c r="AL94" s="283">
        <v>0</v>
      </c>
      <c r="AM94" s="283">
        <v>0</v>
      </c>
      <c r="AN94" s="283">
        <v>0</v>
      </c>
      <c r="AO94" s="283">
        <v>0</v>
      </c>
      <c r="AP94" s="283">
        <v>0</v>
      </c>
      <c r="AQ94" s="283">
        <v>0</v>
      </c>
      <c r="AR94" s="283">
        <v>0</v>
      </c>
      <c r="AS94" s="283">
        <v>0</v>
      </c>
      <c r="AT94" s="283">
        <v>0</v>
      </c>
      <c r="AU94" s="283">
        <v>0</v>
      </c>
      <c r="AV94" s="284">
        <v>2.5601298076923076</v>
      </c>
      <c r="AW94" s="288" t="s">
        <v>248</v>
      </c>
      <c r="AX94" s="288" t="s">
        <v>248</v>
      </c>
      <c r="AY94" s="288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9"/>
      <c r="BV94" s="289"/>
      <c r="BW94" s="289"/>
      <c r="BX94" s="289"/>
      <c r="BY94" s="289"/>
      <c r="BZ94" s="289"/>
      <c r="CA94" s="289"/>
      <c r="CB94" s="289"/>
      <c r="CC94" s="25" t="s">
        <v>248</v>
      </c>
      <c r="CD94" s="25" t="s">
        <v>248</v>
      </c>
      <c r="CE94" s="239">
        <f t="shared" si="20"/>
        <v>303.26224519230777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90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91">
        <v>126</v>
      </c>
      <c r="D97" s="38"/>
      <c r="E97" s="39"/>
      <c r="F97" s="12"/>
    </row>
    <row r="98" spans="1:6" x14ac:dyDescent="0.25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 spans="1:6" x14ac:dyDescent="0.25">
      <c r="A99" s="28" t="s">
        <v>302</v>
      </c>
      <c r="B99" s="36" t="s">
        <v>299</v>
      </c>
      <c r="C99" s="37" t="s">
        <v>303</v>
      </c>
      <c r="D99" s="38"/>
      <c r="E99" s="39"/>
      <c r="F99" s="12"/>
    </row>
    <row r="100" spans="1:6" x14ac:dyDescent="0.25">
      <c r="A100" s="28" t="s">
        <v>304</v>
      </c>
      <c r="B100" s="36" t="s">
        <v>299</v>
      </c>
      <c r="C100" s="37" t="s">
        <v>305</v>
      </c>
      <c r="D100" s="38"/>
      <c r="E100" s="39"/>
      <c r="F100" s="12"/>
    </row>
    <row r="101" spans="1:6" x14ac:dyDescent="0.25">
      <c r="A101" s="28" t="s">
        <v>306</v>
      </c>
      <c r="B101" s="36" t="s">
        <v>299</v>
      </c>
      <c r="C101" s="37" t="s">
        <v>307</v>
      </c>
      <c r="D101" s="38"/>
      <c r="E101" s="39"/>
      <c r="F101" s="12"/>
    </row>
    <row r="102" spans="1:6" x14ac:dyDescent="0.25">
      <c r="A102" s="28" t="s">
        <v>308</v>
      </c>
      <c r="B102" s="36" t="s">
        <v>299</v>
      </c>
      <c r="C102" s="292">
        <v>98166</v>
      </c>
      <c r="D102" s="38"/>
      <c r="E102" s="39"/>
      <c r="F102" s="12"/>
    </row>
    <row r="103" spans="1:6" x14ac:dyDescent="0.25">
      <c r="A103" s="28" t="s">
        <v>309</v>
      </c>
      <c r="B103" s="36" t="s">
        <v>299</v>
      </c>
      <c r="C103" s="37" t="s">
        <v>310</v>
      </c>
      <c r="D103" s="38"/>
      <c r="E103" s="39"/>
      <c r="F103" s="12"/>
    </row>
    <row r="104" spans="1:6" x14ac:dyDescent="0.25">
      <c r="A104" s="28" t="s">
        <v>311</v>
      </c>
      <c r="B104" s="36" t="s">
        <v>299</v>
      </c>
      <c r="C104" s="293" t="s">
        <v>312</v>
      </c>
      <c r="D104" s="38"/>
      <c r="E104" s="39"/>
      <c r="F104" s="12"/>
    </row>
    <row r="105" spans="1:6" x14ac:dyDescent="0.25">
      <c r="A105" s="28" t="s">
        <v>313</v>
      </c>
      <c r="B105" s="36" t="s">
        <v>299</v>
      </c>
      <c r="C105" s="293" t="s">
        <v>314</v>
      </c>
      <c r="D105" s="38"/>
      <c r="E105" s="39"/>
      <c r="F105" s="12"/>
    </row>
    <row r="106" spans="1:6" x14ac:dyDescent="0.2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25">
      <c r="A107" s="28" t="s">
        <v>317</v>
      </c>
      <c r="B107" s="36" t="s">
        <v>299</v>
      </c>
      <c r="C107" s="296" t="s">
        <v>318</v>
      </c>
      <c r="D107" s="38"/>
      <c r="E107" s="39"/>
      <c r="F107" s="12"/>
    </row>
    <row r="108" spans="1:6" x14ac:dyDescent="0.25">
      <c r="A108" s="28" t="s">
        <v>319</v>
      </c>
      <c r="B108" s="36" t="s">
        <v>299</v>
      </c>
      <c r="C108" s="296" t="s">
        <v>320</v>
      </c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37" t="s">
        <v>324</v>
      </c>
      <c r="D110" s="38"/>
      <c r="E110" s="39"/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309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43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6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6009</v>
      </c>
      <c r="D127" s="46">
        <v>32907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814</v>
      </c>
      <c r="D130" s="46">
        <v>1311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10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21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65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14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5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115</v>
      </c>
    </row>
    <row r="144" spans="1:5" x14ac:dyDescent="0.25">
      <c r="A144" s="16" t="s">
        <v>352</v>
      </c>
      <c r="B144" s="42" t="s">
        <v>299</v>
      </c>
      <c r="C144" s="43">
        <v>159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16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2616</v>
      </c>
      <c r="C154" s="46">
        <v>1970</v>
      </c>
      <c r="D154" s="46">
        <v>1423</v>
      </c>
      <c r="E154" s="28">
        <f>SUM(B154:D154)</f>
        <v>6009</v>
      </c>
    </row>
    <row r="155" spans="1:6" x14ac:dyDescent="0.25">
      <c r="A155" s="16" t="s">
        <v>242</v>
      </c>
      <c r="B155" s="46">
        <v>17762</v>
      </c>
      <c r="C155" s="46">
        <v>9650</v>
      </c>
      <c r="D155" s="46">
        <v>5495</v>
      </c>
      <c r="E155" s="28">
        <f>SUM(B155:D155)</f>
        <v>32907</v>
      </c>
    </row>
    <row r="156" spans="1:6" x14ac:dyDescent="0.25">
      <c r="A156" s="16" t="s">
        <v>359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237511818.09999999</v>
      </c>
      <c r="C157" s="46">
        <v>142592937.15000001</v>
      </c>
      <c r="D157" s="46">
        <v>99509918.120000035</v>
      </c>
      <c r="E157" s="28">
        <f>SUM(B157:D157)</f>
        <v>479614673.37</v>
      </c>
      <c r="F157" s="14"/>
    </row>
    <row r="158" spans="1:6" x14ac:dyDescent="0.25">
      <c r="A158" s="16" t="s">
        <v>288</v>
      </c>
      <c r="B158" s="46">
        <v>240883870.73000002</v>
      </c>
      <c r="C158" s="46">
        <v>168753972.66</v>
      </c>
      <c r="D158" s="46">
        <v>262054276.59000003</v>
      </c>
      <c r="E158" s="28">
        <f>SUM(B158:D158)</f>
        <v>671692119.98000002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6083902.0800000001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-53510.642646358414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698908.65280339064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8910600.3148568347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170362.00054599805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2448688.2033992293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2981875.9610409066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21240826.57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5879255.9199999999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477166.34999999963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6356422.2699999996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2535452.02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-1154686.6499999999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1380765.37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117607.72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8154577.8399999999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8272185.5599999996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4869580.24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4869580.24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7414345.5499999998</v>
      </c>
      <c r="C211" s="43">
        <v>0</v>
      </c>
      <c r="D211" s="46">
        <v>0</v>
      </c>
      <c r="E211" s="28">
        <f t="shared" ref="E211:E219" si="22">SUM(B211:C211)-D211</f>
        <v>7414345.5499999998</v>
      </c>
    </row>
    <row r="212" spans="1:5" x14ac:dyDescent="0.25">
      <c r="A212" s="16" t="s">
        <v>394</v>
      </c>
      <c r="B212" s="46">
        <v>1128574.1200000001</v>
      </c>
      <c r="C212" s="43">
        <v>0</v>
      </c>
      <c r="D212" s="46">
        <v>0</v>
      </c>
      <c r="E212" s="28">
        <f t="shared" si="22"/>
        <v>1128574.1200000001</v>
      </c>
    </row>
    <row r="213" spans="1:5" x14ac:dyDescent="0.25">
      <c r="A213" s="16" t="s">
        <v>395</v>
      </c>
      <c r="B213" s="46">
        <v>93535040.25</v>
      </c>
      <c r="C213" s="43">
        <v>0</v>
      </c>
      <c r="D213" s="46">
        <v>0</v>
      </c>
      <c r="E213" s="28">
        <f t="shared" si="22"/>
        <v>93535040.25</v>
      </c>
    </row>
    <row r="214" spans="1:5" x14ac:dyDescent="0.25">
      <c r="A214" s="16" t="s">
        <v>396</v>
      </c>
      <c r="B214" s="46">
        <v>34295310.289999999</v>
      </c>
      <c r="C214" s="43">
        <v>83544.300000000017</v>
      </c>
      <c r="D214" s="46">
        <v>0</v>
      </c>
      <c r="E214" s="28">
        <f t="shared" si="22"/>
        <v>34378854.589999996</v>
      </c>
    </row>
    <row r="215" spans="1:5" x14ac:dyDescent="0.25">
      <c r="A215" s="16" t="s">
        <v>397</v>
      </c>
      <c r="B215" s="46">
        <v>3126574.94</v>
      </c>
      <c r="C215" s="43">
        <v>-14551.429999999993</v>
      </c>
      <c r="D215" s="46">
        <v>0</v>
      </c>
      <c r="E215" s="28">
        <f t="shared" si="22"/>
        <v>3112023.51</v>
      </c>
    </row>
    <row r="216" spans="1:5" x14ac:dyDescent="0.25">
      <c r="A216" s="16" t="s">
        <v>398</v>
      </c>
      <c r="B216" s="46">
        <v>87578806.394063428</v>
      </c>
      <c r="C216" s="43">
        <v>3350444.0559365624</v>
      </c>
      <c r="D216" s="46">
        <v>2213148.54</v>
      </c>
      <c r="E216" s="28">
        <f t="shared" si="22"/>
        <v>88716101.909999982</v>
      </c>
    </row>
    <row r="217" spans="1:5" x14ac:dyDescent="0.25">
      <c r="A217" s="16" t="s">
        <v>399</v>
      </c>
      <c r="B217" s="46"/>
      <c r="C217" s="43"/>
      <c r="D217" s="46"/>
      <c r="E217" s="28">
        <f t="shared" si="22"/>
        <v>0</v>
      </c>
    </row>
    <row r="218" spans="1:5" x14ac:dyDescent="0.25">
      <c r="A218" s="16" t="s">
        <v>400</v>
      </c>
      <c r="B218" s="46">
        <v>12411870.25</v>
      </c>
      <c r="C218" s="43">
        <v>-477174.72999999975</v>
      </c>
      <c r="D218" s="46">
        <v>1720.75</v>
      </c>
      <c r="E218" s="28">
        <f t="shared" si="22"/>
        <v>11932974.77</v>
      </c>
    </row>
    <row r="219" spans="1:5" x14ac:dyDescent="0.25">
      <c r="A219" s="16" t="s">
        <v>401</v>
      </c>
      <c r="B219" s="46">
        <v>8204685.54</v>
      </c>
      <c r="C219" s="43">
        <v>421903.87999999966</v>
      </c>
      <c r="D219" s="46">
        <v>0</v>
      </c>
      <c r="E219" s="28">
        <f t="shared" si="22"/>
        <v>8626589.4199999999</v>
      </c>
    </row>
    <row r="220" spans="1:5" x14ac:dyDescent="0.25">
      <c r="A220" s="16" t="s">
        <v>230</v>
      </c>
      <c r="B220" s="28">
        <f>SUM(B211:B219)</f>
        <v>247695207.33406344</v>
      </c>
      <c r="C220" s="238">
        <f>SUM(C211:C219)</f>
        <v>3364166.0759365624</v>
      </c>
      <c r="D220" s="28">
        <f>SUM(D211:D219)</f>
        <v>2214869.29</v>
      </c>
      <c r="E220" s="28">
        <f>SUM(E211:E219)</f>
        <v>248844504.11999995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386191.58</v>
      </c>
      <c r="C225" s="43">
        <v>58927.02</v>
      </c>
      <c r="D225" s="46">
        <v>0</v>
      </c>
      <c r="E225" s="28">
        <f t="shared" ref="E225:E232" si="23">SUM(B225:C225)-D225</f>
        <v>445118.60000000003</v>
      </c>
    </row>
    <row r="226" spans="1:6" x14ac:dyDescent="0.25">
      <c r="A226" s="16" t="s">
        <v>395</v>
      </c>
      <c r="B226" s="46">
        <v>27559554.030000001</v>
      </c>
      <c r="C226" s="43">
        <v>3340552.02</v>
      </c>
      <c r="D226" s="46">
        <v>0</v>
      </c>
      <c r="E226" s="28">
        <f t="shared" si="23"/>
        <v>30900106.050000001</v>
      </c>
    </row>
    <row r="227" spans="1:6" x14ac:dyDescent="0.25">
      <c r="A227" s="16" t="s">
        <v>396</v>
      </c>
      <c r="B227" s="46">
        <v>9565400.8300000001</v>
      </c>
      <c r="C227" s="43">
        <v>1984038.0400000005</v>
      </c>
      <c r="D227" s="46">
        <v>7378.2299999999959</v>
      </c>
      <c r="E227" s="28">
        <f t="shared" si="23"/>
        <v>11542060.640000001</v>
      </c>
    </row>
    <row r="228" spans="1:6" x14ac:dyDescent="0.25">
      <c r="A228" s="16" t="s">
        <v>397</v>
      </c>
      <c r="B228" s="46">
        <v>1500563.59</v>
      </c>
      <c r="C228" s="43">
        <v>293517.19000000006</v>
      </c>
      <c r="D228" s="46">
        <v>10760.640000000014</v>
      </c>
      <c r="E228" s="28">
        <f t="shared" si="23"/>
        <v>1783320.1400000001</v>
      </c>
    </row>
    <row r="229" spans="1:6" x14ac:dyDescent="0.25">
      <c r="A229" s="16" t="s">
        <v>398</v>
      </c>
      <c r="B229" s="46">
        <v>64589907.579999998</v>
      </c>
      <c r="C229" s="43">
        <v>9996060.4899999984</v>
      </c>
      <c r="D229" s="46">
        <v>5871850.3699999973</v>
      </c>
      <c r="E229" s="28">
        <f t="shared" si="23"/>
        <v>68714117.699999988</v>
      </c>
    </row>
    <row r="230" spans="1:6" x14ac:dyDescent="0.25">
      <c r="A230" s="16" t="s">
        <v>399</v>
      </c>
      <c r="B230" s="46"/>
      <c r="C230" s="43"/>
      <c r="D230" s="46"/>
      <c r="E230" s="28">
        <f t="shared" si="23"/>
        <v>0</v>
      </c>
    </row>
    <row r="231" spans="1:6" x14ac:dyDescent="0.25">
      <c r="A231" s="16" t="s">
        <v>400</v>
      </c>
      <c r="B231" s="46">
        <v>5692817.6600000001</v>
      </c>
      <c r="C231" s="43">
        <v>934893.24</v>
      </c>
      <c r="D231" s="46">
        <v>301609.00999999978</v>
      </c>
      <c r="E231" s="28">
        <f t="shared" si="23"/>
        <v>6326101.8900000006</v>
      </c>
    </row>
    <row r="232" spans="1:6" x14ac:dyDescent="0.25">
      <c r="A232" s="16" t="s">
        <v>401</v>
      </c>
      <c r="B232" s="46"/>
      <c r="C232" s="43"/>
      <c r="D232" s="46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109294435.27</v>
      </c>
      <c r="C233" s="238">
        <f>SUM(C224:C232)</f>
        <v>16607987.999999998</v>
      </c>
      <c r="D233" s="28">
        <f>SUM(D224:D232)</f>
        <v>6191598.2499999972</v>
      </c>
      <c r="E233" s="28">
        <f>SUM(E224:E232)</f>
        <v>119710825.02</v>
      </c>
    </row>
    <row r="234" spans="1:6" x14ac:dyDescent="0.25">
      <c r="A234" s="16"/>
      <c r="B234" s="16"/>
      <c r="C234" s="23"/>
      <c r="D234" s="16"/>
      <c r="E234" s="16"/>
      <c r="F234" s="11">
        <f>E220-E233</f>
        <v>129133679.09999995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53" t="s">
        <v>404</v>
      </c>
      <c r="C236" s="353"/>
      <c r="D236" s="34"/>
      <c r="E236" s="34"/>
    </row>
    <row r="237" spans="1:6" x14ac:dyDescent="0.25">
      <c r="A237" s="52" t="s">
        <v>404</v>
      </c>
      <c r="B237" s="34"/>
      <c r="C237" s="43">
        <v>7648751.79</v>
      </c>
      <c r="D237" s="36">
        <f>C237</f>
        <v>7648751.79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400202361.42999995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280080554.32999998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24663744.189999998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177229591.80000001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14989416.619999999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897165668.37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5260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5919246.7699999996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13706777.060000001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19626023.829999998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13350862.229999999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13350862.229999999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937791306.22000003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9074677.3699999992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171454484.86000001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144092937.04000002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2367023.17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5939732.2599999998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614241.18999999994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45357221.809999995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43">
        <v>7414345.5499999998</v>
      </c>
      <c r="D283" s="16"/>
      <c r="E283" s="16"/>
    </row>
    <row r="284" spans="1:5" x14ac:dyDescent="0.25">
      <c r="A284" s="16" t="s">
        <v>394</v>
      </c>
      <c r="B284" s="42" t="s">
        <v>299</v>
      </c>
      <c r="C284" s="43">
        <v>1128574.1200000001</v>
      </c>
      <c r="D284" s="16"/>
      <c r="E284" s="16"/>
    </row>
    <row r="285" spans="1:5" x14ac:dyDescent="0.25">
      <c r="A285" s="16" t="s">
        <v>395</v>
      </c>
      <c r="B285" s="42" t="s">
        <v>299</v>
      </c>
      <c r="C285" s="43">
        <v>93535040.25</v>
      </c>
      <c r="D285" s="16"/>
      <c r="E285" s="16"/>
    </row>
    <row r="286" spans="1:5" x14ac:dyDescent="0.25">
      <c r="A286" s="16" t="s">
        <v>439</v>
      </c>
      <c r="B286" s="42" t="s">
        <v>299</v>
      </c>
      <c r="C286" s="43">
        <v>34378854.589999996</v>
      </c>
      <c r="D286" s="16"/>
      <c r="E286" s="16"/>
    </row>
    <row r="287" spans="1:5" x14ac:dyDescent="0.25">
      <c r="A287" s="16" t="s">
        <v>440</v>
      </c>
      <c r="B287" s="42" t="s">
        <v>299</v>
      </c>
      <c r="C287" s="43">
        <v>3112023.51</v>
      </c>
      <c r="D287" s="16"/>
      <c r="E287" s="16"/>
    </row>
    <row r="288" spans="1:5" x14ac:dyDescent="0.25">
      <c r="A288" s="16" t="s">
        <v>441</v>
      </c>
      <c r="B288" s="42" t="s">
        <v>299</v>
      </c>
      <c r="C288" s="43">
        <v>88716101.909999996</v>
      </c>
      <c r="D288" s="16"/>
      <c r="E288" s="16"/>
    </row>
    <row r="289" spans="1:5" x14ac:dyDescent="0.25">
      <c r="A289" s="16" t="s">
        <v>400</v>
      </c>
      <c r="B289" s="42" t="s">
        <v>299</v>
      </c>
      <c r="C289" s="43">
        <v>11932974.77</v>
      </c>
      <c r="D289" s="16"/>
      <c r="E289" s="16"/>
    </row>
    <row r="290" spans="1:5" x14ac:dyDescent="0.25">
      <c r="A290" s="16" t="s">
        <v>401</v>
      </c>
      <c r="B290" s="42" t="s">
        <v>299</v>
      </c>
      <c r="C290" s="43">
        <v>8626589.4199999999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248844504.11999997</v>
      </c>
      <c r="E291" s="16"/>
    </row>
    <row r="292" spans="1:5" x14ac:dyDescent="0.25">
      <c r="A292" s="16" t="s">
        <v>443</v>
      </c>
      <c r="B292" s="42" t="s">
        <v>299</v>
      </c>
      <c r="C292" s="43">
        <v>119710825.02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129133679.09999998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43">
        <v>23463851.539999999</v>
      </c>
      <c r="D297" s="16"/>
      <c r="E297" s="16"/>
    </row>
    <row r="298" spans="1:5" x14ac:dyDescent="0.25">
      <c r="A298" s="16" t="s">
        <v>436</v>
      </c>
      <c r="B298" s="42" t="s">
        <v>299</v>
      </c>
      <c r="C298" s="43">
        <v>37507667.189999998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60971518.729999997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1392289.5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1527156.68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2919446.1799999997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238381865.81999996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238381865.81999996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968993.23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10920637.65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27130780.48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/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6264907.5999999996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/>
      <c r="D320" s="16"/>
      <c r="E320" s="16"/>
    </row>
    <row r="321" spans="1:5" x14ac:dyDescent="0.25">
      <c r="A321" s="16" t="s">
        <v>466</v>
      </c>
      <c r="B321" s="42" t="s">
        <v>299</v>
      </c>
      <c r="C321" s="43"/>
      <c r="D321" s="16"/>
      <c r="E321" s="16"/>
    </row>
    <row r="322" spans="1:5" x14ac:dyDescent="0.25">
      <c r="A322" s="16" t="s">
        <v>467</v>
      </c>
      <c r="B322" s="42" t="s">
        <v>299</v>
      </c>
      <c r="C322" s="43"/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4950313.22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50235632.18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20905122.389999997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20905122.389999997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/>
      <c r="D331" s="16"/>
      <c r="E331" s="16"/>
    </row>
    <row r="332" spans="1:5" x14ac:dyDescent="0.25">
      <c r="A332" s="16" t="s">
        <v>477</v>
      </c>
      <c r="B332" s="42" t="s">
        <v>299</v>
      </c>
      <c r="C332" s="43"/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578833.03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/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90223804.560000002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41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>
        <v>2217649.35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93020286.939999998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4950313.22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88069973.719999999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94">
        <v>79171137.519999981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6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6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6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6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6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238381865.80999997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238381865.81999996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6">
        <v>479614673.37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6">
        <v>671692119.98000002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1151306793.3499999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7648751.79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897165668.37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19626023.829999998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13350862.229999999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937791306.22000003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213515487.12999988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42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42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42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42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42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42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42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42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42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42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7">
        <v>10717134.060000001</v>
      </c>
      <c r="D380" s="28">
        <v>0</v>
      </c>
      <c r="E380" s="218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10717134.060000001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10717134.060000001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224232621.18999988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117277467.92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21240826.57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10697768.77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28323716.050000001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1963720.83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59491314.419999994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16607988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6356422.2699999996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1380765.37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8272185.5599999996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4869580.24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2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2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42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2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2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2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2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2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2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2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2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2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2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7">
        <v>1859422.1599999666</v>
      </c>
      <c r="D414" s="28">
        <v>0</v>
      </c>
      <c r="E414" s="218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1859422.1599999666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278341178.16000003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-54108556.970000148</v>
      </c>
      <c r="E417" s="28"/>
    </row>
    <row r="418" spans="1:13" x14ac:dyDescent="0.25">
      <c r="A418" s="28" t="s">
        <v>535</v>
      </c>
      <c r="B418" s="16"/>
      <c r="C418" s="217">
        <v>-2296112.2000000002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42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-2296112.2000000002</v>
      </c>
      <c r="E420" s="28"/>
      <c r="F420" s="11">
        <f>D420-C399</f>
        <v>-7165692.4400000004</v>
      </c>
    </row>
    <row r="421" spans="1:13" x14ac:dyDescent="0.25">
      <c r="A421" s="28" t="s">
        <v>538</v>
      </c>
      <c r="B421" s="16"/>
      <c r="C421" s="23"/>
      <c r="D421" s="28">
        <f>D417+D420</f>
        <v>-56404669.170000151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-56404669.170000151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4" customFormat="1" ht="12.6" customHeight="1" x14ac:dyDescent="0.2">
      <c r="A612" s="225"/>
      <c r="C612" s="223" t="s">
        <v>542</v>
      </c>
      <c r="D612" s="230">
        <f>CE90-(BE90+CD90)</f>
        <v>219299</v>
      </c>
      <c r="E612" s="232">
        <f>SUM(C624:D647)+SUM(C668:D713)</f>
        <v>230613355.00035986</v>
      </c>
      <c r="F612" s="232">
        <f>CE64-(AX64+BD64+BE64+BG64+BJ64+BN64+BP64+BQ64+CB64+CC64+CD64)</f>
        <v>28291431.900000006</v>
      </c>
      <c r="G612" s="230">
        <f>CE91-(AX91+AY91+BD91+BE91+BG91+BJ91+BN91+BP91+BQ91+CB91+CC91+CD91)</f>
        <v>115538</v>
      </c>
      <c r="H612" s="235">
        <f>CE60-(AX60+AY60+AZ60+BD60+BE60+BG60+BJ60+BN60+BO60+BP60+BQ60+BR60+CB60+CC60+CD60)</f>
        <v>934.0581442307697</v>
      </c>
      <c r="I612" s="230">
        <f>CE92-(AX92+AY92+AZ92+BD92+BE92+BF92+BG92+BJ92+BN92+BO92+BP92+BQ92+BR92+CB92+CC92+CD92)</f>
        <v>68752.39</v>
      </c>
      <c r="J612" s="230">
        <f>CE93-(AX93+AY93+AZ93+BA93+BD93+BE93+BF93+BG93+BJ93+BN93+BO93+BP93+BQ93+BR93+CB93+CC93+CD93)</f>
        <v>716102.39</v>
      </c>
      <c r="K612" s="230">
        <f>CE89-(AW89+AX89+AY89+AZ89+BA89+BB89+BC89+BD89+BE89+BF89+BG89+BH89+BI89+BJ89+BK89+BL89+BM89+BN89+BO89+BP89+BQ89+BR89+BS89+BT89+BU89+BV89+BW89+BX89+CB89+CC89+CD89)</f>
        <v>1151306793.3499999</v>
      </c>
      <c r="L612" s="236">
        <f>CE94-(AW94+AX94+AY94+AZ94+BA94+BB94+BC94+BD94+BE94+BF94+BG94+BH94+BI94+BJ94+BK94+BL94+BM94+BN94+BO94+BP94+BQ94+BR94+BS94+BT94+BU94+BV94+BW94+BX94+BY94+BZ94+CA94+CB94+CC94+CD94)</f>
        <v>303.26224519230777</v>
      </c>
    </row>
    <row r="613" spans="1:14" s="214" customFormat="1" ht="12.6" customHeight="1" x14ac:dyDescent="0.2">
      <c r="A613" s="225"/>
      <c r="C613" s="223" t="s">
        <v>543</v>
      </c>
      <c r="D613" s="231" t="s">
        <v>544</v>
      </c>
      <c r="E613" s="233" t="s">
        <v>545</v>
      </c>
      <c r="F613" s="234" t="s">
        <v>546</v>
      </c>
      <c r="G613" s="231" t="s">
        <v>547</v>
      </c>
      <c r="H613" s="234" t="s">
        <v>548</v>
      </c>
      <c r="I613" s="231" t="s">
        <v>549</v>
      </c>
      <c r="J613" s="231" t="s">
        <v>550</v>
      </c>
      <c r="K613" s="223" t="s">
        <v>551</v>
      </c>
      <c r="L613" s="224" t="s">
        <v>552</v>
      </c>
    </row>
    <row r="614" spans="1:14" s="214" customFormat="1" ht="12.6" customHeight="1" x14ac:dyDescent="0.2">
      <c r="A614" s="225">
        <v>8430</v>
      </c>
      <c r="B614" s="224" t="s">
        <v>167</v>
      </c>
      <c r="C614" s="230">
        <f>BE85</f>
        <v>6255271.6599999983</v>
      </c>
      <c r="D614" s="230"/>
      <c r="E614" s="232"/>
      <c r="F614" s="232"/>
      <c r="G614" s="230"/>
      <c r="H614" s="232"/>
      <c r="I614" s="230"/>
      <c r="J614" s="230"/>
      <c r="N614" s="226" t="s">
        <v>553</v>
      </c>
    </row>
    <row r="615" spans="1:14" s="214" customFormat="1" ht="12.6" customHeight="1" x14ac:dyDescent="0.2">
      <c r="A615" s="225"/>
      <c r="B615" s="224" t="s">
        <v>554</v>
      </c>
      <c r="C615" s="230">
        <f>CD69-CD84</f>
        <v>14188682.68</v>
      </c>
      <c r="D615" s="230">
        <f>SUM(C614:C615)</f>
        <v>20443954.339999996</v>
      </c>
      <c r="E615" s="232"/>
      <c r="F615" s="232"/>
      <c r="G615" s="230"/>
      <c r="H615" s="232"/>
      <c r="I615" s="230"/>
      <c r="J615" s="230"/>
      <c r="N615" s="226" t="s">
        <v>555</v>
      </c>
    </row>
    <row r="616" spans="1:14" s="214" customFormat="1" ht="12.6" customHeight="1" x14ac:dyDescent="0.2">
      <c r="A616" s="225">
        <v>8310</v>
      </c>
      <c r="B616" s="229" t="s">
        <v>556</v>
      </c>
      <c r="C616" s="230">
        <f>AX85</f>
        <v>0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557</v>
      </c>
    </row>
    <row r="617" spans="1:14" s="214" customFormat="1" ht="12.6" customHeight="1" x14ac:dyDescent="0.2">
      <c r="A617" s="225">
        <v>8510</v>
      </c>
      <c r="B617" s="229" t="s">
        <v>172</v>
      </c>
      <c r="C617" s="230">
        <f>BJ85</f>
        <v>0</v>
      </c>
      <c r="D617" s="230">
        <f>(D615/D612)*BJ90</f>
        <v>0</v>
      </c>
      <c r="E617" s="232"/>
      <c r="F617" s="232"/>
      <c r="G617" s="230"/>
      <c r="H617" s="232"/>
      <c r="I617" s="230"/>
      <c r="J617" s="230"/>
      <c r="N617" s="226" t="s">
        <v>558</v>
      </c>
    </row>
    <row r="618" spans="1:14" s="214" customFormat="1" ht="12.6" customHeight="1" x14ac:dyDescent="0.2">
      <c r="A618" s="225">
        <v>8470</v>
      </c>
      <c r="B618" s="229" t="s">
        <v>559</v>
      </c>
      <c r="C618" s="230">
        <f>BG85</f>
        <v>0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560</v>
      </c>
    </row>
    <row r="619" spans="1:14" s="214" customFormat="1" ht="12.6" customHeight="1" x14ac:dyDescent="0.2">
      <c r="A619" s="225">
        <v>8610</v>
      </c>
      <c r="B619" s="229" t="s">
        <v>561</v>
      </c>
      <c r="C619" s="230">
        <f>BN85</f>
        <v>2067242.54</v>
      </c>
      <c r="D619" s="230">
        <f>(D615/D612)*BN90</f>
        <v>1990055.0996401256</v>
      </c>
      <c r="E619" s="232"/>
      <c r="F619" s="232"/>
      <c r="G619" s="230"/>
      <c r="H619" s="232"/>
      <c r="I619" s="230"/>
      <c r="J619" s="230"/>
      <c r="N619" s="226" t="s">
        <v>562</v>
      </c>
    </row>
    <row r="620" spans="1:14" s="214" customFormat="1" ht="12.6" customHeight="1" x14ac:dyDescent="0.2">
      <c r="A620" s="225">
        <v>8790</v>
      </c>
      <c r="B620" s="229" t="s">
        <v>563</v>
      </c>
      <c r="C620" s="230">
        <f>CC85</f>
        <v>32879852.66</v>
      </c>
      <c r="D620" s="230">
        <f>(D615/D612)*CC90</f>
        <v>0</v>
      </c>
      <c r="E620" s="232"/>
      <c r="F620" s="232"/>
      <c r="G620" s="230"/>
      <c r="H620" s="232"/>
      <c r="I620" s="230"/>
      <c r="J620" s="230"/>
      <c r="N620" s="226" t="s">
        <v>564</v>
      </c>
    </row>
    <row r="621" spans="1:14" s="214" customFormat="1" ht="12.6" customHeight="1" x14ac:dyDescent="0.2">
      <c r="A621" s="225">
        <v>8630</v>
      </c>
      <c r="B621" s="229" t="s">
        <v>565</v>
      </c>
      <c r="C621" s="230">
        <f>BP85</f>
        <v>0</v>
      </c>
      <c r="D621" s="230">
        <f>(D615/D612)*BP90</f>
        <v>0</v>
      </c>
      <c r="E621" s="232"/>
      <c r="F621" s="232"/>
      <c r="G621" s="230"/>
      <c r="H621" s="232"/>
      <c r="I621" s="230"/>
      <c r="J621" s="230"/>
      <c r="N621" s="226" t="s">
        <v>566</v>
      </c>
    </row>
    <row r="622" spans="1:14" s="214" customFormat="1" ht="12.6" customHeight="1" x14ac:dyDescent="0.2">
      <c r="A622" s="225">
        <v>8770</v>
      </c>
      <c r="B622" s="224" t="s">
        <v>567</v>
      </c>
      <c r="C622" s="230">
        <f>CB85</f>
        <v>73539.23000000001</v>
      </c>
      <c r="D622" s="230">
        <f>(D615/D612)*CB90</f>
        <v>0</v>
      </c>
      <c r="E622" s="232"/>
      <c r="F622" s="232"/>
      <c r="G622" s="230"/>
      <c r="H622" s="232"/>
      <c r="I622" s="230"/>
      <c r="J622" s="230"/>
      <c r="N622" s="226" t="s">
        <v>568</v>
      </c>
    </row>
    <row r="623" spans="1:14" s="214" customFormat="1" ht="12.6" customHeight="1" x14ac:dyDescent="0.2">
      <c r="A623" s="225">
        <v>8640</v>
      </c>
      <c r="B623" s="229" t="s">
        <v>569</v>
      </c>
      <c r="C623" s="230">
        <f>BQ85</f>
        <v>0</v>
      </c>
      <c r="D623" s="230">
        <f>(D615/D612)*BQ90</f>
        <v>0</v>
      </c>
      <c r="E623" s="232">
        <f>SUM(C616:D623)</f>
        <v>37010689.529640123</v>
      </c>
      <c r="F623" s="232"/>
      <c r="G623" s="230"/>
      <c r="H623" s="232"/>
      <c r="I623" s="230"/>
      <c r="J623" s="230"/>
      <c r="N623" s="226" t="s">
        <v>570</v>
      </c>
    </row>
    <row r="624" spans="1:14" s="214" customFormat="1" ht="12.6" customHeight="1" x14ac:dyDescent="0.2">
      <c r="A624" s="225">
        <v>8420</v>
      </c>
      <c r="B624" s="229" t="s">
        <v>166</v>
      </c>
      <c r="C624" s="230">
        <f>BD85</f>
        <v>304579.97000000003</v>
      </c>
      <c r="D624" s="230">
        <f>(D615/D612)*BD90</f>
        <v>0</v>
      </c>
      <c r="E624" s="232">
        <f>(E623/E612)*SUM(C624:D624)</f>
        <v>48881.447939558893</v>
      </c>
      <c r="F624" s="232">
        <f>SUM(C624:E624)</f>
        <v>353461.41793955892</v>
      </c>
      <c r="G624" s="230"/>
      <c r="H624" s="232"/>
      <c r="I624" s="230"/>
      <c r="J624" s="230"/>
      <c r="N624" s="226" t="s">
        <v>571</v>
      </c>
    </row>
    <row r="625" spans="1:14" s="214" customFormat="1" ht="12.6" customHeight="1" x14ac:dyDescent="0.2">
      <c r="A625" s="225">
        <v>8320</v>
      </c>
      <c r="B625" s="229" t="s">
        <v>162</v>
      </c>
      <c r="C625" s="230">
        <f>AY85</f>
        <v>3033206.55</v>
      </c>
      <c r="D625" s="230">
        <f>(D615/D612)*AY90</f>
        <v>533801.26015549537</v>
      </c>
      <c r="E625" s="232">
        <f>(E623/E612)*SUM(C625:D625)</f>
        <v>572462.15689139301</v>
      </c>
      <c r="F625" s="232">
        <f>(F624/F612)*AY64</f>
        <v>8856.8884047412976</v>
      </c>
      <c r="G625" s="230">
        <f>SUM(C625:F625)</f>
        <v>4148326.8554516295</v>
      </c>
      <c r="H625" s="232"/>
      <c r="I625" s="230"/>
      <c r="J625" s="230"/>
      <c r="N625" s="226" t="s">
        <v>572</v>
      </c>
    </row>
    <row r="626" spans="1:14" s="214" customFormat="1" ht="12.6" customHeight="1" x14ac:dyDescent="0.2">
      <c r="A626" s="225">
        <v>8650</v>
      </c>
      <c r="B626" s="229" t="s">
        <v>179</v>
      </c>
      <c r="C626" s="230">
        <f>BR85</f>
        <v>17688.519999999997</v>
      </c>
      <c r="D626" s="230">
        <f>(D615/D612)*BR90</f>
        <v>291605.01951910398</v>
      </c>
      <c r="E626" s="232">
        <f>(E623/E612)*SUM(C626:D626)</f>
        <v>49637.919558679387</v>
      </c>
      <c r="F626" s="232">
        <f>(F624/F612)*BR64</f>
        <v>0</v>
      </c>
      <c r="G626" s="230">
        <f>(G625/G612)*BR91</f>
        <v>0</v>
      </c>
      <c r="H626" s="232"/>
      <c r="I626" s="230"/>
      <c r="J626" s="230"/>
      <c r="N626" s="226" t="s">
        <v>573</v>
      </c>
    </row>
    <row r="627" spans="1:14" s="214" customFormat="1" ht="12.6" customHeight="1" x14ac:dyDescent="0.2">
      <c r="A627" s="225">
        <v>8620</v>
      </c>
      <c r="B627" s="224" t="s">
        <v>574</v>
      </c>
      <c r="C627" s="230">
        <f>BO85</f>
        <v>0</v>
      </c>
      <c r="D627" s="230">
        <f>(D615/D612)*BO90</f>
        <v>0</v>
      </c>
      <c r="E627" s="232">
        <f>(E623/E612)*SUM(C627:D627)</f>
        <v>0</v>
      </c>
      <c r="F627" s="232">
        <f>(F624/F612)*BO64</f>
        <v>0</v>
      </c>
      <c r="G627" s="230">
        <f>(G625/G612)*BO91</f>
        <v>0</v>
      </c>
      <c r="H627" s="232"/>
      <c r="I627" s="230"/>
      <c r="J627" s="230"/>
      <c r="N627" s="226" t="s">
        <v>575</v>
      </c>
    </row>
    <row r="628" spans="1:14" s="214" customFormat="1" ht="12.6" customHeight="1" x14ac:dyDescent="0.2">
      <c r="A628" s="225">
        <v>8330</v>
      </c>
      <c r="B628" s="229" t="s">
        <v>163</v>
      </c>
      <c r="C628" s="230">
        <f>AZ85</f>
        <v>0</v>
      </c>
      <c r="D628" s="230">
        <f>(D615/D612)*AZ90</f>
        <v>0</v>
      </c>
      <c r="E628" s="232">
        <f>(E623/E612)*SUM(C628:D628)</f>
        <v>0</v>
      </c>
      <c r="F628" s="232">
        <f>(F624/F612)*AZ64</f>
        <v>0</v>
      </c>
      <c r="G628" s="230">
        <f>(G625/G612)*AZ91</f>
        <v>0</v>
      </c>
      <c r="H628" s="232">
        <f>SUM(C626:G628)</f>
        <v>358931.45907778339</v>
      </c>
      <c r="I628" s="230"/>
      <c r="J628" s="230"/>
      <c r="N628" s="226" t="s">
        <v>576</v>
      </c>
    </row>
    <row r="629" spans="1:14" s="214" customFormat="1" ht="12.6" customHeight="1" x14ac:dyDescent="0.2">
      <c r="A629" s="225">
        <v>8460</v>
      </c>
      <c r="B629" s="229" t="s">
        <v>168</v>
      </c>
      <c r="C629" s="230">
        <f>BF85</f>
        <v>4568753.45</v>
      </c>
      <c r="D629" s="230">
        <f>(D615/D612)*BF90</f>
        <v>386227.49228505365</v>
      </c>
      <c r="E629" s="232">
        <f>(E623/E612)*SUM(C629:D629)</f>
        <v>795215.26964433433</v>
      </c>
      <c r="F629" s="232">
        <f>(F624/F612)*BF64</f>
        <v>1703.0332216462361</v>
      </c>
      <c r="G629" s="230">
        <f>(G625/G612)*BF91</f>
        <v>0</v>
      </c>
      <c r="H629" s="232">
        <f>(H628/H612)*BF60</f>
        <v>19665.650479946988</v>
      </c>
      <c r="I629" s="230">
        <f>SUM(C629:H629)</f>
        <v>5771564.8956309808</v>
      </c>
      <c r="J629" s="230"/>
      <c r="N629" s="226" t="s">
        <v>577</v>
      </c>
    </row>
    <row r="630" spans="1:14" s="214" customFormat="1" ht="12.6" customHeight="1" x14ac:dyDescent="0.2">
      <c r="A630" s="225">
        <v>8350</v>
      </c>
      <c r="B630" s="229" t="s">
        <v>578</v>
      </c>
      <c r="C630" s="230">
        <f>BA85</f>
        <v>0</v>
      </c>
      <c r="D630" s="230">
        <f>(D615/D612)*BA90</f>
        <v>0</v>
      </c>
      <c r="E630" s="232">
        <f>(E623/E612)*SUM(C630:D630)</f>
        <v>0</v>
      </c>
      <c r="F630" s="232">
        <f>(F624/F612)*BA64</f>
        <v>0</v>
      </c>
      <c r="G630" s="230">
        <f>(G625/G612)*BA91</f>
        <v>0</v>
      </c>
      <c r="H630" s="232">
        <f>(H628/H612)*BA60</f>
        <v>0</v>
      </c>
      <c r="I630" s="230">
        <f>(I629/I612)*BA92</f>
        <v>0</v>
      </c>
      <c r="J630" s="230">
        <f>SUM(C630:I630)</f>
        <v>0</v>
      </c>
      <c r="N630" s="226" t="s">
        <v>579</v>
      </c>
    </row>
    <row r="631" spans="1:14" s="214" customFormat="1" ht="12.6" customHeight="1" x14ac:dyDescent="0.2">
      <c r="A631" s="225">
        <v>8200</v>
      </c>
      <c r="B631" s="229" t="s">
        <v>580</v>
      </c>
      <c r="C631" s="230">
        <f>AW85</f>
        <v>0</v>
      </c>
      <c r="D631" s="230">
        <f>(D615/D612)*AW90</f>
        <v>0</v>
      </c>
      <c r="E631" s="232">
        <f>(E623/E612)*SUM(C631:D631)</f>
        <v>0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581</v>
      </c>
    </row>
    <row r="632" spans="1:14" s="214" customFormat="1" ht="12.6" customHeight="1" x14ac:dyDescent="0.2">
      <c r="A632" s="225">
        <v>8360</v>
      </c>
      <c r="B632" s="229" t="s">
        <v>582</v>
      </c>
      <c r="C632" s="230">
        <f>BB85</f>
        <v>0</v>
      </c>
      <c r="D632" s="230">
        <f>(D615/D612)*BB90</f>
        <v>0</v>
      </c>
      <c r="E632" s="232">
        <f>(E623/E612)*SUM(C632:D632)</f>
        <v>0</v>
      </c>
      <c r="F632" s="232">
        <f>(F624/F612)*BB64</f>
        <v>0</v>
      </c>
      <c r="G632" s="230">
        <f>(G625/G612)*BB91</f>
        <v>0</v>
      </c>
      <c r="H632" s="232">
        <f>(H628/H612)*BB60</f>
        <v>0</v>
      </c>
      <c r="I632" s="230">
        <f>(I629/I612)*BB92</f>
        <v>0</v>
      </c>
      <c r="J632" s="230">
        <f>(J630/J612)*BB93</f>
        <v>0</v>
      </c>
      <c r="N632" s="226" t="s">
        <v>583</v>
      </c>
    </row>
    <row r="633" spans="1:14" s="214" customFormat="1" ht="12.6" customHeight="1" x14ac:dyDescent="0.2">
      <c r="A633" s="225">
        <v>8370</v>
      </c>
      <c r="B633" s="229" t="s">
        <v>584</v>
      </c>
      <c r="C633" s="230">
        <f>BC85</f>
        <v>0</v>
      </c>
      <c r="D633" s="230">
        <f>(D615/D612)*BC90</f>
        <v>0</v>
      </c>
      <c r="E633" s="232">
        <f>(E623/E612)*SUM(C633:D633)</f>
        <v>0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585</v>
      </c>
    </row>
    <row r="634" spans="1:14" s="214" customFormat="1" ht="12.6" customHeight="1" x14ac:dyDescent="0.2">
      <c r="A634" s="225">
        <v>8490</v>
      </c>
      <c r="B634" s="229" t="s">
        <v>586</v>
      </c>
      <c r="C634" s="230">
        <f>BI85</f>
        <v>-11235.95</v>
      </c>
      <c r="D634" s="230">
        <f>(D615/D612)*BI90</f>
        <v>0</v>
      </c>
      <c r="E634" s="232">
        <f>(E623/E612)*SUM(C634:D634)</f>
        <v>-1803.2357970765008</v>
      </c>
      <c r="F634" s="232">
        <f>(F624/F612)*BI64</f>
        <v>182.22843684791013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0</v>
      </c>
      <c r="N634" s="226" t="s">
        <v>587</v>
      </c>
    </row>
    <row r="635" spans="1:14" s="214" customFormat="1" ht="12.6" customHeight="1" x14ac:dyDescent="0.2">
      <c r="A635" s="225">
        <v>8530</v>
      </c>
      <c r="B635" s="229" t="s">
        <v>588</v>
      </c>
      <c r="C635" s="230">
        <f>BK85</f>
        <v>10346448</v>
      </c>
      <c r="D635" s="230">
        <f>(D615/D612)*BK90</f>
        <v>0</v>
      </c>
      <c r="E635" s="232">
        <f>(E623/E612)*SUM(C635:D635)</f>
        <v>1660481.3483675672</v>
      </c>
      <c r="F635" s="232">
        <f>(F624/F612)*BK64</f>
        <v>0</v>
      </c>
      <c r="G635" s="230">
        <f>(G625/G612)*BK91</f>
        <v>0</v>
      </c>
      <c r="H635" s="232">
        <f>(H628/H612)*BK60</f>
        <v>0</v>
      </c>
      <c r="I635" s="230">
        <f>(I629/I612)*BK92</f>
        <v>0</v>
      </c>
      <c r="J635" s="230">
        <f>(J630/J612)*BK93</f>
        <v>0</v>
      </c>
      <c r="N635" s="226" t="s">
        <v>589</v>
      </c>
    </row>
    <row r="636" spans="1:14" s="214" customFormat="1" ht="12.6" customHeight="1" x14ac:dyDescent="0.2">
      <c r="A636" s="225">
        <v>8480</v>
      </c>
      <c r="B636" s="229" t="s">
        <v>590</v>
      </c>
      <c r="C636" s="230">
        <f>BH85</f>
        <v>0</v>
      </c>
      <c r="D636" s="230">
        <f>(D615/D612)*BH90</f>
        <v>0</v>
      </c>
      <c r="E636" s="232">
        <f>(E623/E612)*SUM(C636:D636)</f>
        <v>0</v>
      </c>
      <c r="F636" s="232">
        <f>(F624/F612)*BH64</f>
        <v>0</v>
      </c>
      <c r="G636" s="230">
        <f>(G625/G612)*BH91</f>
        <v>0</v>
      </c>
      <c r="H636" s="232">
        <f>(H628/H612)*BH60</f>
        <v>0</v>
      </c>
      <c r="I636" s="230">
        <f>(I629/I612)*BH92</f>
        <v>0</v>
      </c>
      <c r="J636" s="230">
        <f>(J630/J612)*BH93</f>
        <v>0</v>
      </c>
      <c r="N636" s="226" t="s">
        <v>591</v>
      </c>
    </row>
    <row r="637" spans="1:14" s="214" customFormat="1" ht="12.6" customHeight="1" x14ac:dyDescent="0.2">
      <c r="A637" s="225">
        <v>8560</v>
      </c>
      <c r="B637" s="229" t="s">
        <v>174</v>
      </c>
      <c r="C637" s="230">
        <f>BL85</f>
        <v>163104.06999999998</v>
      </c>
      <c r="D637" s="230">
        <f>(D615/D612)*BL90</f>
        <v>0</v>
      </c>
      <c r="E637" s="232">
        <f>(E623/E612)*SUM(C637:D637)</f>
        <v>26176.255472200512</v>
      </c>
      <c r="F637" s="232">
        <f>(F624/F612)*BL64</f>
        <v>462.09661666220791</v>
      </c>
      <c r="G637" s="230">
        <f>(G625/G612)*BL91</f>
        <v>0</v>
      </c>
      <c r="H637" s="232">
        <f>(H628/H612)*BL60</f>
        <v>709.42338844202436</v>
      </c>
      <c r="I637" s="230">
        <f>(I629/I612)*BL92</f>
        <v>0</v>
      </c>
      <c r="J637" s="230">
        <f>(J630/J612)*BL93</f>
        <v>0</v>
      </c>
      <c r="N637" s="226" t="s">
        <v>592</v>
      </c>
    </row>
    <row r="638" spans="1:14" s="214" customFormat="1" ht="12.6" customHeight="1" x14ac:dyDescent="0.2">
      <c r="A638" s="225">
        <v>8590</v>
      </c>
      <c r="B638" s="229" t="s">
        <v>593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594</v>
      </c>
    </row>
    <row r="639" spans="1:14" s="214" customFormat="1" ht="12.6" customHeight="1" x14ac:dyDescent="0.2">
      <c r="A639" s="225">
        <v>8660</v>
      </c>
      <c r="B639" s="229" t="s">
        <v>595</v>
      </c>
      <c r="C639" s="230">
        <f>BS85</f>
        <v>0</v>
      </c>
      <c r="D639" s="230">
        <f>(D615/D612)*BS90</f>
        <v>0</v>
      </c>
      <c r="E639" s="232">
        <f>(E623/E612)*SUM(C639:D639)</f>
        <v>0</v>
      </c>
      <c r="F639" s="232">
        <f>(F624/F612)*BS64</f>
        <v>0</v>
      </c>
      <c r="G639" s="230">
        <f>(G625/G612)*BS91</f>
        <v>0</v>
      </c>
      <c r="H639" s="232">
        <f>(H628/H612)*BS60</f>
        <v>0</v>
      </c>
      <c r="I639" s="230">
        <f>(I629/I612)*BS92</f>
        <v>0</v>
      </c>
      <c r="J639" s="230">
        <f>(J630/J612)*BS93</f>
        <v>0</v>
      </c>
      <c r="N639" s="226" t="s">
        <v>596</v>
      </c>
    </row>
    <row r="640" spans="1:14" s="214" customFormat="1" ht="12.6" customHeight="1" x14ac:dyDescent="0.2">
      <c r="A640" s="225">
        <v>8670</v>
      </c>
      <c r="B640" s="229" t="s">
        <v>597</v>
      </c>
      <c r="C640" s="230">
        <f>BT85</f>
        <v>1883.5</v>
      </c>
      <c r="D640" s="230">
        <f>(D615/D612)*BT90</f>
        <v>0</v>
      </c>
      <c r="E640" s="232">
        <f>(E623/E612)*SUM(C640:D640)</f>
        <v>302.27925754329533</v>
      </c>
      <c r="F640" s="232">
        <f>(F624/F612)*BT64</f>
        <v>4.8025341925505867</v>
      </c>
      <c r="G640" s="230">
        <f>(G625/G612)*BT91</f>
        <v>0</v>
      </c>
      <c r="H640" s="232">
        <f>(H628/H612)*BT60</f>
        <v>0</v>
      </c>
      <c r="I640" s="230">
        <f>(I629/I612)*BT92</f>
        <v>0</v>
      </c>
      <c r="J640" s="230">
        <f>(J630/J612)*BT93</f>
        <v>0</v>
      </c>
      <c r="N640" s="226" t="s">
        <v>598</v>
      </c>
    </row>
    <row r="641" spans="1:14" s="214" customFormat="1" ht="12.6" customHeight="1" x14ac:dyDescent="0.2">
      <c r="A641" s="225">
        <v>8680</v>
      </c>
      <c r="B641" s="229" t="s">
        <v>599</v>
      </c>
      <c r="C641" s="230">
        <f>BU85</f>
        <v>0</v>
      </c>
      <c r="D641" s="230">
        <f>(D615/D612)*BU90</f>
        <v>0</v>
      </c>
      <c r="E641" s="232">
        <f>(E623/E612)*SUM(C641:D641)</f>
        <v>0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600</v>
      </c>
    </row>
    <row r="642" spans="1:14" s="214" customFormat="1" ht="12.6" customHeight="1" x14ac:dyDescent="0.2">
      <c r="A642" s="225">
        <v>8690</v>
      </c>
      <c r="B642" s="229" t="s">
        <v>601</v>
      </c>
      <c r="C642" s="230">
        <f>BV85</f>
        <v>84548</v>
      </c>
      <c r="D642" s="230">
        <f>(D615/D612)*BV90</f>
        <v>235390.88052613096</v>
      </c>
      <c r="E642" s="232">
        <f>(E623/E612)*SUM(C642:D642)</f>
        <v>51346.369665342143</v>
      </c>
      <c r="F642" s="232">
        <f>(F624/F612)*BV64</f>
        <v>0</v>
      </c>
      <c r="G642" s="230">
        <f>(G625/G612)*BV91</f>
        <v>0</v>
      </c>
      <c r="H642" s="232">
        <f>(H628/H612)*BV60</f>
        <v>0</v>
      </c>
      <c r="I642" s="230">
        <f>(I629/I612)*BV92</f>
        <v>78793.227333503979</v>
      </c>
      <c r="J642" s="230">
        <f>(J630/J612)*BV93</f>
        <v>0</v>
      </c>
      <c r="N642" s="226" t="s">
        <v>602</v>
      </c>
    </row>
    <row r="643" spans="1:14" s="214" customFormat="1" ht="12.6" customHeight="1" x14ac:dyDescent="0.2">
      <c r="A643" s="225">
        <v>8700</v>
      </c>
      <c r="B643" s="229" t="s">
        <v>603</v>
      </c>
      <c r="C643" s="230">
        <f>BW85</f>
        <v>156314.54</v>
      </c>
      <c r="D643" s="230">
        <f>(D615/D612)*BW90</f>
        <v>0</v>
      </c>
      <c r="E643" s="232">
        <f>(E623/E612)*SUM(C643:D643)</f>
        <v>25086.616986685287</v>
      </c>
      <c r="F643" s="232">
        <f>(F624/F612)*BW64</f>
        <v>797.59810717556434</v>
      </c>
      <c r="G643" s="230">
        <f>(G625/G612)*BW91</f>
        <v>0</v>
      </c>
      <c r="H643" s="232">
        <f>(H628/H612)*BW60</f>
        <v>0</v>
      </c>
      <c r="I643" s="230">
        <f>(I629/I612)*BW92</f>
        <v>0</v>
      </c>
      <c r="J643" s="230">
        <f>(J630/J612)*BW93</f>
        <v>0</v>
      </c>
      <c r="N643" s="226" t="s">
        <v>604</v>
      </c>
    </row>
    <row r="644" spans="1:14" s="214" customFormat="1" ht="12.6" customHeight="1" x14ac:dyDescent="0.2">
      <c r="A644" s="225">
        <v>8710</v>
      </c>
      <c r="B644" s="229" t="s">
        <v>605</v>
      </c>
      <c r="C644" s="230">
        <f>BX85</f>
        <v>0</v>
      </c>
      <c r="D644" s="230">
        <f>(D615/D612)*BX90</f>
        <v>0</v>
      </c>
      <c r="E644" s="232">
        <f>(E623/E612)*SUM(C644:D644)</f>
        <v>0</v>
      </c>
      <c r="F644" s="232">
        <f>(F624/F612)*BX64</f>
        <v>0</v>
      </c>
      <c r="G644" s="230">
        <f>(G625/G612)*BX91</f>
        <v>0</v>
      </c>
      <c r="H644" s="232">
        <f>(H628/H612)*BX60</f>
        <v>0</v>
      </c>
      <c r="I644" s="230">
        <f>(I629/I612)*BX92</f>
        <v>0</v>
      </c>
      <c r="J644" s="230">
        <f>(J630/J612)*BX93</f>
        <v>0</v>
      </c>
      <c r="K644" s="232">
        <f>SUM(C631:J644)</f>
        <v>12818992.050895216</v>
      </c>
      <c r="L644" s="232"/>
      <c r="N644" s="226" t="s">
        <v>606</v>
      </c>
    </row>
    <row r="645" spans="1:14" s="214" customFormat="1" ht="12.6" customHeight="1" x14ac:dyDescent="0.2">
      <c r="A645" s="225">
        <v>8720</v>
      </c>
      <c r="B645" s="229" t="s">
        <v>607</v>
      </c>
      <c r="C645" s="230">
        <f>BY85</f>
        <v>2464342.56</v>
      </c>
      <c r="D645" s="230">
        <f>(D615/D612)*BY90</f>
        <v>64138.188436426964</v>
      </c>
      <c r="E645" s="232">
        <f>(E623/E612)*SUM(C645:D645)</f>
        <v>405790.96541007637</v>
      </c>
      <c r="F645" s="232">
        <f>(F624/F612)*BY64</f>
        <v>0.2609909970925644</v>
      </c>
      <c r="G645" s="230">
        <f>(G625/G612)*BY91</f>
        <v>0</v>
      </c>
      <c r="H645" s="232">
        <f>(H628/H612)*BY60</f>
        <v>6425.1663410228221</v>
      </c>
      <c r="I645" s="230">
        <f>(I629/I612)*BY92</f>
        <v>21469.204120970589</v>
      </c>
      <c r="J645" s="230">
        <f>(J630/J612)*BY93</f>
        <v>0</v>
      </c>
      <c r="K645" s="232">
        <v>0</v>
      </c>
      <c r="L645" s="232"/>
      <c r="N645" s="226" t="s">
        <v>608</v>
      </c>
    </row>
    <row r="646" spans="1:14" s="214" customFormat="1" ht="12.6" customHeight="1" x14ac:dyDescent="0.2">
      <c r="A646" s="225">
        <v>8730</v>
      </c>
      <c r="B646" s="229" t="s">
        <v>609</v>
      </c>
      <c r="C646" s="230">
        <f>BZ85</f>
        <v>660036.49</v>
      </c>
      <c r="D646" s="230">
        <f>(D615/D612)*BZ90</f>
        <v>0</v>
      </c>
      <c r="E646" s="232">
        <f>(E623/E612)*SUM(C646:D646)</f>
        <v>105927.97459446915</v>
      </c>
      <c r="F646" s="232">
        <f>(F624/F612)*BZ64</f>
        <v>0</v>
      </c>
      <c r="G646" s="230">
        <f>(G625/G612)*BZ91</f>
        <v>0</v>
      </c>
      <c r="H646" s="232">
        <f>(H628/H612)*BZ60</f>
        <v>2103.0154316802327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610</v>
      </c>
    </row>
    <row r="647" spans="1:14" s="214" customFormat="1" ht="12.6" customHeight="1" x14ac:dyDescent="0.2">
      <c r="A647" s="225">
        <v>8740</v>
      </c>
      <c r="B647" s="229" t="s">
        <v>611</v>
      </c>
      <c r="C647" s="230">
        <f>CA85</f>
        <v>695671.15000000014</v>
      </c>
      <c r="D647" s="230">
        <f>(D615/D612)*CA90</f>
        <v>0</v>
      </c>
      <c r="E647" s="232">
        <f>(E623/E612)*SUM(C647:D647)</f>
        <v>111646.91198104086</v>
      </c>
      <c r="F647" s="232">
        <f>(F624/F612)*CA64</f>
        <v>74.532357195081701</v>
      </c>
      <c r="G647" s="230">
        <f>(G625/G612)*CA91</f>
        <v>0</v>
      </c>
      <c r="H647" s="232">
        <f>(H628/H612)*CA60</f>
        <v>1731.6747793358704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4539358.094443216</v>
      </c>
      <c r="N647" s="226" t="s">
        <v>612</v>
      </c>
    </row>
    <row r="648" spans="1:14" s="214" customFormat="1" ht="12.6" customHeight="1" x14ac:dyDescent="0.2">
      <c r="A648" s="225"/>
      <c r="B648" s="225"/>
      <c r="C648" s="214">
        <f>SUM(C614:C647)</f>
        <v>77949929.61999999</v>
      </c>
      <c r="L648" s="228"/>
    </row>
    <row r="666" spans="1:14" s="214" customFormat="1" ht="12.6" customHeight="1" x14ac:dyDescent="0.2">
      <c r="C666" s="223" t="s">
        <v>613</v>
      </c>
      <c r="M666" s="223" t="s">
        <v>614</v>
      </c>
    </row>
    <row r="667" spans="1:14" s="214" customFormat="1" ht="12.6" customHeight="1" x14ac:dyDescent="0.2">
      <c r="C667" s="223" t="s">
        <v>543</v>
      </c>
      <c r="D667" s="223" t="s">
        <v>544</v>
      </c>
      <c r="E667" s="224" t="s">
        <v>545</v>
      </c>
      <c r="F667" s="223" t="s">
        <v>546</v>
      </c>
      <c r="G667" s="223" t="s">
        <v>547</v>
      </c>
      <c r="H667" s="223" t="s">
        <v>548</v>
      </c>
      <c r="I667" s="223" t="s">
        <v>549</v>
      </c>
      <c r="J667" s="223" t="s">
        <v>550</v>
      </c>
      <c r="K667" s="223" t="s">
        <v>551</v>
      </c>
      <c r="L667" s="224" t="s">
        <v>552</v>
      </c>
      <c r="M667" s="223" t="s">
        <v>615</v>
      </c>
    </row>
    <row r="668" spans="1:14" s="214" customFormat="1" ht="12.6" customHeight="1" x14ac:dyDescent="0.2">
      <c r="A668" s="225">
        <v>6010</v>
      </c>
      <c r="B668" s="224" t="s">
        <v>342</v>
      </c>
      <c r="C668" s="230">
        <f>C85</f>
        <v>7765429.25</v>
      </c>
      <c r="D668" s="230">
        <f>(D615/D612)*C90</f>
        <v>586939.00348218635</v>
      </c>
      <c r="E668" s="232">
        <f>(E623/E612)*SUM(C668:D668)</f>
        <v>1340455.3620338654</v>
      </c>
      <c r="F668" s="232">
        <f>(F624/F612)*C64</f>
        <v>7790.7007018885943</v>
      </c>
      <c r="G668" s="230">
        <f>(G625/G612)*C91</f>
        <v>1731742.8109552094</v>
      </c>
      <c r="H668" s="232">
        <f>(H628/H612)*C60</f>
        <v>9319.4622744135431</v>
      </c>
      <c r="I668" s="230">
        <f>(I629/I612)*C92</f>
        <v>196468.18189771922</v>
      </c>
      <c r="J668" s="230">
        <f>(J630/J612)*C93</f>
        <v>0</v>
      </c>
      <c r="K668" s="230">
        <f>(K644/K612)*C89</f>
        <v>189801.51961651765</v>
      </c>
      <c r="L668" s="230">
        <f>(L647/L612)*C94</f>
        <v>326756.82609834906</v>
      </c>
      <c r="M668" s="214">
        <f t="shared" ref="M668:M713" si="24">ROUND(SUM(D668:L668),0)</f>
        <v>4389274</v>
      </c>
      <c r="N668" s="224" t="s">
        <v>616</v>
      </c>
    </row>
    <row r="669" spans="1:14" s="214" customFormat="1" ht="12.6" customHeight="1" x14ac:dyDescent="0.2">
      <c r="A669" s="225">
        <v>6030</v>
      </c>
      <c r="B669" s="224" t="s">
        <v>343</v>
      </c>
      <c r="C669" s="230">
        <f>D85</f>
        <v>0</v>
      </c>
      <c r="D669" s="230">
        <f>(D615/D612)*D90</f>
        <v>0</v>
      </c>
      <c r="E669" s="232">
        <f>(E623/E612)*SUM(C669:D669)</f>
        <v>0</v>
      </c>
      <c r="F669" s="232">
        <f>(F624/F612)*D64</f>
        <v>0</v>
      </c>
      <c r="G669" s="230">
        <f>(G625/G612)*D91</f>
        <v>0</v>
      </c>
      <c r="H669" s="232">
        <f>(H628/H612)*D60</f>
        <v>0</v>
      </c>
      <c r="I669" s="230">
        <f>(I629/I612)*D92</f>
        <v>0</v>
      </c>
      <c r="J669" s="230">
        <f>(J630/J612)*D93</f>
        <v>0</v>
      </c>
      <c r="K669" s="230">
        <f>(K644/K612)*D89</f>
        <v>0</v>
      </c>
      <c r="L669" s="230">
        <f>(L647/L612)*D94</f>
        <v>0</v>
      </c>
      <c r="M669" s="214">
        <f t="shared" si="24"/>
        <v>0</v>
      </c>
      <c r="N669" s="224" t="s">
        <v>617</v>
      </c>
    </row>
    <row r="670" spans="1:14" s="214" customFormat="1" ht="12.6" customHeight="1" x14ac:dyDescent="0.2">
      <c r="A670" s="225">
        <v>6070</v>
      </c>
      <c r="B670" s="224" t="s">
        <v>618</v>
      </c>
      <c r="C670" s="230">
        <f>E85</f>
        <v>38279170.320000015</v>
      </c>
      <c r="D670" s="230">
        <f>(D615/D612)*E90</f>
        <v>4468231.6449970128</v>
      </c>
      <c r="E670" s="232">
        <f>(E623/E612)*SUM(C670:D670)</f>
        <v>6860447.5327231782</v>
      </c>
      <c r="F670" s="232">
        <f>(F624/F612)*E64</f>
        <v>16139.406527289604</v>
      </c>
      <c r="G670" s="230">
        <f>(G625/G612)*E91</f>
        <v>1558360.2841244186</v>
      </c>
      <c r="H670" s="232">
        <f>(H628/H612)*E60</f>
        <v>77719.203677502155</v>
      </c>
      <c r="I670" s="230">
        <f>(I629/I612)*E92</f>
        <v>1495667.0836019192</v>
      </c>
      <c r="J670" s="230">
        <f>(J630/J612)*E93</f>
        <v>0</v>
      </c>
      <c r="K670" s="230">
        <f>(K644/K612)*E89</f>
        <v>1796923.1086094745</v>
      </c>
      <c r="L670" s="230">
        <f>(L647/L612)*E94</f>
        <v>2144442.5192330303</v>
      </c>
      <c r="M670" s="214">
        <f t="shared" si="24"/>
        <v>18417931</v>
      </c>
      <c r="N670" s="224" t="s">
        <v>619</v>
      </c>
    </row>
    <row r="671" spans="1:14" s="214" customFormat="1" ht="12.6" customHeight="1" x14ac:dyDescent="0.2">
      <c r="A671" s="225">
        <v>6100</v>
      </c>
      <c r="B671" s="224" t="s">
        <v>620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0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>
        <f>(K644/K612)*F89</f>
        <v>0</v>
      </c>
      <c r="L671" s="230">
        <f>(L647/L612)*F94</f>
        <v>0</v>
      </c>
      <c r="M671" s="214">
        <f t="shared" si="24"/>
        <v>0</v>
      </c>
      <c r="N671" s="224" t="s">
        <v>621</v>
      </c>
    </row>
    <row r="672" spans="1:14" s="214" customFormat="1" ht="12.6" customHeight="1" x14ac:dyDescent="0.2">
      <c r="A672" s="225">
        <v>6120</v>
      </c>
      <c r="B672" s="224" t="s">
        <v>622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>
        <f>(K644/K612)*G89</f>
        <v>0</v>
      </c>
      <c r="L672" s="230">
        <f>(L647/L612)*G94</f>
        <v>0</v>
      </c>
      <c r="M672" s="214">
        <f t="shared" si="24"/>
        <v>0</v>
      </c>
      <c r="N672" s="224" t="s">
        <v>623</v>
      </c>
    </row>
    <row r="673" spans="1:14" s="214" customFormat="1" ht="12.6" customHeight="1" x14ac:dyDescent="0.2">
      <c r="A673" s="225">
        <v>6140</v>
      </c>
      <c r="B673" s="224" t="s">
        <v>624</v>
      </c>
      <c r="C673" s="230">
        <f>H85</f>
        <v>0</v>
      </c>
      <c r="D673" s="230">
        <f>(D615/D612)*H90</f>
        <v>0</v>
      </c>
      <c r="E673" s="232">
        <f>(E623/E612)*SUM(C673:D673)</f>
        <v>0</v>
      </c>
      <c r="F673" s="232">
        <f>(F624/F612)*H64</f>
        <v>0</v>
      </c>
      <c r="G673" s="230">
        <f>(G625/G612)*H91</f>
        <v>0</v>
      </c>
      <c r="H673" s="232">
        <f>(H628/H612)*H60</f>
        <v>0</v>
      </c>
      <c r="I673" s="230">
        <f>(I629/I612)*H92</f>
        <v>0</v>
      </c>
      <c r="J673" s="230">
        <f>(J630/J612)*H93</f>
        <v>0</v>
      </c>
      <c r="K673" s="230">
        <f>(K644/K612)*H89</f>
        <v>0</v>
      </c>
      <c r="L673" s="230">
        <f>(L647/L612)*H94</f>
        <v>0</v>
      </c>
      <c r="M673" s="214">
        <f t="shared" si="24"/>
        <v>0</v>
      </c>
      <c r="N673" s="224" t="s">
        <v>625</v>
      </c>
    </row>
    <row r="674" spans="1:14" s="214" customFormat="1" ht="12.6" customHeight="1" x14ac:dyDescent="0.2">
      <c r="A674" s="225">
        <v>6150</v>
      </c>
      <c r="B674" s="224" t="s">
        <v>626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>
        <f>(K644/K612)*I89</f>
        <v>0</v>
      </c>
      <c r="L674" s="230">
        <f>(L647/L612)*I94</f>
        <v>0</v>
      </c>
      <c r="M674" s="214">
        <f t="shared" si="24"/>
        <v>0</v>
      </c>
      <c r="N674" s="224" t="s">
        <v>627</v>
      </c>
    </row>
    <row r="675" spans="1:14" s="214" customFormat="1" ht="12.6" customHeight="1" x14ac:dyDescent="0.2">
      <c r="A675" s="225">
        <v>6170</v>
      </c>
      <c r="B675" s="224" t="s">
        <v>125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>
        <f>(K644/K612)*J89</f>
        <v>0</v>
      </c>
      <c r="L675" s="230">
        <f>(L647/L612)*J94</f>
        <v>0</v>
      </c>
      <c r="M675" s="214">
        <f t="shared" si="24"/>
        <v>0</v>
      </c>
      <c r="N675" s="224" t="s">
        <v>628</v>
      </c>
    </row>
    <row r="676" spans="1:14" s="214" customFormat="1" ht="12.6" customHeight="1" x14ac:dyDescent="0.2">
      <c r="A676" s="225">
        <v>6200</v>
      </c>
      <c r="B676" s="224" t="s">
        <v>348</v>
      </c>
      <c r="C676" s="230">
        <f>K85</f>
        <v>0</v>
      </c>
      <c r="D676" s="230">
        <f>(D615/D612)*K90</f>
        <v>0</v>
      </c>
      <c r="E676" s="232">
        <f>(E623/E612)*SUM(C676:D676)</f>
        <v>0</v>
      </c>
      <c r="F676" s="232">
        <f>(F624/F612)*K64</f>
        <v>0</v>
      </c>
      <c r="G676" s="230">
        <f>(G625/G612)*K91</f>
        <v>0</v>
      </c>
      <c r="H676" s="232">
        <f>(H628/H612)*K60</f>
        <v>0</v>
      </c>
      <c r="I676" s="230">
        <f>(I629/I612)*K92</f>
        <v>0</v>
      </c>
      <c r="J676" s="230">
        <f>(J630/J612)*K93</f>
        <v>0</v>
      </c>
      <c r="K676" s="230">
        <f>(K644/K612)*K89</f>
        <v>0</v>
      </c>
      <c r="L676" s="230">
        <f>(L647/L612)*K94</f>
        <v>0</v>
      </c>
      <c r="M676" s="214">
        <f t="shared" si="24"/>
        <v>0</v>
      </c>
      <c r="N676" s="224" t="s">
        <v>629</v>
      </c>
    </row>
    <row r="677" spans="1:14" s="214" customFormat="1" ht="12.6" customHeight="1" x14ac:dyDescent="0.2">
      <c r="A677" s="225">
        <v>6210</v>
      </c>
      <c r="B677" s="224" t="s">
        <v>349</v>
      </c>
      <c r="C677" s="230">
        <f>L85</f>
        <v>0</v>
      </c>
      <c r="D677" s="230">
        <f>(D615/D612)*L90</f>
        <v>0</v>
      </c>
      <c r="E677" s="232">
        <f>(E623/E612)*SUM(C677:D677)</f>
        <v>0</v>
      </c>
      <c r="F677" s="232">
        <f>(F624/F612)*L64</f>
        <v>0</v>
      </c>
      <c r="G677" s="230">
        <f>(G625/G612)*L91</f>
        <v>0</v>
      </c>
      <c r="H677" s="232">
        <f>(H628/H612)*L60</f>
        <v>0</v>
      </c>
      <c r="I677" s="230">
        <f>(I629/I612)*L92</f>
        <v>0</v>
      </c>
      <c r="J677" s="230">
        <f>(J630/J612)*L93</f>
        <v>0</v>
      </c>
      <c r="K677" s="230">
        <f>(K644/K612)*L89</f>
        <v>0</v>
      </c>
      <c r="L677" s="230">
        <f>(L647/L612)*L94</f>
        <v>0</v>
      </c>
      <c r="M677" s="214">
        <f t="shared" si="24"/>
        <v>0</v>
      </c>
      <c r="N677" s="224" t="s">
        <v>630</v>
      </c>
    </row>
    <row r="678" spans="1:14" s="214" customFormat="1" ht="12.6" customHeight="1" x14ac:dyDescent="0.2">
      <c r="A678" s="225">
        <v>6330</v>
      </c>
      <c r="B678" s="224" t="s">
        <v>631</v>
      </c>
      <c r="C678" s="230">
        <f>M85</f>
        <v>0</v>
      </c>
      <c r="D678" s="230">
        <f>(D615/D612)*M90</f>
        <v>0</v>
      </c>
      <c r="E678" s="232">
        <f>(E623/E612)*SUM(C678:D678)</f>
        <v>0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>
        <f>(K644/K612)*M89</f>
        <v>0</v>
      </c>
      <c r="L678" s="230">
        <f>(L647/L612)*M94</f>
        <v>0</v>
      </c>
      <c r="M678" s="214">
        <f t="shared" si="24"/>
        <v>0</v>
      </c>
      <c r="N678" s="224" t="s">
        <v>632</v>
      </c>
    </row>
    <row r="679" spans="1:14" s="214" customFormat="1" ht="12.6" customHeight="1" x14ac:dyDescent="0.2">
      <c r="A679" s="225">
        <v>6400</v>
      </c>
      <c r="B679" s="224" t="s">
        <v>633</v>
      </c>
      <c r="C679" s="230">
        <f>N85</f>
        <v>0</v>
      </c>
      <c r="D679" s="230">
        <f>(D615/D612)*N90</f>
        <v>0</v>
      </c>
      <c r="E679" s="232">
        <f>(E623/E612)*SUM(C679:D679)</f>
        <v>0</v>
      </c>
      <c r="F679" s="232">
        <f>(F624/F612)*N64</f>
        <v>0</v>
      </c>
      <c r="G679" s="230">
        <f>(G625/G612)*N91</f>
        <v>0</v>
      </c>
      <c r="H679" s="232">
        <f>(H628/H612)*N60</f>
        <v>0</v>
      </c>
      <c r="I679" s="230">
        <f>(I629/I612)*N92</f>
        <v>0</v>
      </c>
      <c r="J679" s="230">
        <f>(J630/J612)*N93</f>
        <v>0</v>
      </c>
      <c r="K679" s="230">
        <f>(K644/K612)*N89</f>
        <v>0</v>
      </c>
      <c r="L679" s="230">
        <f>(L647/L612)*N94</f>
        <v>0</v>
      </c>
      <c r="M679" s="214">
        <f t="shared" si="24"/>
        <v>0</v>
      </c>
      <c r="N679" s="224" t="s">
        <v>634</v>
      </c>
    </row>
    <row r="680" spans="1:14" s="214" customFormat="1" ht="12.6" customHeight="1" x14ac:dyDescent="0.2">
      <c r="A680" s="225">
        <v>7010</v>
      </c>
      <c r="B680" s="224" t="s">
        <v>635</v>
      </c>
      <c r="C680" s="230">
        <f>O85</f>
        <v>8006512.4900000002</v>
      </c>
      <c r="D680" s="230">
        <f>(D615/D612)*O90</f>
        <v>2211555.5876124375</v>
      </c>
      <c r="E680" s="232">
        <f>(E623/E612)*SUM(C680:D680)</f>
        <v>1639877.9039169282</v>
      </c>
      <c r="F680" s="232">
        <f>(F624/F612)*O64</f>
        <v>4945.1749552468746</v>
      </c>
      <c r="G680" s="230">
        <f>(G625/G612)*O91</f>
        <v>376458.02315610735</v>
      </c>
      <c r="H680" s="232">
        <f>(H628/H612)*O60</f>
        <v>14404.843749772042</v>
      </c>
      <c r="I680" s="230">
        <f>(I629/I612)*O92</f>
        <v>740281.8740723622</v>
      </c>
      <c r="J680" s="230">
        <f>(J630/J612)*O93</f>
        <v>0</v>
      </c>
      <c r="K680" s="230">
        <f>(K644/K612)*O89</f>
        <v>428856.57108730718</v>
      </c>
      <c r="L680" s="230">
        <f>(L647/L612)*O94</f>
        <v>446326.25810485921</v>
      </c>
      <c r="M680" s="214">
        <f t="shared" si="24"/>
        <v>5862706</v>
      </c>
      <c r="N680" s="224" t="s">
        <v>636</v>
      </c>
    </row>
    <row r="681" spans="1:14" s="214" customFormat="1" ht="12.6" customHeight="1" x14ac:dyDescent="0.2">
      <c r="A681" s="225">
        <v>7020</v>
      </c>
      <c r="B681" s="224" t="s">
        <v>637</v>
      </c>
      <c r="C681" s="230">
        <f>P85</f>
        <v>21480636.260000005</v>
      </c>
      <c r="D681" s="230">
        <f>(D615/D612)*P90</f>
        <v>2473142.4433575161</v>
      </c>
      <c r="E681" s="232">
        <f>(E623/E612)*SUM(C681:D681)</f>
        <v>3844295.4296826711</v>
      </c>
      <c r="F681" s="232">
        <f>(F624/F612)*P64</f>
        <v>98008.628441267763</v>
      </c>
      <c r="G681" s="230">
        <f>(G625/G612)*P91</f>
        <v>143.61774846203429</v>
      </c>
      <c r="H681" s="232">
        <f>(H628/H612)*P60</f>
        <v>17488.132660283154</v>
      </c>
      <c r="I681" s="230">
        <f>(I629/I612)*P92</f>
        <v>827843.7734378326</v>
      </c>
      <c r="J681" s="230">
        <f>(J630/J612)*P93</f>
        <v>0</v>
      </c>
      <c r="K681" s="230">
        <f>(K644/K612)*P89</f>
        <v>1958335.4014385899</v>
      </c>
      <c r="L681" s="230">
        <f>(L647/L612)*P94</f>
        <v>344461.0902806017</v>
      </c>
      <c r="M681" s="214">
        <f t="shared" si="24"/>
        <v>9563719</v>
      </c>
      <c r="N681" s="224" t="s">
        <v>638</v>
      </c>
    </row>
    <row r="682" spans="1:14" s="214" customFormat="1" ht="12.6" customHeight="1" x14ac:dyDescent="0.2">
      <c r="A682" s="225">
        <v>7030</v>
      </c>
      <c r="B682" s="224" t="s">
        <v>639</v>
      </c>
      <c r="C682" s="230">
        <f>Q85</f>
        <v>2218901.1900000004</v>
      </c>
      <c r="D682" s="230">
        <f>(D615/D612)*Q90</f>
        <v>213949.33497325567</v>
      </c>
      <c r="E682" s="232">
        <f>(E623/E612)*SUM(C682:D682)</f>
        <v>390443.45654511923</v>
      </c>
      <c r="F682" s="232">
        <f>(F624/F612)*Q64</f>
        <v>2525.1379961476478</v>
      </c>
      <c r="G682" s="230">
        <f>(G625/G612)*Q91</f>
        <v>0</v>
      </c>
      <c r="H682" s="232">
        <f>(H628/H612)*Q60</f>
        <v>3792.1358924500264</v>
      </c>
      <c r="I682" s="230">
        <f>(I629/I612)*Q92</f>
        <v>71616.022467481831</v>
      </c>
      <c r="J682" s="230">
        <f>(J630/J612)*Q93</f>
        <v>0</v>
      </c>
      <c r="K682" s="230">
        <f>(K644/K612)*Q89</f>
        <v>157974.80948177681</v>
      </c>
      <c r="L682" s="230">
        <f>(L647/L612)*Q94</f>
        <v>143840.80469027127</v>
      </c>
      <c r="M682" s="214">
        <f t="shared" si="24"/>
        <v>984142</v>
      </c>
      <c r="N682" s="224" t="s">
        <v>640</v>
      </c>
    </row>
    <row r="683" spans="1:14" s="214" customFormat="1" ht="12.6" customHeight="1" x14ac:dyDescent="0.2">
      <c r="A683" s="225">
        <v>7040</v>
      </c>
      <c r="B683" s="224" t="s">
        <v>133</v>
      </c>
      <c r="C683" s="230">
        <f>R85</f>
        <v>0</v>
      </c>
      <c r="D683" s="230">
        <f>(D615/D612)*R90</f>
        <v>0</v>
      </c>
      <c r="E683" s="232">
        <f>(E623/E612)*SUM(C683:D683)</f>
        <v>0</v>
      </c>
      <c r="F683" s="232">
        <f>(F624/F612)*R64</f>
        <v>0</v>
      </c>
      <c r="G683" s="230">
        <f>(G625/G612)*R91</f>
        <v>0</v>
      </c>
      <c r="H683" s="232">
        <f>(H628/H612)*R60</f>
        <v>0</v>
      </c>
      <c r="I683" s="230">
        <f>(I629/I612)*R92</f>
        <v>0</v>
      </c>
      <c r="J683" s="230">
        <f>(J630/J612)*R93</f>
        <v>0</v>
      </c>
      <c r="K683" s="230">
        <f>(K644/K612)*R89</f>
        <v>0</v>
      </c>
      <c r="L683" s="230">
        <f>(L647/L612)*R94</f>
        <v>0</v>
      </c>
      <c r="M683" s="214">
        <f t="shared" si="24"/>
        <v>0</v>
      </c>
      <c r="N683" s="224" t="s">
        <v>641</v>
      </c>
    </row>
    <row r="684" spans="1:14" s="214" customFormat="1" ht="12.6" customHeight="1" x14ac:dyDescent="0.2">
      <c r="A684" s="225">
        <v>7050</v>
      </c>
      <c r="B684" s="224" t="s">
        <v>642</v>
      </c>
      <c r="C684" s="230">
        <f>S85</f>
        <v>1317095.79</v>
      </c>
      <c r="D684" s="230">
        <f>(D615/D612)*S90</f>
        <v>0</v>
      </c>
      <c r="E684" s="232">
        <f>(E623/E612)*SUM(C684:D684)</f>
        <v>211378.14574706665</v>
      </c>
      <c r="F684" s="232">
        <f>(F624/F612)*S64</f>
        <v>3462.8577844137662</v>
      </c>
      <c r="G684" s="230">
        <f>(G625/G612)*S91</f>
        <v>0</v>
      </c>
      <c r="H684" s="232">
        <f>(H628/H612)*S60</f>
        <v>4916.1766073881181</v>
      </c>
      <c r="I684" s="230">
        <f>(I629/I612)*S92</f>
        <v>0</v>
      </c>
      <c r="J684" s="230">
        <f>(J630/J612)*S93</f>
        <v>0</v>
      </c>
      <c r="K684" s="230">
        <f>(K644/K612)*S89</f>
        <v>0</v>
      </c>
      <c r="L684" s="230">
        <f>(L647/L612)*S94</f>
        <v>0</v>
      </c>
      <c r="M684" s="214">
        <f t="shared" si="24"/>
        <v>219757</v>
      </c>
      <c r="N684" s="224" t="s">
        <v>643</v>
      </c>
    </row>
    <row r="685" spans="1:14" s="214" customFormat="1" ht="12.6" customHeight="1" x14ac:dyDescent="0.2">
      <c r="A685" s="225">
        <v>7060</v>
      </c>
      <c r="B685" s="224" t="s">
        <v>644</v>
      </c>
      <c r="C685" s="230">
        <f>T85</f>
        <v>282477.19</v>
      </c>
      <c r="D685" s="230">
        <f>(D615/D612)*T90</f>
        <v>0</v>
      </c>
      <c r="E685" s="232">
        <f>(E623/E612)*SUM(C685:D685)</f>
        <v>45334.215697433698</v>
      </c>
      <c r="F685" s="232">
        <f>(F624/F612)*T64</f>
        <v>0.97312535967160563</v>
      </c>
      <c r="G685" s="230">
        <f>(G625/G612)*T91</f>
        <v>35.904437115508571</v>
      </c>
      <c r="H685" s="232">
        <f>(H628/H612)*T60</f>
        <v>92.786667346646425</v>
      </c>
      <c r="I685" s="230">
        <f>(I629/I612)*T92</f>
        <v>0</v>
      </c>
      <c r="J685" s="230">
        <f>(J630/J612)*T93</f>
        <v>0</v>
      </c>
      <c r="K685" s="230">
        <f>(K644/K612)*T89</f>
        <v>9121.1437028955224</v>
      </c>
      <c r="L685" s="230">
        <f>(L647/L612)*T94</f>
        <v>3614.2988667021136</v>
      </c>
      <c r="M685" s="214">
        <f t="shared" si="24"/>
        <v>58199</v>
      </c>
      <c r="N685" s="224" t="s">
        <v>645</v>
      </c>
    </row>
    <row r="686" spans="1:14" s="214" customFormat="1" ht="12.6" customHeight="1" x14ac:dyDescent="0.2">
      <c r="A686" s="225">
        <v>7070</v>
      </c>
      <c r="B686" s="224" t="s">
        <v>136</v>
      </c>
      <c r="C686" s="230">
        <f>U85</f>
        <v>7153002.5200000005</v>
      </c>
      <c r="D686" s="230">
        <f>(D615/D612)*U90</f>
        <v>816270.31678685255</v>
      </c>
      <c r="E686" s="232">
        <f>(E623/E612)*SUM(C686:D686)</f>
        <v>1278973.1225186519</v>
      </c>
      <c r="F686" s="232">
        <f>(F624/F612)*U64</f>
        <v>23359.236961130315</v>
      </c>
      <c r="G686" s="230">
        <f>(G625/G612)*U91</f>
        <v>0</v>
      </c>
      <c r="H686" s="232">
        <f>(H628/H612)*U60</f>
        <v>11893.795327419723</v>
      </c>
      <c r="I686" s="230">
        <f>(I629/I612)*U92</f>
        <v>273233.06872560823</v>
      </c>
      <c r="J686" s="230">
        <f>(J630/J612)*U93</f>
        <v>0</v>
      </c>
      <c r="K686" s="230">
        <f>(K644/K612)*U89</f>
        <v>688118.98861116928</v>
      </c>
      <c r="L686" s="230">
        <f>(L647/L612)*U94</f>
        <v>0</v>
      </c>
      <c r="M686" s="214">
        <f t="shared" si="24"/>
        <v>3091849</v>
      </c>
      <c r="N686" s="224" t="s">
        <v>646</v>
      </c>
    </row>
    <row r="687" spans="1:14" s="214" customFormat="1" ht="12.6" customHeight="1" x14ac:dyDescent="0.2">
      <c r="A687" s="225">
        <v>7110</v>
      </c>
      <c r="B687" s="224" t="s">
        <v>647</v>
      </c>
      <c r="C687" s="230">
        <f>V85</f>
        <v>575422.37</v>
      </c>
      <c r="D687" s="230">
        <f>(D615/D612)*V90</f>
        <v>0</v>
      </c>
      <c r="E687" s="232">
        <f>(E623/E612)*SUM(C687:D687)</f>
        <v>92348.418782799767</v>
      </c>
      <c r="F687" s="232">
        <f>(F624/F612)*V64</f>
        <v>594.73151675670147</v>
      </c>
      <c r="G687" s="230">
        <f>(G625/G612)*V91</f>
        <v>0</v>
      </c>
      <c r="H687" s="232">
        <f>(H628/H612)*V60</f>
        <v>1548.8412229890866</v>
      </c>
      <c r="I687" s="230">
        <f>(I629/I612)*V92</f>
        <v>0</v>
      </c>
      <c r="J687" s="230">
        <f>(J630/J612)*V93</f>
        <v>0</v>
      </c>
      <c r="K687" s="230">
        <f>(K644/K612)*V89</f>
        <v>154865.05370744015</v>
      </c>
      <c r="L687" s="230">
        <f>(L647/L612)*V94</f>
        <v>9190.1810104941887</v>
      </c>
      <c r="M687" s="214">
        <f t="shared" si="24"/>
        <v>258547</v>
      </c>
      <c r="N687" s="224" t="s">
        <v>648</v>
      </c>
    </row>
    <row r="688" spans="1:14" s="214" customFormat="1" ht="12.6" customHeight="1" x14ac:dyDescent="0.2">
      <c r="A688" s="225">
        <v>7120</v>
      </c>
      <c r="B688" s="224" t="s">
        <v>649</v>
      </c>
      <c r="C688" s="230">
        <f>W85</f>
        <v>1566178.9500000002</v>
      </c>
      <c r="D688" s="230">
        <f>(D615/D612)*W90</f>
        <v>0</v>
      </c>
      <c r="E688" s="232">
        <f>(E623/E612)*SUM(C688:D688)</f>
        <v>251353.01841568245</v>
      </c>
      <c r="F688" s="232">
        <f>(F624/F612)*W64</f>
        <v>826.62757731890679</v>
      </c>
      <c r="G688" s="230">
        <f>(G625/G612)*W91</f>
        <v>0</v>
      </c>
      <c r="H688" s="232">
        <f>(H628/H612)*W60</f>
        <v>1940.7884078196014</v>
      </c>
      <c r="I688" s="230">
        <f>(I629/I612)*W92</f>
        <v>0</v>
      </c>
      <c r="J688" s="230">
        <f>(J630/J612)*W93</f>
        <v>0</v>
      </c>
      <c r="K688" s="230">
        <f>(K644/K612)*W89</f>
        <v>211626.22752098629</v>
      </c>
      <c r="L688" s="230">
        <f>(L647/L612)*W94</f>
        <v>0</v>
      </c>
      <c r="M688" s="214">
        <f t="shared" si="24"/>
        <v>465747</v>
      </c>
      <c r="N688" s="224" t="s">
        <v>650</v>
      </c>
    </row>
    <row r="689" spans="1:14" s="214" customFormat="1" ht="12.6" customHeight="1" x14ac:dyDescent="0.2">
      <c r="A689" s="225">
        <v>7130</v>
      </c>
      <c r="B689" s="224" t="s">
        <v>651</v>
      </c>
      <c r="C689" s="230">
        <f>X85</f>
        <v>1942920.79</v>
      </c>
      <c r="D689" s="230">
        <f>(D615/D612)*X90</f>
        <v>73833.495990770578</v>
      </c>
      <c r="E689" s="232">
        <f>(E623/E612)*SUM(C689:D689)</f>
        <v>323664.97914337605</v>
      </c>
      <c r="F689" s="232">
        <f>(F624/F612)*X64</f>
        <v>1761.8633909540094</v>
      </c>
      <c r="G689" s="230">
        <f>(G625/G612)*X91</f>
        <v>0</v>
      </c>
      <c r="H689" s="232">
        <f>(H628/H612)*X60</f>
        <v>3398.6553185247026</v>
      </c>
      <c r="I689" s="230">
        <f>(I629/I612)*X92</f>
        <v>24714.548929954515</v>
      </c>
      <c r="J689" s="230">
        <f>(J630/J612)*X93</f>
        <v>0</v>
      </c>
      <c r="K689" s="230">
        <f>(K644/K612)*X89</f>
        <v>1382894.465845841</v>
      </c>
      <c r="L689" s="230">
        <f>(L647/L612)*X94</f>
        <v>0</v>
      </c>
      <c r="M689" s="214">
        <f t="shared" si="24"/>
        <v>1810268</v>
      </c>
      <c r="N689" s="224" t="s">
        <v>652</v>
      </c>
    </row>
    <row r="690" spans="1:14" s="214" customFormat="1" ht="12.6" customHeight="1" x14ac:dyDescent="0.2">
      <c r="A690" s="225">
        <v>7140</v>
      </c>
      <c r="B690" s="224" t="s">
        <v>653</v>
      </c>
      <c r="C690" s="230">
        <f>Y85</f>
        <v>6707052.7199999997</v>
      </c>
      <c r="D690" s="230">
        <f>(D615/D612)*Y90</f>
        <v>1336367.6326107276</v>
      </c>
      <c r="E690" s="232">
        <f>(E623/E612)*SUM(C690:D690)</f>
        <v>1290872.9133505714</v>
      </c>
      <c r="F690" s="232">
        <f>(F624/F612)*Y64</f>
        <v>1782.474058637283</v>
      </c>
      <c r="G690" s="230">
        <f>(G625/G612)*Y91</f>
        <v>0</v>
      </c>
      <c r="H690" s="232">
        <f>(H628/H612)*Y60</f>
        <v>9885.5451892554629</v>
      </c>
      <c r="I690" s="230">
        <f>(I629/I612)*Y92</f>
        <v>447327.09458446706</v>
      </c>
      <c r="J690" s="230">
        <f>(J630/J612)*Y93</f>
        <v>0</v>
      </c>
      <c r="K690" s="230">
        <f>(K644/K612)*Y89</f>
        <v>475304.05115783511</v>
      </c>
      <c r="L690" s="230">
        <f>(L647/L612)*Y94</f>
        <v>0</v>
      </c>
      <c r="M690" s="214">
        <f t="shared" si="24"/>
        <v>3561540</v>
      </c>
      <c r="N690" s="224" t="s">
        <v>654</v>
      </c>
    </row>
    <row r="691" spans="1:14" s="214" customFormat="1" ht="12.6" customHeight="1" x14ac:dyDescent="0.2">
      <c r="A691" s="225">
        <v>7150</v>
      </c>
      <c r="B691" s="224" t="s">
        <v>655</v>
      </c>
      <c r="C691" s="230">
        <f>Z85</f>
        <v>2512221.3899999997</v>
      </c>
      <c r="D691" s="230">
        <f>(D615/D612)*Z90</f>
        <v>0</v>
      </c>
      <c r="E691" s="232">
        <f>(E623/E612)*SUM(C691:D691)</f>
        <v>403181.53254769591</v>
      </c>
      <c r="F691" s="232">
        <f>(F624/F612)*Z64</f>
        <v>184.40357005010327</v>
      </c>
      <c r="G691" s="230">
        <f>(G625/G612)*Z91</f>
        <v>0</v>
      </c>
      <c r="H691" s="232">
        <f>(H628/H612)*Z60</f>
        <v>1200.9780509059772</v>
      </c>
      <c r="I691" s="230">
        <f>(I629/I612)*Z92</f>
        <v>0</v>
      </c>
      <c r="J691" s="230">
        <f>(J630/J612)*Z93</f>
        <v>0</v>
      </c>
      <c r="K691" s="230">
        <f>(K644/K612)*Z89</f>
        <v>181877.42376445775</v>
      </c>
      <c r="L691" s="230">
        <f>(L647/L612)*Z94</f>
        <v>11865.930860400964</v>
      </c>
      <c r="M691" s="214">
        <f t="shared" si="24"/>
        <v>598310</v>
      </c>
      <c r="N691" s="224" t="s">
        <v>656</v>
      </c>
    </row>
    <row r="692" spans="1:14" s="214" customFormat="1" ht="12.6" customHeight="1" x14ac:dyDescent="0.2">
      <c r="A692" s="225">
        <v>7160</v>
      </c>
      <c r="B692" s="224" t="s">
        <v>657</v>
      </c>
      <c r="C692" s="230">
        <f>AA85</f>
        <v>1000798.41</v>
      </c>
      <c r="D692" s="230">
        <f>(D615/D612)*AA90</f>
        <v>351548.12295605539</v>
      </c>
      <c r="E692" s="232">
        <f>(E623/E612)*SUM(C692:D692)</f>
        <v>217035.46903276132</v>
      </c>
      <c r="F692" s="232">
        <f>(F624/F612)*AA64</f>
        <v>1780.5136901665414</v>
      </c>
      <c r="G692" s="230">
        <f>(G625/G612)*AA91</f>
        <v>0</v>
      </c>
      <c r="H692" s="232">
        <f>(H628/H612)*AA60</f>
        <v>1019.4340193642259</v>
      </c>
      <c r="I692" s="230">
        <f>(I629/I612)*AA92</f>
        <v>117674.95456421524</v>
      </c>
      <c r="J692" s="230">
        <f>(J630/J612)*AA93</f>
        <v>0</v>
      </c>
      <c r="K692" s="230">
        <f>(K644/K612)*AA89</f>
        <v>96127.658264621365</v>
      </c>
      <c r="L692" s="230">
        <f>(L647/L612)*AA94</f>
        <v>0</v>
      </c>
      <c r="M692" s="214">
        <f t="shared" si="24"/>
        <v>785186</v>
      </c>
      <c r="N692" s="224" t="s">
        <v>658</v>
      </c>
    </row>
    <row r="693" spans="1:14" s="214" customFormat="1" ht="12.6" customHeight="1" x14ac:dyDescent="0.2">
      <c r="A693" s="225">
        <v>7170</v>
      </c>
      <c r="B693" s="224" t="s">
        <v>142</v>
      </c>
      <c r="C693" s="230">
        <f>AB85</f>
        <v>13946513.299999999</v>
      </c>
      <c r="D693" s="230">
        <f>(D615/D612)*AB90</f>
        <v>165006.67664604032</v>
      </c>
      <c r="E693" s="232">
        <f>(E623/E612)*SUM(C693:D693)</f>
        <v>2264730.4387299945</v>
      </c>
      <c r="F693" s="232">
        <f>(F624/F612)*AB64</f>
        <v>118133.91183967271</v>
      </c>
      <c r="G693" s="230">
        <f>(G625/G612)*AB91</f>
        <v>0</v>
      </c>
      <c r="H693" s="232">
        <f>(H628/H612)*AB60</f>
        <v>10247.857320507856</v>
      </c>
      <c r="I693" s="230">
        <f>(I629/I612)*AB92</f>
        <v>55233.272229822585</v>
      </c>
      <c r="J693" s="230">
        <f>(J630/J612)*AB93</f>
        <v>0</v>
      </c>
      <c r="K693" s="230">
        <f>(K644/K612)*AB89</f>
        <v>1776339.4990646667</v>
      </c>
      <c r="L693" s="230">
        <f>(L647/L612)*AB94</f>
        <v>0</v>
      </c>
      <c r="M693" s="214">
        <f t="shared" si="24"/>
        <v>4389692</v>
      </c>
      <c r="N693" s="224" t="s">
        <v>659</v>
      </c>
    </row>
    <row r="694" spans="1:14" s="214" customFormat="1" ht="12.6" customHeight="1" x14ac:dyDescent="0.2">
      <c r="A694" s="225">
        <v>7180</v>
      </c>
      <c r="B694" s="224" t="s">
        <v>660</v>
      </c>
      <c r="C694" s="230">
        <f>AC85</f>
        <v>2692273.2700000005</v>
      </c>
      <c r="D694" s="230">
        <f>(D615/D612)*AC90</f>
        <v>67494.256436007447</v>
      </c>
      <c r="E694" s="232">
        <f>(E623/E612)*SUM(C694:D694)</f>
        <v>442909.73128918139</v>
      </c>
      <c r="F694" s="232">
        <f>(F624/F612)*AC64</f>
        <v>5091.244957238614</v>
      </c>
      <c r="G694" s="230">
        <f>(G625/G612)*AC91</f>
        <v>0</v>
      </c>
      <c r="H694" s="232">
        <f>(H628/H612)*AC60</f>
        <v>5784.9837837667847</v>
      </c>
      <c r="I694" s="230">
        <f>(I629/I612)*AC92</f>
        <v>22592.592708695796</v>
      </c>
      <c r="J694" s="230">
        <f>(J630/J612)*AC93</f>
        <v>0</v>
      </c>
      <c r="K694" s="230">
        <f>(K644/K612)*AC89</f>
        <v>331100.14295128908</v>
      </c>
      <c r="L694" s="230">
        <f>(L647/L612)*AC94</f>
        <v>0</v>
      </c>
      <c r="M694" s="214">
        <f t="shared" si="24"/>
        <v>874973</v>
      </c>
      <c r="N694" s="224" t="s">
        <v>661</v>
      </c>
    </row>
    <row r="695" spans="1:14" s="214" customFormat="1" ht="12.6" customHeight="1" x14ac:dyDescent="0.2">
      <c r="A695" s="225">
        <v>7190</v>
      </c>
      <c r="B695" s="224" t="s">
        <v>144</v>
      </c>
      <c r="C695" s="230">
        <f>AD85</f>
        <v>630316.95000000007</v>
      </c>
      <c r="D695" s="230">
        <f>(D615/D612)*AD90</f>
        <v>0</v>
      </c>
      <c r="E695" s="232">
        <f>(E623/E612)*SUM(C695:D695)</f>
        <v>101158.34333047752</v>
      </c>
      <c r="F695" s="232">
        <f>(F624/F612)*AD64</f>
        <v>78.022690122690591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>
        <f>(K644/K612)*AD89</f>
        <v>26550.03996468828</v>
      </c>
      <c r="L695" s="230">
        <f>(L647/L612)*AD94</f>
        <v>0</v>
      </c>
      <c r="M695" s="214">
        <f t="shared" si="24"/>
        <v>127786</v>
      </c>
      <c r="N695" s="224" t="s">
        <v>662</v>
      </c>
    </row>
    <row r="696" spans="1:14" s="214" customFormat="1" ht="12.6" customHeight="1" x14ac:dyDescent="0.2">
      <c r="A696" s="225">
        <v>7200</v>
      </c>
      <c r="B696" s="224" t="s">
        <v>663</v>
      </c>
      <c r="C696" s="230">
        <f>AE85</f>
        <v>871381.84000000008</v>
      </c>
      <c r="D696" s="230">
        <f>(D615/D612)*AE90</f>
        <v>0</v>
      </c>
      <c r="E696" s="232">
        <f>(E623/E612)*SUM(C696:D696)</f>
        <v>139846.37941699527</v>
      </c>
      <c r="F696" s="232">
        <f>(F624/F612)*AE64</f>
        <v>5.2794143437723768</v>
      </c>
      <c r="G696" s="230">
        <f>(G625/G612)*AE91</f>
        <v>0</v>
      </c>
      <c r="H696" s="232">
        <f>(H628/H612)*AE60</f>
        <v>0</v>
      </c>
      <c r="I696" s="230">
        <f>(I629/I612)*AE92</f>
        <v>0</v>
      </c>
      <c r="J696" s="230">
        <f>(J630/J612)*AE93</f>
        <v>0</v>
      </c>
      <c r="K696" s="230">
        <f>(K644/K612)*AE89</f>
        <v>36997.400055321763</v>
      </c>
      <c r="L696" s="230">
        <f>(L647/L612)*AE94</f>
        <v>0</v>
      </c>
      <c r="M696" s="214">
        <f t="shared" si="24"/>
        <v>176849</v>
      </c>
      <c r="N696" s="224" t="s">
        <v>664</v>
      </c>
    </row>
    <row r="697" spans="1:14" s="214" customFormat="1" ht="12.6" customHeight="1" x14ac:dyDescent="0.2">
      <c r="A697" s="225">
        <v>7220</v>
      </c>
      <c r="B697" s="224" t="s">
        <v>665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>
        <f>(K644/K612)*AF89</f>
        <v>0</v>
      </c>
      <c r="L697" s="230">
        <f>(L647/L612)*AF94</f>
        <v>0</v>
      </c>
      <c r="M697" s="214">
        <f t="shared" si="24"/>
        <v>0</v>
      </c>
      <c r="N697" s="224" t="s">
        <v>666</v>
      </c>
    </row>
    <row r="698" spans="1:14" s="214" customFormat="1" ht="12.6" customHeight="1" x14ac:dyDescent="0.2">
      <c r="A698" s="225">
        <v>7230</v>
      </c>
      <c r="B698" s="224" t="s">
        <v>667</v>
      </c>
      <c r="C698" s="230">
        <f>AG85</f>
        <v>14835464.17</v>
      </c>
      <c r="D698" s="230">
        <f>(D615/D612)*AG90</f>
        <v>2520593.51590714</v>
      </c>
      <c r="E698" s="232">
        <f>(E623/E612)*SUM(C698:D698)</f>
        <v>2785439.9953143694</v>
      </c>
      <c r="F698" s="232">
        <f>(F624/F612)*AG64</f>
        <v>16057.841780796129</v>
      </c>
      <c r="G698" s="230">
        <f>(G625/G612)*AG91</f>
        <v>481586.21503031644</v>
      </c>
      <c r="H698" s="232">
        <f>(H628/H612)*AG60</f>
        <v>22174.251022117853</v>
      </c>
      <c r="I698" s="230">
        <f>(I629/I612)*AG92</f>
        <v>843727.23985872488</v>
      </c>
      <c r="J698" s="230">
        <f>(J630/J612)*AG93</f>
        <v>0</v>
      </c>
      <c r="K698" s="230">
        <f>(K644/K612)*AG89</f>
        <v>1723961.1411647447</v>
      </c>
      <c r="L698" s="230">
        <f>(L647/L612)*AG94</f>
        <v>508203.42315633141</v>
      </c>
      <c r="M698" s="214">
        <f t="shared" si="24"/>
        <v>8901744</v>
      </c>
      <c r="N698" s="224" t="s">
        <v>668</v>
      </c>
    </row>
    <row r="699" spans="1:14" s="214" customFormat="1" ht="12.6" customHeight="1" x14ac:dyDescent="0.2">
      <c r="A699" s="225">
        <v>7240</v>
      </c>
      <c r="B699" s="224" t="s">
        <v>146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>
        <f>(K644/K612)*AH89</f>
        <v>0</v>
      </c>
      <c r="L699" s="230">
        <f>(L647/L612)*AH94</f>
        <v>0</v>
      </c>
      <c r="M699" s="214">
        <f t="shared" si="24"/>
        <v>0</v>
      </c>
      <c r="N699" s="224" t="s">
        <v>669</v>
      </c>
    </row>
    <row r="700" spans="1:14" s="214" customFormat="1" ht="12.6" customHeight="1" x14ac:dyDescent="0.2">
      <c r="A700" s="225">
        <v>7250</v>
      </c>
      <c r="B700" s="224" t="s">
        <v>670</v>
      </c>
      <c r="C700" s="230">
        <f>AI85</f>
        <v>0</v>
      </c>
      <c r="D700" s="230">
        <f>(D615/D612)*AI90</f>
        <v>0</v>
      </c>
      <c r="E700" s="232">
        <f>(E623/E612)*SUM(C700:D700)</f>
        <v>0</v>
      </c>
      <c r="F700" s="232">
        <f>(F624/F612)*AI64</f>
        <v>0</v>
      </c>
      <c r="G700" s="230">
        <f>(G625/G612)*AI91</f>
        <v>0</v>
      </c>
      <c r="H700" s="232">
        <f>(H628/H612)*AI60</f>
        <v>0</v>
      </c>
      <c r="I700" s="230">
        <f>(I629/I612)*AI92</f>
        <v>0</v>
      </c>
      <c r="J700" s="230">
        <f>(J630/J612)*AI93</f>
        <v>0</v>
      </c>
      <c r="K700" s="230">
        <f>(K644/K612)*AI89</f>
        <v>0</v>
      </c>
      <c r="L700" s="230">
        <f>(L647/L612)*AI94</f>
        <v>0</v>
      </c>
      <c r="M700" s="214">
        <f t="shared" si="24"/>
        <v>0</v>
      </c>
      <c r="N700" s="224" t="s">
        <v>671</v>
      </c>
    </row>
    <row r="701" spans="1:14" s="214" customFormat="1" ht="12.6" customHeight="1" x14ac:dyDescent="0.2">
      <c r="A701" s="225">
        <v>7260</v>
      </c>
      <c r="B701" s="224" t="s">
        <v>148</v>
      </c>
      <c r="C701" s="230">
        <f>AJ85</f>
        <v>59339832.409999996</v>
      </c>
      <c r="D701" s="230">
        <f>(D615/D612)*AJ90</f>
        <v>1461008.2691507027</v>
      </c>
      <c r="E701" s="232">
        <f>(E623/E612)*SUM(C701:D701)</f>
        <v>9757808.8550580628</v>
      </c>
      <c r="F701" s="232">
        <f>(F624/F612)*AJ64</f>
        <v>36939.875509210811</v>
      </c>
      <c r="G701" s="230">
        <f>(G625/G612)*AJ91</f>
        <v>0</v>
      </c>
      <c r="H701" s="232">
        <f>(H628/H612)*AJ60</f>
        <v>125724.40456052462</v>
      </c>
      <c r="I701" s="230">
        <f>(I629/I612)*AJ92</f>
        <v>489048.49852303934</v>
      </c>
      <c r="J701" s="230">
        <f>(J630/J612)*AJ93</f>
        <v>0</v>
      </c>
      <c r="K701" s="230">
        <f>(K644/K612)*AJ89</f>
        <v>1148516.0496955509</v>
      </c>
      <c r="L701" s="230">
        <f>(L647/L612)*AJ94</f>
        <v>562335.65178435924</v>
      </c>
      <c r="M701" s="214">
        <f t="shared" si="24"/>
        <v>13581382</v>
      </c>
      <c r="N701" s="224" t="s">
        <v>672</v>
      </c>
    </row>
    <row r="702" spans="1:14" s="214" customFormat="1" ht="12.6" customHeight="1" x14ac:dyDescent="0.2">
      <c r="A702" s="225">
        <v>7310</v>
      </c>
      <c r="B702" s="224" t="s">
        <v>673</v>
      </c>
      <c r="C702" s="230">
        <f>AK85</f>
        <v>375091.39</v>
      </c>
      <c r="D702" s="230">
        <f>(D615/D612)*AK90</f>
        <v>7085.0324435587927</v>
      </c>
      <c r="E702" s="232">
        <f>(E623/E612)*SUM(C702:D702)</f>
        <v>61334.751912286563</v>
      </c>
      <c r="F702" s="232">
        <f>(F624/F612)*AK64</f>
        <v>0.40754075276014601</v>
      </c>
      <c r="G702" s="230">
        <f>(G625/G612)*AK91</f>
        <v>0</v>
      </c>
      <c r="H702" s="232">
        <f>(H628/H612)*AK60</f>
        <v>1018.2756639877856</v>
      </c>
      <c r="I702" s="230">
        <f>(I629/I612)*AK92</f>
        <v>2371.5981296421</v>
      </c>
      <c r="J702" s="230">
        <f>(J630/J612)*AK93</f>
        <v>0</v>
      </c>
      <c r="K702" s="230">
        <f>(K644/K612)*AK89</f>
        <v>23974.119630296093</v>
      </c>
      <c r="L702" s="230">
        <f>(L647/L612)*AK94</f>
        <v>0</v>
      </c>
      <c r="M702" s="214">
        <f t="shared" si="24"/>
        <v>95784</v>
      </c>
      <c r="N702" s="224" t="s">
        <v>674</v>
      </c>
    </row>
    <row r="703" spans="1:14" s="214" customFormat="1" ht="12.6" customHeight="1" x14ac:dyDescent="0.2">
      <c r="A703" s="225">
        <v>7320</v>
      </c>
      <c r="B703" s="224" t="s">
        <v>675</v>
      </c>
      <c r="C703" s="230">
        <f>AL85</f>
        <v>162699.97999999998</v>
      </c>
      <c r="D703" s="230">
        <f>(D615/D612)*AL90</f>
        <v>7178.2565546582509</v>
      </c>
      <c r="E703" s="232">
        <f>(E623/E612)*SUM(C703:D703)</f>
        <v>27263.428308206203</v>
      </c>
      <c r="F703" s="232">
        <f>(F624/F612)*AL64</f>
        <v>0.65853688160598711</v>
      </c>
      <c r="G703" s="230">
        <f>(G625/G612)*AL91</f>
        <v>0</v>
      </c>
      <c r="H703" s="232">
        <f>(H628/H612)*AL60</f>
        <v>409.96543042289773</v>
      </c>
      <c r="I703" s="230">
        <f>(I629/I612)*AL92</f>
        <v>2402.803368190022</v>
      </c>
      <c r="J703" s="230">
        <f>(J630/J612)*AL93</f>
        <v>0</v>
      </c>
      <c r="K703" s="230">
        <f>(K644/K612)*AL89</f>
        <v>15577.633959694072</v>
      </c>
      <c r="L703" s="230">
        <f>(L647/L612)*AL94</f>
        <v>0</v>
      </c>
      <c r="M703" s="214">
        <f t="shared" si="24"/>
        <v>52833</v>
      </c>
      <c r="N703" s="224" t="s">
        <v>676</v>
      </c>
    </row>
    <row r="704" spans="1:14" s="214" customFormat="1" ht="12.6" customHeight="1" x14ac:dyDescent="0.2">
      <c r="A704" s="225">
        <v>7330</v>
      </c>
      <c r="B704" s="224" t="s">
        <v>677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>
        <f>(K644/K612)*AM89</f>
        <v>0</v>
      </c>
      <c r="L704" s="230">
        <f>(L647/L612)*AM94</f>
        <v>0</v>
      </c>
      <c r="M704" s="214">
        <f t="shared" si="24"/>
        <v>0</v>
      </c>
      <c r="N704" s="224" t="s">
        <v>678</v>
      </c>
    </row>
    <row r="705" spans="1:14" s="214" customFormat="1" ht="12.6" customHeight="1" x14ac:dyDescent="0.2">
      <c r="A705" s="225">
        <v>7340</v>
      </c>
      <c r="B705" s="224" t="s">
        <v>679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>
        <f>(K644/K612)*AN89</f>
        <v>0</v>
      </c>
      <c r="L705" s="230">
        <f>(L647/L612)*AN94</f>
        <v>0</v>
      </c>
      <c r="M705" s="214">
        <f t="shared" si="24"/>
        <v>0</v>
      </c>
      <c r="N705" s="224" t="s">
        <v>680</v>
      </c>
    </row>
    <row r="706" spans="1:14" s="214" customFormat="1" ht="12.6" customHeight="1" x14ac:dyDescent="0.2">
      <c r="A706" s="225">
        <v>7350</v>
      </c>
      <c r="B706" s="224" t="s">
        <v>681</v>
      </c>
      <c r="C706" s="230">
        <f>AO85</f>
        <v>0</v>
      </c>
      <c r="D706" s="230">
        <f>(D615/D612)*AO90</f>
        <v>0</v>
      </c>
      <c r="E706" s="232">
        <f>(E623/E612)*SUM(C706:D706)</f>
        <v>0</v>
      </c>
      <c r="F706" s="232">
        <f>(F624/F612)*AO64</f>
        <v>0</v>
      </c>
      <c r="G706" s="230">
        <f>(G625/G612)*AO91</f>
        <v>0</v>
      </c>
      <c r="H706" s="232">
        <f>(H628/H612)*AO60</f>
        <v>0</v>
      </c>
      <c r="I706" s="230">
        <f>(I629/I612)*AO92</f>
        <v>0</v>
      </c>
      <c r="J706" s="230">
        <f>(J630/J612)*AO93</f>
        <v>0</v>
      </c>
      <c r="K706" s="230">
        <f>(K644/K612)*AO89</f>
        <v>0</v>
      </c>
      <c r="L706" s="230">
        <f>(L647/L612)*AO94</f>
        <v>0</v>
      </c>
      <c r="M706" s="214">
        <f t="shared" si="24"/>
        <v>0</v>
      </c>
      <c r="N706" s="224" t="s">
        <v>682</v>
      </c>
    </row>
    <row r="707" spans="1:14" s="214" customFormat="1" ht="12.6" customHeight="1" x14ac:dyDescent="0.2">
      <c r="A707" s="225">
        <v>7380</v>
      </c>
      <c r="B707" s="224" t="s">
        <v>683</v>
      </c>
      <c r="C707" s="230">
        <f>AP85</f>
        <v>0</v>
      </c>
      <c r="D707" s="230">
        <f>(D615/D612)*AP90</f>
        <v>0</v>
      </c>
      <c r="E707" s="232">
        <f>(E623/E612)*SUM(C707:D707)</f>
        <v>0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>
        <f>(K644/K612)*AP89</f>
        <v>0</v>
      </c>
      <c r="L707" s="230">
        <f>(L647/L612)*AP94</f>
        <v>0</v>
      </c>
      <c r="M707" s="214">
        <f t="shared" si="24"/>
        <v>0</v>
      </c>
      <c r="N707" s="224" t="s">
        <v>684</v>
      </c>
    </row>
    <row r="708" spans="1:14" s="214" customFormat="1" ht="12.6" customHeight="1" x14ac:dyDescent="0.2">
      <c r="A708" s="225">
        <v>7390</v>
      </c>
      <c r="B708" s="224" t="s">
        <v>685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>
        <f>(K644/K612)*AQ89</f>
        <v>0</v>
      </c>
      <c r="L708" s="230">
        <f>(L647/L612)*AQ94</f>
        <v>0</v>
      </c>
      <c r="M708" s="214">
        <f t="shared" si="24"/>
        <v>0</v>
      </c>
      <c r="N708" s="224" t="s">
        <v>686</v>
      </c>
    </row>
    <row r="709" spans="1:14" s="214" customFormat="1" ht="12.6" customHeight="1" x14ac:dyDescent="0.2">
      <c r="A709" s="225">
        <v>7400</v>
      </c>
      <c r="B709" s="224" t="s">
        <v>687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>
        <f>(K644/K612)*AR89</f>
        <v>0</v>
      </c>
      <c r="L709" s="230">
        <f>(L647/L612)*AR94</f>
        <v>0</v>
      </c>
      <c r="M709" s="214">
        <f t="shared" si="24"/>
        <v>0</v>
      </c>
      <c r="N709" s="224" t="s">
        <v>688</v>
      </c>
    </row>
    <row r="710" spans="1:14" s="214" customFormat="1" ht="12.6" customHeight="1" x14ac:dyDescent="0.2">
      <c r="A710" s="225">
        <v>7410</v>
      </c>
      <c r="B710" s="224" t="s">
        <v>156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>
        <f>(K644/K612)*AS89</f>
        <v>0</v>
      </c>
      <c r="L710" s="230">
        <f>(L647/L612)*AS94</f>
        <v>0</v>
      </c>
      <c r="M710" s="214">
        <f t="shared" si="24"/>
        <v>0</v>
      </c>
      <c r="N710" s="224" t="s">
        <v>689</v>
      </c>
    </row>
    <row r="711" spans="1:14" s="214" customFormat="1" ht="12.6" customHeight="1" x14ac:dyDescent="0.2">
      <c r="A711" s="225">
        <v>7420</v>
      </c>
      <c r="B711" s="224" t="s">
        <v>690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>
        <f>(K644/K612)*AT89</f>
        <v>0</v>
      </c>
      <c r="L711" s="230">
        <f>(L647/L612)*AT94</f>
        <v>0</v>
      </c>
      <c r="M711" s="214">
        <f t="shared" si="24"/>
        <v>0</v>
      </c>
      <c r="N711" s="224" t="s">
        <v>691</v>
      </c>
    </row>
    <row r="712" spans="1:14" s="214" customFormat="1" ht="12.6" customHeight="1" x14ac:dyDescent="0.2">
      <c r="A712" s="225">
        <v>7430</v>
      </c>
      <c r="B712" s="224" t="s">
        <v>692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>
        <f>(K644/K612)*AU89</f>
        <v>0</v>
      </c>
      <c r="L712" s="230">
        <f>(L647/L612)*AU94</f>
        <v>0</v>
      </c>
      <c r="M712" s="214">
        <f t="shared" si="24"/>
        <v>0</v>
      </c>
      <c r="N712" s="224" t="s">
        <v>693</v>
      </c>
    </row>
    <row r="713" spans="1:14" s="214" customFormat="1" ht="12.6" customHeight="1" x14ac:dyDescent="0.2">
      <c r="A713" s="225">
        <v>7490</v>
      </c>
      <c r="B713" s="224" t="s">
        <v>694</v>
      </c>
      <c r="C713" s="230">
        <f>AV85</f>
        <v>-3987278.0399999996</v>
      </c>
      <c r="D713" s="230">
        <f>(D615/D612)*AV90</f>
        <v>182532.80953273838</v>
      </c>
      <c r="E713" s="232">
        <f>(E623/E612)*SUM(C713:D713)</f>
        <v>-610616.17382906168</v>
      </c>
      <c r="F713" s="232">
        <f>(F624/F612)*AV64</f>
        <v>1910.0047044540281</v>
      </c>
      <c r="G713" s="230">
        <f>(G625/G612)*AV91</f>
        <v>0</v>
      </c>
      <c r="H713" s="232">
        <f>(H628/H612)*AV60</f>
        <v>4316.0118105931278</v>
      </c>
      <c r="I713" s="230">
        <f>(I629/I612)*AV92</f>
        <v>61099.857076831991</v>
      </c>
      <c r="J713" s="230">
        <f>(J630/J612)*AV93</f>
        <v>0</v>
      </c>
      <c r="K713" s="230">
        <f>(K644/K612)*AV89</f>
        <v>4149.6016000524678</v>
      </c>
      <c r="L713" s="230">
        <f>(L647/L612)*AV94</f>
        <v>38321.110357815829</v>
      </c>
      <c r="M713" s="214">
        <f t="shared" si="24"/>
        <v>-318287</v>
      </c>
      <c r="N713" s="226" t="s">
        <v>695</v>
      </c>
    </row>
    <row r="714" spans="1:14" s="214" customFormat="1" ht="12.6" customHeight="1" x14ac:dyDescent="0.2"/>
    <row r="715" spans="1:14" s="214" customFormat="1" ht="12.6" customHeight="1" x14ac:dyDescent="0.2">
      <c r="C715" s="227">
        <f>SUM(C614:C647)+SUM(C668:C713)</f>
        <v>267624044.53000003</v>
      </c>
      <c r="D715" s="214">
        <f>SUM(D616:D647)+SUM(D668:D713)</f>
        <v>20443954.339999996</v>
      </c>
      <c r="E715" s="214">
        <f>SUM(E624:E647)+SUM(E668:E713)</f>
        <v>37010689.529640131</v>
      </c>
      <c r="F715" s="214">
        <f>SUM(F625:F648)+SUM(F668:F713)</f>
        <v>353461.41793955892</v>
      </c>
      <c r="G715" s="214">
        <f>SUM(G626:G647)+SUM(G668:G713)</f>
        <v>4148326.855451629</v>
      </c>
      <c r="H715" s="214">
        <f>SUM(H629:H647)+SUM(H668:H713)</f>
        <v>358931.45907778328</v>
      </c>
      <c r="I715" s="214">
        <f>SUM(I630:I647)+SUM(I668:I713)</f>
        <v>5771564.8956309818</v>
      </c>
      <c r="J715" s="214">
        <f>SUM(J631:J647)+SUM(J668:J713)</f>
        <v>0</v>
      </c>
      <c r="K715" s="214">
        <f>SUM(K668:K713)</f>
        <v>12818992.050895216</v>
      </c>
      <c r="L715" s="214">
        <f>SUM(L668:L713)</f>
        <v>4539358.0944432151</v>
      </c>
      <c r="M715" s="214">
        <f>SUM(M668:M713)</f>
        <v>77949931</v>
      </c>
      <c r="N715" s="224" t="s">
        <v>696</v>
      </c>
    </row>
    <row r="716" spans="1:14" s="214" customFormat="1" ht="12.6" customHeight="1" x14ac:dyDescent="0.2">
      <c r="C716" s="227">
        <f>CE85</f>
        <v>267624044.53000003</v>
      </c>
      <c r="D716" s="214">
        <f>D615</f>
        <v>20443954.339999996</v>
      </c>
      <c r="E716" s="214">
        <f>E623</f>
        <v>37010689.529640123</v>
      </c>
      <c r="F716" s="214">
        <f>F624</f>
        <v>353461.41793955892</v>
      </c>
      <c r="G716" s="214">
        <f>G625</f>
        <v>4148326.8554516295</v>
      </c>
      <c r="H716" s="214">
        <f>H628</f>
        <v>358931.45907778339</v>
      </c>
      <c r="I716" s="214">
        <f>I629</f>
        <v>5771564.8956309808</v>
      </c>
      <c r="J716" s="214">
        <f>J630</f>
        <v>0</v>
      </c>
      <c r="K716" s="214">
        <f>K644</f>
        <v>12818992.050895216</v>
      </c>
      <c r="L716" s="214">
        <f>L647</f>
        <v>4539358.094443216</v>
      </c>
      <c r="M716" s="214">
        <f>C648</f>
        <v>77949929.61999999</v>
      </c>
      <c r="N716" s="224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25">
      <c r="A2" s="11" t="str">
        <f>MONTH(data!C96) &amp; "-" &amp; DAY(data!C96)</f>
        <v>6-30</v>
      </c>
      <c r="B2" s="212" t="str">
        <f>RIGHT(data!C97, 3)</f>
        <v>126</v>
      </c>
      <c r="C2" s="11" t="str">
        <f>SUBSTITUTE(LEFT(data!C98,49),",","")</f>
        <v>Highline Medical Center</v>
      </c>
      <c r="D2" s="11" t="str">
        <f>LEFT(data!C99, 49)</f>
        <v>16251 Sylvester Rd SW</v>
      </c>
      <c r="E2" s="11" t="str">
        <f>LEFT(data!C100, 100)</f>
        <v>Burien</v>
      </c>
      <c r="F2" s="11" t="str">
        <f>LEFT(data!C101, 2)</f>
        <v>WA</v>
      </c>
      <c r="G2" s="11" t="str">
        <f>LEFT(data!C102, 100)</f>
        <v>98166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206-244-9970</v>
      </c>
      <c r="L2" s="11" t="str">
        <f>LEFT(data!C108, 49)</f>
        <v>206-246-5385</v>
      </c>
      <c r="M2" s="11" t="str">
        <f>LEFT(data!C109, 49)</f>
        <v>Caroline Leung</v>
      </c>
      <c r="N2" s="11" t="str">
        <f>LEFT(data!C110, 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9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" customHeight="1" x14ac:dyDescent="0.25">
      <c r="A2" s="12" t="str">
        <f>RIGHT(data!C97,3)</f>
        <v>126</v>
      </c>
      <c r="B2" s="211" t="str">
        <f>RIGHT(data!C96,4)</f>
        <v>2023</v>
      </c>
      <c r="C2" s="12" t="s">
        <v>1153</v>
      </c>
      <c r="D2" s="210">
        <f>ROUND(N(data!C181),0)</f>
        <v>6352803</v>
      </c>
      <c r="E2" s="210">
        <f>ROUND(N(data!C182),0)</f>
        <v>23507</v>
      </c>
      <c r="F2" s="210">
        <f>ROUND(N(data!C183),0)</f>
        <v>557025</v>
      </c>
      <c r="G2" s="210">
        <f>ROUND(N(data!C184),0)</f>
        <v>9226925</v>
      </c>
      <c r="H2" s="210">
        <f>ROUND(N(data!C185),0)</f>
        <v>160072</v>
      </c>
      <c r="I2" s="210">
        <f>ROUND(N(data!C186),0)</f>
        <v>2517786</v>
      </c>
      <c r="J2" s="210">
        <f>ROUND(N(data!C187)+N(data!C188),0)</f>
        <v>3729817</v>
      </c>
      <c r="K2" s="210">
        <f>ROUND(N(data!C191),0)</f>
        <v>6245217</v>
      </c>
      <c r="L2" s="210">
        <f>ROUND(N(data!C192),0)</f>
        <v>404436</v>
      </c>
      <c r="M2" s="210">
        <f>ROUND(N(data!C195),0)</f>
        <v>1986793</v>
      </c>
      <c r="N2" s="210">
        <f>ROUND(N(data!C196),0)</f>
        <v>118</v>
      </c>
      <c r="O2" s="210">
        <f>ROUND(N(data!C199),0)</f>
        <v>92872</v>
      </c>
      <c r="P2" s="210">
        <f>ROUND(N(data!C200),0)</f>
        <v>0</v>
      </c>
      <c r="Q2" s="210">
        <f>ROUND(N(data!C201),0)</f>
        <v>-92872</v>
      </c>
      <c r="R2" s="210">
        <f>ROUND(N(data!C204),0)</f>
        <v>0</v>
      </c>
      <c r="S2" s="210">
        <f>ROUND(N(data!C205),0)</f>
        <v>4405369</v>
      </c>
      <c r="T2" s="210">
        <f>ROUND(N(data!B211),0)</f>
        <v>7414346</v>
      </c>
      <c r="U2" s="210">
        <f>ROUND(N(data!C211),0)</f>
        <v>0</v>
      </c>
      <c r="V2" s="210">
        <f>ROUND(N(data!D211),0)</f>
        <v>0</v>
      </c>
      <c r="W2" s="210">
        <f>ROUND(N(data!B212),0)</f>
        <v>1128574</v>
      </c>
      <c r="X2" s="210">
        <f>ROUND(N(data!C212),0)</f>
        <v>0</v>
      </c>
      <c r="Y2" s="210">
        <f>ROUND(N(data!D212),0)</f>
        <v>0</v>
      </c>
      <c r="Z2" s="210">
        <f>ROUND(N(data!B213),0)</f>
        <v>93535040</v>
      </c>
      <c r="AA2" s="210">
        <f>ROUND(N(data!C213),0)</f>
        <v>0</v>
      </c>
      <c r="AB2" s="210">
        <f>ROUND(N(data!D213),0)</f>
        <v>0</v>
      </c>
      <c r="AC2" s="210">
        <f>ROUND(N(data!B214),0)</f>
        <v>34378855</v>
      </c>
      <c r="AD2" s="210">
        <f>ROUND(N(data!C214),0)</f>
        <v>6024795</v>
      </c>
      <c r="AE2" s="210">
        <f>ROUND(N(data!D214),0)</f>
        <v>0</v>
      </c>
      <c r="AF2" s="210">
        <f>ROUND(N(data!B215),0)</f>
        <v>3112024</v>
      </c>
      <c r="AG2" s="210">
        <f>ROUND(N(data!C215),0)</f>
        <v>34</v>
      </c>
      <c r="AH2" s="210">
        <f>ROUND(N(data!D215),0)</f>
        <v>0</v>
      </c>
      <c r="AI2" s="210">
        <f>ROUND(N(data!B216),0)</f>
        <v>88716102</v>
      </c>
      <c r="AJ2" s="210">
        <f>ROUND(N(data!C216),0)</f>
        <v>5361830</v>
      </c>
      <c r="AK2" s="210">
        <f>ROUND(N(data!D216),0)</f>
        <v>48553</v>
      </c>
      <c r="AL2" s="210">
        <f>ROUND(N(data!B217),0)</f>
        <v>0</v>
      </c>
      <c r="AM2" s="210">
        <f>ROUND(N(data!C217),0)</f>
        <v>0</v>
      </c>
      <c r="AN2" s="210">
        <f>ROUND(N(data!D217),0)</f>
        <v>0</v>
      </c>
      <c r="AO2" s="210">
        <f>ROUND(N(data!B218),0)</f>
        <v>11932975</v>
      </c>
      <c r="AP2" s="210">
        <f>ROUND(N(data!C218),0)</f>
        <v>-502756</v>
      </c>
      <c r="AQ2" s="210">
        <f>ROUND(N(data!D218),0)</f>
        <v>0</v>
      </c>
      <c r="AR2" s="210">
        <f>ROUND(N(data!B219),0)</f>
        <v>8626589</v>
      </c>
      <c r="AS2" s="210">
        <f>ROUND(N(data!C219),0)</f>
        <v>-3114972</v>
      </c>
      <c r="AT2" s="210">
        <f>ROUND(N(data!D219),0)</f>
        <v>0</v>
      </c>
      <c r="AU2" s="210">
        <v>0</v>
      </c>
      <c r="AV2" s="210">
        <v>0</v>
      </c>
      <c r="AW2" s="210">
        <v>0</v>
      </c>
      <c r="AX2" s="210">
        <f>ROUND(N(data!B225),0)</f>
        <v>445119</v>
      </c>
      <c r="AY2" s="210">
        <f>ROUND(N(data!C225),0)</f>
        <v>58927</v>
      </c>
      <c r="AZ2" s="210">
        <f>ROUND(N(data!D225),0)</f>
        <v>0</v>
      </c>
      <c r="BA2" s="210">
        <f>ROUND(N(data!B226),0)</f>
        <v>30900106</v>
      </c>
      <c r="BB2" s="210">
        <f>ROUND(N(data!C226),0)</f>
        <v>3340552</v>
      </c>
      <c r="BC2" s="210">
        <f>ROUND(N(data!D226),0)</f>
        <v>0</v>
      </c>
      <c r="BD2" s="210">
        <f>ROUND(N(data!B227),0)</f>
        <v>11542061</v>
      </c>
      <c r="BE2" s="210">
        <f>ROUND(N(data!C227),0)</f>
        <v>2475771</v>
      </c>
      <c r="BF2" s="210">
        <f>ROUND(N(data!D227),0)</f>
        <v>0</v>
      </c>
      <c r="BG2" s="210">
        <f>ROUND(N(data!B228),0)</f>
        <v>1783320</v>
      </c>
      <c r="BH2" s="210">
        <f>ROUND(N(data!C228),0)</f>
        <v>288458</v>
      </c>
      <c r="BI2" s="210">
        <f>ROUND(N(data!D228),0)</f>
        <v>0</v>
      </c>
      <c r="BJ2" s="210">
        <f>ROUND(N(data!B229),0)</f>
        <v>68714118</v>
      </c>
      <c r="BK2" s="210">
        <f>ROUND(N(data!C229),0)</f>
        <v>10092151</v>
      </c>
      <c r="BL2" s="210">
        <f>ROUND(N(data!D229),0)</f>
        <v>3439382</v>
      </c>
      <c r="BM2" s="210">
        <f>ROUND(N(data!B230),0)</f>
        <v>0</v>
      </c>
      <c r="BN2" s="210">
        <f>ROUND(N(data!C230),0)</f>
        <v>0</v>
      </c>
      <c r="BO2" s="210">
        <f>ROUND(N(data!D230),0)</f>
        <v>0</v>
      </c>
      <c r="BP2" s="210">
        <f>ROUND(N(data!B231),0)</f>
        <v>6326102</v>
      </c>
      <c r="BQ2" s="210">
        <f>ROUND(N(data!C231),0)</f>
        <v>691726</v>
      </c>
      <c r="BR2" s="210">
        <f>ROUND(N(data!D231),0)</f>
        <v>0</v>
      </c>
      <c r="BS2" s="210">
        <f>ROUND(N(data!B232),0)</f>
        <v>0</v>
      </c>
      <c r="BT2" s="210">
        <f>ROUND(N(data!C232),0)</f>
        <v>0</v>
      </c>
      <c r="BU2" s="210">
        <f>ROUND(N(data!D232),0)</f>
        <v>0</v>
      </c>
      <c r="BV2" s="210">
        <f>ROUND(N(data!C239),0)</f>
        <v>408891971</v>
      </c>
      <c r="BW2" s="210">
        <f>ROUND(N(data!C240),0)</f>
        <v>267258243</v>
      </c>
      <c r="BX2" s="210">
        <f>ROUND(N(data!C241),0)</f>
        <v>0</v>
      </c>
      <c r="BY2" s="210">
        <f>ROUND(N(data!C242),0)</f>
        <v>24982202</v>
      </c>
      <c r="BZ2" s="210">
        <f>ROUND(N(data!C243),0)</f>
        <v>178747606</v>
      </c>
      <c r="CA2" s="210">
        <f>ROUND(N(data!C244),0)</f>
        <v>13933093</v>
      </c>
      <c r="CB2" s="210">
        <f>ROUND(N(data!C247),0)</f>
        <v>5739</v>
      </c>
      <c r="CC2" s="210">
        <f>ROUND(N(data!C249),0)</f>
        <v>4967285</v>
      </c>
      <c r="CD2" s="210">
        <f>ROUND(N(data!C250),0)</f>
        <v>18336221</v>
      </c>
      <c r="CE2" s="210">
        <f>ROUND(N(data!C254)+N(data!C255),0)</f>
        <v>10486694</v>
      </c>
      <c r="CF2" s="210">
        <f>ROUND(N(data!D237),0)</f>
        <v>13291401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" customHeight="1" x14ac:dyDescent="0.25">
      <c r="A2" s="12" t="str">
        <f>RIGHT(data!C97,3)</f>
        <v>126</v>
      </c>
      <c r="B2" s="12" t="str">
        <f>RIGHT(data!C96,4)</f>
        <v>2023</v>
      </c>
      <c r="C2" s="12" t="s">
        <v>1153</v>
      </c>
      <c r="D2" s="209">
        <f>ROUND(N(data!C127),0)</f>
        <v>5738</v>
      </c>
      <c r="E2" s="209">
        <f>ROUND(N(data!C128),0)</f>
        <v>0</v>
      </c>
      <c r="F2" s="209">
        <f>ROUND(N(data!C129),0)</f>
        <v>0</v>
      </c>
      <c r="G2" s="209">
        <f>ROUND(N(data!C130),0)</f>
        <v>815</v>
      </c>
      <c r="H2" s="209">
        <f>ROUND(N(data!D127),0)</f>
        <v>27583</v>
      </c>
      <c r="I2" s="209">
        <f>ROUND(N(data!D128),0)</f>
        <v>0</v>
      </c>
      <c r="J2" s="209">
        <f>ROUND(N(data!D129),0)</f>
        <v>0</v>
      </c>
      <c r="K2" s="209">
        <f>ROUND(N(data!D130),0)</f>
        <v>1341</v>
      </c>
      <c r="L2" s="209">
        <f>ROUND(N(data!C132),0)</f>
        <v>10</v>
      </c>
      <c r="M2" s="209">
        <f>ROUND(N(data!C133),0)</f>
        <v>21</v>
      </c>
      <c r="N2" s="209">
        <f>ROUND(N(data!C134),0)</f>
        <v>87</v>
      </c>
      <c r="O2" s="209">
        <f>ROUND(N(data!C135),0)</f>
        <v>0</v>
      </c>
      <c r="P2" s="209">
        <f>ROUND(N(data!C136),0)</f>
        <v>14</v>
      </c>
      <c r="Q2" s="209">
        <f>ROUND(N(data!C137),0)</f>
        <v>0</v>
      </c>
      <c r="R2" s="209">
        <f>ROUND(N(data!C138),0)</f>
        <v>0</v>
      </c>
      <c r="S2" s="209">
        <f>ROUND(N(data!C139),0)</f>
        <v>0</v>
      </c>
      <c r="T2" s="209">
        <f>ROUND(N(data!C140),0)</f>
        <v>0</v>
      </c>
      <c r="U2" s="209">
        <f>ROUND(N(data!C141),0)</f>
        <v>0</v>
      </c>
      <c r="V2" s="209">
        <f>ROUND(N(data!C142),0)</f>
        <v>5</v>
      </c>
      <c r="W2" s="209">
        <f>ROUND(N(data!C144),0)</f>
        <v>159</v>
      </c>
      <c r="X2" s="209">
        <f>ROUND(N(data!C145),0)</f>
        <v>16</v>
      </c>
      <c r="Y2" s="209">
        <f>ROUND(N(data!B154),0)</f>
        <v>2518</v>
      </c>
      <c r="Z2" s="209">
        <f>ROUND(N(data!B155),0)</f>
        <v>15267</v>
      </c>
      <c r="AA2" s="209">
        <f>ROUND(N(data!B156),0)</f>
        <v>0</v>
      </c>
      <c r="AB2" s="209">
        <f>ROUND(N(data!B157),0)</f>
        <v>220488240</v>
      </c>
      <c r="AC2" s="209">
        <f>ROUND(N(data!B158),0)</f>
        <v>262231560</v>
      </c>
      <c r="AD2" s="209">
        <f>ROUND(N(data!C154),0)</f>
        <v>1886</v>
      </c>
      <c r="AE2" s="209">
        <f>ROUND(N(data!C155),0)</f>
        <v>7361</v>
      </c>
      <c r="AF2" s="209">
        <f>ROUND(N(data!C156),0)</f>
        <v>0</v>
      </c>
      <c r="AG2" s="209">
        <f>ROUND(N(data!C157),0)</f>
        <v>123292842</v>
      </c>
      <c r="AH2" s="209">
        <f>ROUND(N(data!C158),0)</f>
        <v>177946380</v>
      </c>
      <c r="AI2" s="209">
        <f>ROUND(N(data!D154),0)</f>
        <v>1334</v>
      </c>
      <c r="AJ2" s="209">
        <f>ROUND(N(data!D155),0)</f>
        <v>4955</v>
      </c>
      <c r="AK2" s="209">
        <f>ROUND(N(data!D156),0)</f>
        <v>0</v>
      </c>
      <c r="AL2" s="209">
        <f>ROUND(N(data!D157),0)</f>
        <v>91507531</v>
      </c>
      <c r="AM2" s="209">
        <f>ROUND(N(data!D158),0)</f>
        <v>267753534</v>
      </c>
      <c r="AN2" s="209">
        <f>ROUND(N(data!B160),0)</f>
        <v>0</v>
      </c>
      <c r="AO2" s="209">
        <f>ROUND(N(data!B161),0)</f>
        <v>0</v>
      </c>
      <c r="AP2" s="209">
        <f>ROUND(N(data!B162),0)</f>
        <v>0</v>
      </c>
      <c r="AQ2" s="209">
        <f>ROUND(N(data!B163),0)</f>
        <v>0</v>
      </c>
      <c r="AR2" s="209">
        <f>ROUND(N(data!B164),0)</f>
        <v>0</v>
      </c>
      <c r="AS2" s="209">
        <f>ROUND(N(data!C160),0)</f>
        <v>0</v>
      </c>
      <c r="AT2" s="209">
        <f>ROUND(N(data!C161),0)</f>
        <v>0</v>
      </c>
      <c r="AU2" s="209">
        <f>ROUND(N(data!C162),0)</f>
        <v>0</v>
      </c>
      <c r="AV2" s="209">
        <f>ROUND(N(data!C163),0)</f>
        <v>0</v>
      </c>
      <c r="AW2" s="209">
        <f>ROUND(N(data!C164),0)</f>
        <v>0</v>
      </c>
      <c r="AX2" s="209">
        <f>ROUND(N(data!D160),0)</f>
        <v>0</v>
      </c>
      <c r="AY2" s="209">
        <f>ROUND(N(data!D161),0)</f>
        <v>0</v>
      </c>
      <c r="AZ2" s="209">
        <f>ROUND(N(data!D162),0)</f>
        <v>0</v>
      </c>
      <c r="BA2" s="209">
        <f>ROUND(N(data!D163),0)</f>
        <v>0</v>
      </c>
      <c r="BB2" s="209">
        <f>ROUND(N(data!D164),0)</f>
        <v>0</v>
      </c>
      <c r="BC2" s="209">
        <f>ROUND(N(data!B166),0)</f>
        <v>0</v>
      </c>
      <c r="BD2" s="209">
        <f>ROUND(N(data!B167),0)</f>
        <v>0</v>
      </c>
      <c r="BE2" s="209">
        <f>ROUND(N(data!B168),0)</f>
        <v>0</v>
      </c>
      <c r="BF2" s="209">
        <f>ROUND(N(data!B169),0)</f>
        <v>0</v>
      </c>
      <c r="BG2" s="209">
        <f>ROUND(N(data!B170),0)</f>
        <v>0</v>
      </c>
      <c r="BH2" s="209">
        <f>ROUND(N(data!C166),0)</f>
        <v>0</v>
      </c>
      <c r="BI2" s="209">
        <f>ROUND(N(data!C167),0)</f>
        <v>0</v>
      </c>
      <c r="BJ2" s="209">
        <f>ROUND(N(data!C168),0)</f>
        <v>0</v>
      </c>
      <c r="BK2" s="209">
        <f>ROUND(N(data!C169),0)</f>
        <v>0</v>
      </c>
      <c r="BL2" s="209">
        <f>ROUND(N(data!C170),0)</f>
        <v>0</v>
      </c>
      <c r="BM2" s="209">
        <f>ROUND(N(data!D166),0)</f>
        <v>0</v>
      </c>
      <c r="BN2" s="209">
        <f>ROUND(N(data!D167),0)</f>
        <v>0</v>
      </c>
      <c r="BO2" s="209">
        <f>ROUND(N(data!D168),0)</f>
        <v>0</v>
      </c>
      <c r="BP2" s="209">
        <f>ROUND(N(data!D169),0)</f>
        <v>0</v>
      </c>
      <c r="BQ2" s="209">
        <f>ROUND(N(data!D170),0)</f>
        <v>0</v>
      </c>
      <c r="BR2" s="209">
        <f>ROUND(N(data!B173),0)</f>
        <v>0</v>
      </c>
      <c r="BS2" s="209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" customHeight="1" x14ac:dyDescent="0.25">
      <c r="A2" s="210" t="str">
        <f>RIGHT(data!C97,3)</f>
        <v>126</v>
      </c>
      <c r="B2" s="211" t="str">
        <f>RIGHT(data!C96,4)</f>
        <v>2023</v>
      </c>
      <c r="C2" s="12" t="s">
        <v>1153</v>
      </c>
      <c r="D2" s="209">
        <f>ROUND(N(data!C181),0)</f>
        <v>6352803</v>
      </c>
      <c r="E2" s="209">
        <f>ROUND(N(data!C267),0)</f>
        <v>0</v>
      </c>
      <c r="F2" s="209">
        <f>ROUND(N(data!C268),0)</f>
        <v>162069193</v>
      </c>
      <c r="G2" s="209">
        <f>ROUND(N(data!C269),0)</f>
        <v>136389977</v>
      </c>
      <c r="H2" s="209">
        <f>ROUND(N(data!C270),0)</f>
        <v>0</v>
      </c>
      <c r="I2" s="209">
        <f>ROUND(N(data!C271),0)</f>
        <v>2026819</v>
      </c>
      <c r="J2" s="209">
        <f>ROUND(N(data!C272),0)</f>
        <v>0</v>
      </c>
      <c r="K2" s="209">
        <f>ROUND(N(data!C273),0)</f>
        <v>5792126</v>
      </c>
      <c r="L2" s="209">
        <f>ROUND(N(data!C274),0)</f>
        <v>689985</v>
      </c>
      <c r="M2" s="209">
        <f>ROUND(N(data!C275),0)</f>
        <v>0</v>
      </c>
      <c r="N2" s="209">
        <f>ROUND(N(data!C278),0)</f>
        <v>0</v>
      </c>
      <c r="O2" s="209">
        <f>ROUND(N(data!C279),0)</f>
        <v>0</v>
      </c>
      <c r="P2" s="209">
        <f>ROUND(N(data!C280),0)</f>
        <v>0</v>
      </c>
      <c r="Q2" s="209">
        <f>ROUND(N(data!C283),0)</f>
        <v>7414346</v>
      </c>
      <c r="R2" s="209">
        <f>ROUND(N(data!C284),0)</f>
        <v>1128574</v>
      </c>
      <c r="S2" s="209">
        <f>ROUND(N(data!C285),0)</f>
        <v>93535040</v>
      </c>
      <c r="T2" s="209">
        <f>ROUND(N(data!C286),0)</f>
        <v>40403649</v>
      </c>
      <c r="U2" s="209">
        <f>ROUND(N(data!C287),0)</f>
        <v>3112057</v>
      </c>
      <c r="V2" s="209">
        <f>ROUND(N(data!C288),0)</f>
        <v>94029380</v>
      </c>
      <c r="W2" s="209">
        <f>ROUND(N(data!C289),0)</f>
        <v>11430219</v>
      </c>
      <c r="X2" s="209">
        <f>ROUND(N(data!C290),0)</f>
        <v>5511617</v>
      </c>
      <c r="Y2" s="209">
        <f>ROUND(N(data!C291),0)</f>
        <v>0</v>
      </c>
      <c r="Z2" s="209">
        <f>ROUND(N(data!C292),0)</f>
        <v>133219030</v>
      </c>
      <c r="AA2" s="209">
        <f>ROUND(N(data!C295),0)</f>
        <v>0</v>
      </c>
      <c r="AB2" s="209">
        <f>ROUND(N(data!C296),0)</f>
        <v>0</v>
      </c>
      <c r="AC2" s="209">
        <f>ROUND(N(data!C297),0)</f>
        <v>20604869</v>
      </c>
      <c r="AD2" s="209">
        <f>ROUND(N(data!C298),0)</f>
        <v>36908568</v>
      </c>
      <c r="AE2" s="209">
        <f>ROUND(N(data!C302),0)</f>
        <v>1266391</v>
      </c>
      <c r="AF2" s="209">
        <f>ROUND(N(data!C303),0)</f>
        <v>0</v>
      </c>
      <c r="AG2" s="209">
        <f>ROUND(N(data!C304),0)</f>
        <v>0</v>
      </c>
      <c r="AH2" s="209">
        <f>ROUND(N(data!C305),0)</f>
        <v>1521135</v>
      </c>
      <c r="AI2" s="209">
        <f>ROUND(N(data!C314),0)</f>
        <v>0</v>
      </c>
      <c r="AJ2" s="209">
        <f>ROUND(N(data!C315),0)</f>
        <v>5088842</v>
      </c>
      <c r="AK2" s="209">
        <f>ROUND(N(data!C316),0)</f>
        <v>8270019</v>
      </c>
      <c r="AL2" s="209">
        <f>ROUND(N(data!C317),0)</f>
        <v>47070708</v>
      </c>
      <c r="AM2" s="209">
        <f>ROUND(N(data!C318),0)</f>
        <v>0</v>
      </c>
      <c r="AN2" s="209">
        <f>ROUND(N(data!C319),0)</f>
        <v>456925</v>
      </c>
      <c r="AO2" s="209">
        <f>ROUND(N(data!C320),0)</f>
        <v>0</v>
      </c>
      <c r="AP2" s="209">
        <f>ROUND(N(data!C321),0)</f>
        <v>0</v>
      </c>
      <c r="AQ2" s="209">
        <f>ROUND(N(data!C322),0)</f>
        <v>0</v>
      </c>
      <c r="AR2" s="209">
        <f>ROUND(N(data!C323),0)</f>
        <v>5279001</v>
      </c>
      <c r="AS2" s="209">
        <f>ROUND(N(data!C326),0)</f>
        <v>0</v>
      </c>
      <c r="AT2" s="209">
        <f>ROUND(N(data!C327),0)</f>
        <v>0</v>
      </c>
      <c r="AU2" s="209">
        <f>ROUND(N(data!C328),0)</f>
        <v>19176767</v>
      </c>
      <c r="AV2" s="209">
        <f>ROUND(N(data!C331),0)</f>
        <v>0</v>
      </c>
      <c r="AW2" s="209">
        <f>ROUND(N(data!C332),0)</f>
        <v>0</v>
      </c>
      <c r="AX2" s="209">
        <f>ROUND(N(data!C333),0)</f>
        <v>0</v>
      </c>
      <c r="AY2" s="209">
        <f>ROUND(N(data!C334),0)</f>
        <v>391557</v>
      </c>
      <c r="AZ2" s="209">
        <f>ROUND(N(data!C335),0)</f>
        <v>0</v>
      </c>
      <c r="BA2" s="209">
        <f>ROUND(N(data!C336),0)</f>
        <v>85421855</v>
      </c>
      <c r="BB2" s="209">
        <f>ROUND(N(data!C337),0)</f>
        <v>0</v>
      </c>
      <c r="BC2" s="209">
        <f>ROUND(N(data!C338),0)</f>
        <v>2041659</v>
      </c>
      <c r="BD2" s="209">
        <f>ROUND(N(data!C339),0)</f>
        <v>0</v>
      </c>
      <c r="BE2" s="209">
        <f>ROUND(N(data!C343),0)</f>
        <v>49169829</v>
      </c>
      <c r="BF2" s="209">
        <f>ROUND(N(data!C345),0)</f>
        <v>0</v>
      </c>
      <c r="BG2" s="209">
        <f>ROUND(N(data!C346),0)</f>
        <v>0</v>
      </c>
      <c r="BH2" s="209">
        <f>ROUND(N(data!C347),0)</f>
        <v>0</v>
      </c>
      <c r="BI2" s="209">
        <f>ROUND(N(data!C348),0)</f>
        <v>0</v>
      </c>
      <c r="BJ2" s="209">
        <f>ROUND(N(data!C349),0)</f>
        <v>0</v>
      </c>
      <c r="BK2" s="209">
        <f>ROUND(N(data!CE60),2)</f>
        <v>861.03</v>
      </c>
      <c r="BL2" s="209">
        <f>ROUND(N(data!C358),0)</f>
        <v>435288613</v>
      </c>
      <c r="BM2" s="209">
        <f>ROUND(N(data!C359),0)</f>
        <v>707931474</v>
      </c>
      <c r="BN2" s="209">
        <f>ROUND(N(data!C363),0)</f>
        <v>893813115</v>
      </c>
      <c r="BO2" s="209">
        <f>ROUND(N(data!C364),0)</f>
        <v>23303506</v>
      </c>
      <c r="BP2" s="209">
        <f>ROUND(N(data!C365),0)</f>
        <v>10486694</v>
      </c>
      <c r="BQ2" s="209">
        <f>ROUND(N(data!D381),0)</f>
        <v>13992854</v>
      </c>
      <c r="BR2" s="209">
        <f>ROUND(N(data!C370),0)</f>
        <v>6493</v>
      </c>
      <c r="BS2" s="209">
        <f>ROUND(N(data!C371),0)</f>
        <v>3525002</v>
      </c>
      <c r="BT2" s="209">
        <f>ROUND(N(data!C372),0)</f>
        <v>2822577</v>
      </c>
      <c r="BU2" s="209">
        <f>ROUND(N(data!C373),0)</f>
        <v>0</v>
      </c>
      <c r="BV2" s="209">
        <f>ROUND(N(data!C374),0)</f>
        <v>857584</v>
      </c>
      <c r="BW2" s="209">
        <f>ROUND(N(data!C375),0)</f>
        <v>0</v>
      </c>
      <c r="BX2" s="209">
        <f>ROUND(N(data!C376),0)</f>
        <v>3203584</v>
      </c>
      <c r="BY2" s="209">
        <f>ROUND(N(data!C377),0)</f>
        <v>0</v>
      </c>
      <c r="BZ2" s="209">
        <f>ROUND(N(data!C378),0)</f>
        <v>2935083</v>
      </c>
      <c r="CA2" s="209">
        <f>ROUND(N(data!C379),0)</f>
        <v>386529</v>
      </c>
      <c r="CB2" s="209">
        <f>ROUND(N(data!C380),0)</f>
        <v>256001</v>
      </c>
      <c r="CC2" s="209">
        <f>ROUND(N(data!C382),0)</f>
        <v>0</v>
      </c>
      <c r="CD2" s="209">
        <f>ROUND(N(data!C389),0)</f>
        <v>96266408</v>
      </c>
      <c r="CE2" s="209">
        <f>ROUND(N(data!C390),0)</f>
        <v>22567935</v>
      </c>
      <c r="CF2" s="209">
        <f>ROUND(N(data!C391),0)</f>
        <v>11252942</v>
      </c>
      <c r="CG2" s="209">
        <f>ROUND(N(data!C392),0)</f>
        <v>26820637</v>
      </c>
      <c r="CH2" s="209">
        <f>ROUND(N(data!C393),0)</f>
        <v>2260648</v>
      </c>
      <c r="CI2" s="209">
        <f>ROUND(N(data!C394),0)</f>
        <v>49029710</v>
      </c>
      <c r="CJ2" s="209">
        <f>ROUND(N(data!C395),0)</f>
        <v>16947586</v>
      </c>
      <c r="CK2" s="209">
        <f>ROUND(N(data!C396),0)</f>
        <v>6649654</v>
      </c>
      <c r="CL2" s="209">
        <f>ROUND(N(data!C397),0)</f>
        <v>0</v>
      </c>
      <c r="CM2" s="209">
        <f>ROUND(N(data!C398),0)</f>
        <v>0</v>
      </c>
      <c r="CN2" s="209">
        <f>ROUND(N(data!C399),0)</f>
        <v>4405369</v>
      </c>
      <c r="CO2" s="209">
        <f>ROUND(N(data!C362),0)</f>
        <v>13291401</v>
      </c>
      <c r="CP2" s="209">
        <f>ROUND(N(data!D415),0)</f>
        <v>35270051</v>
      </c>
      <c r="CQ2" s="61">
        <f>ROUND(N(data!C401),0)</f>
        <v>333977</v>
      </c>
      <c r="CR2" s="61">
        <f>ROUND(N(data!C402),0)</f>
        <v>14796787</v>
      </c>
      <c r="CS2" s="61">
        <f>ROUND(N(data!C403),0)</f>
        <v>0</v>
      </c>
      <c r="CT2" s="61">
        <f>ROUND(N(data!C404),0)</f>
        <v>1986911</v>
      </c>
      <c r="CU2" s="61">
        <f>ROUND(N(data!C405),0)</f>
        <v>672609</v>
      </c>
      <c r="CV2" s="61">
        <f>ROUND(N(data!C406),0)</f>
        <v>318509</v>
      </c>
      <c r="CW2" s="61">
        <f>ROUND(N(data!C407),0)</f>
        <v>984758</v>
      </c>
      <c r="CX2" s="61">
        <f>ROUND(N(data!C408),0)</f>
        <v>2267985</v>
      </c>
      <c r="CY2" s="61">
        <f>ROUND(N(data!C409),0)</f>
        <v>5742309</v>
      </c>
      <c r="CZ2" s="61">
        <f>ROUND(N(data!C410),0)</f>
        <v>232</v>
      </c>
      <c r="DA2" s="61">
        <f>ROUND(N(data!C411),0)</f>
        <v>109864</v>
      </c>
      <c r="DB2" s="61">
        <f>ROUND(N(data!C412),0)</f>
        <v>6810705</v>
      </c>
      <c r="DC2" s="61">
        <f>ROUND(N(data!C413),0)</f>
        <v>0</v>
      </c>
      <c r="DD2" s="61">
        <f>ROUND(N(data!C414),0)</f>
        <v>1245405</v>
      </c>
      <c r="DE2" s="61">
        <f>ROUND(N(data!C419),0)</f>
        <v>0</v>
      </c>
      <c r="DF2" s="209">
        <f>ROUND(N(data!D420),0)</f>
        <v>802193</v>
      </c>
      <c r="DG2" s="209">
        <f>ROUND(N(data!C422),0)</f>
        <v>0</v>
      </c>
      <c r="DH2" s="20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126</v>
      </c>
      <c r="B2" s="211" t="str">
        <f>RIGHT(data!$C$96,4)</f>
        <v>2023</v>
      </c>
      <c r="C2" s="12" t="str">
        <f>data!C$55</f>
        <v>6010</v>
      </c>
      <c r="D2" s="12" t="s">
        <v>1153</v>
      </c>
      <c r="E2" s="209">
        <f>ROUND(N(data!C59), 0)</f>
        <v>1820</v>
      </c>
      <c r="F2" s="318">
        <f>ROUND(N(data!C60), 2)</f>
        <v>17.13</v>
      </c>
      <c r="G2" s="209">
        <f>ROUND(N(data!C61), 0)</f>
        <v>2385565</v>
      </c>
      <c r="H2" s="209">
        <f>ROUND(N(data!C62), 0)</f>
        <v>558650</v>
      </c>
      <c r="I2" s="209">
        <f>ROUND(N(data!C63), 0)</f>
        <v>1287788</v>
      </c>
      <c r="J2" s="209">
        <f>ROUND(N(data!C64), 0)</f>
        <v>536332</v>
      </c>
      <c r="K2" s="209">
        <f>ROUND(N(data!C65), 0)</f>
        <v>201</v>
      </c>
      <c r="L2" s="209">
        <f>ROUND(N(data!C66), 0)</f>
        <v>16504</v>
      </c>
      <c r="M2" s="209">
        <f>ROUND(N(data!C67), 0)</f>
        <v>280520</v>
      </c>
      <c r="N2" s="209">
        <f>ROUND(N(data!C68), 0)</f>
        <v>0</v>
      </c>
      <c r="O2" s="209">
        <f>ROUND(N(data!C69), 0)</f>
        <v>883276</v>
      </c>
      <c r="P2" s="209">
        <f>ROUND(N(data!C70), 0)</f>
        <v>0</v>
      </c>
      <c r="Q2" s="209">
        <f>ROUND(N(data!C71), 0)</f>
        <v>848511</v>
      </c>
      <c r="R2" s="209">
        <f>ROUND(N(data!C72), 0)</f>
        <v>0</v>
      </c>
      <c r="S2" s="209">
        <f>ROUND(N(data!C73), 0)</f>
        <v>0</v>
      </c>
      <c r="T2" s="209">
        <f>ROUND(N(data!C74), 0)</f>
        <v>24186</v>
      </c>
      <c r="U2" s="209">
        <f>ROUND(N(data!C75), 0)</f>
        <v>0</v>
      </c>
      <c r="V2" s="209">
        <f>ROUND(N(data!C76), 0)</f>
        <v>0</v>
      </c>
      <c r="W2" s="209">
        <f>ROUND(N(data!C77), 0)</f>
        <v>2146</v>
      </c>
      <c r="X2" s="209">
        <f>ROUND(N(data!C78), 0)</f>
        <v>0</v>
      </c>
      <c r="Y2" s="209">
        <f>ROUND(N(data!C79), 0)</f>
        <v>0</v>
      </c>
      <c r="Z2" s="209">
        <f>ROUND(N(data!C80), 0)</f>
        <v>3560</v>
      </c>
      <c r="AA2" s="209">
        <f>ROUND(N(data!C81), 0)</f>
        <v>0</v>
      </c>
      <c r="AB2" s="209">
        <f>ROUND(N(data!C82), 0)</f>
        <v>0</v>
      </c>
      <c r="AC2" s="209">
        <f>ROUND(N(data!C83), 0)</f>
        <v>4873</v>
      </c>
      <c r="AD2" s="209">
        <f>ROUND(N(data!C84), 0)</f>
        <v>5000</v>
      </c>
      <c r="AE2" s="209">
        <f>ROUND(N(data!C89), 0)</f>
        <v>13742789</v>
      </c>
      <c r="AF2" s="209">
        <f>ROUND(N(data!C87), 0)</f>
        <v>13577837</v>
      </c>
      <c r="AG2" s="209">
        <f>ROUND(N(data!C90), 0)</f>
        <v>6296</v>
      </c>
      <c r="AH2" s="209">
        <f>ROUND(N(data!C91), 0)</f>
        <v>45028</v>
      </c>
      <c r="AI2" s="209">
        <f>ROUND(N(data!C92), 0)</f>
        <v>2405</v>
      </c>
      <c r="AJ2" s="209">
        <f>ROUND(N(data!C93), 0)</f>
        <v>128443</v>
      </c>
      <c r="AK2" s="318">
        <f>ROUND(N(data!C94), 2)</f>
        <v>14.41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126</v>
      </c>
      <c r="B3" s="211" t="str">
        <f>RIGHT(data!$C$96,4)</f>
        <v>2023</v>
      </c>
      <c r="C3" s="12" t="str">
        <f>data!D$55</f>
        <v>6030</v>
      </c>
      <c r="D3" s="12" t="s">
        <v>1153</v>
      </c>
      <c r="E3" s="209">
        <f>ROUND(N(data!D59), 0)</f>
        <v>0</v>
      </c>
      <c r="F3" s="318">
        <f>ROUND(N(data!D60), 2)</f>
        <v>0</v>
      </c>
      <c r="G3" s="209">
        <f>ROUND(N(data!D61), 0)</f>
        <v>0</v>
      </c>
      <c r="H3" s="209">
        <f>ROUND(N(data!D62), 0)</f>
        <v>0</v>
      </c>
      <c r="I3" s="209">
        <f>ROUND(N(data!D63), 0)</f>
        <v>0</v>
      </c>
      <c r="J3" s="209">
        <f>ROUND(N(data!D64), 0)</f>
        <v>0</v>
      </c>
      <c r="K3" s="209">
        <f>ROUND(N(data!D65), 0)</f>
        <v>0</v>
      </c>
      <c r="L3" s="209">
        <f>ROUND(N(data!D66), 0)</f>
        <v>0</v>
      </c>
      <c r="M3" s="209">
        <f>ROUND(N(data!D67), 0)</f>
        <v>0</v>
      </c>
      <c r="N3" s="209">
        <f>ROUND(N(data!D68), 0)</f>
        <v>0</v>
      </c>
      <c r="O3" s="209">
        <f>ROUND(N(data!D69), 0)</f>
        <v>0</v>
      </c>
      <c r="P3" s="209">
        <f>ROUND(N(data!D70), 0)</f>
        <v>0</v>
      </c>
      <c r="Q3" s="209">
        <f>ROUND(N(data!D71), 0)</f>
        <v>0</v>
      </c>
      <c r="R3" s="209">
        <f>ROUND(N(data!D72), 0)</f>
        <v>0</v>
      </c>
      <c r="S3" s="209">
        <f>ROUND(N(data!D73), 0)</f>
        <v>0</v>
      </c>
      <c r="T3" s="209">
        <f>ROUND(N(data!D74), 0)</f>
        <v>0</v>
      </c>
      <c r="U3" s="209">
        <f>ROUND(N(data!D75), 0)</f>
        <v>0</v>
      </c>
      <c r="V3" s="209">
        <f>ROUND(N(data!D76), 0)</f>
        <v>0</v>
      </c>
      <c r="W3" s="209">
        <f>ROUND(N(data!D77), 0)</f>
        <v>0</v>
      </c>
      <c r="X3" s="209">
        <f>ROUND(N(data!D78), 0)</f>
        <v>0</v>
      </c>
      <c r="Y3" s="209">
        <f>ROUND(N(data!D79), 0)</f>
        <v>0</v>
      </c>
      <c r="Z3" s="209">
        <f>ROUND(N(data!D80), 0)</f>
        <v>0</v>
      </c>
      <c r="AA3" s="209">
        <f>ROUND(N(data!D81), 0)</f>
        <v>0</v>
      </c>
      <c r="AB3" s="209">
        <f>ROUND(N(data!D82), 0)</f>
        <v>0</v>
      </c>
      <c r="AC3" s="209">
        <f>ROUND(N(data!D83), 0)</f>
        <v>0</v>
      </c>
      <c r="AD3" s="209">
        <f>ROUND(N(data!D84), 0)</f>
        <v>0</v>
      </c>
      <c r="AE3" s="209">
        <f>ROUND(N(data!D89), 0)</f>
        <v>0</v>
      </c>
      <c r="AF3" s="209">
        <f>ROUND(N(data!D87), 0)</f>
        <v>0</v>
      </c>
      <c r="AG3" s="209">
        <f>ROUND(N(data!D90), 0)</f>
        <v>0</v>
      </c>
      <c r="AH3" s="209">
        <f>ROUND(N(data!D91), 0)</f>
        <v>0</v>
      </c>
      <c r="AI3" s="209">
        <f>ROUND(N(data!D92), 0)</f>
        <v>0</v>
      </c>
      <c r="AJ3" s="209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126</v>
      </c>
      <c r="B4" s="211" t="str">
        <f>RIGHT(data!$C$96,4)</f>
        <v>2023</v>
      </c>
      <c r="C4" s="12" t="str">
        <f>data!E$55</f>
        <v>6070</v>
      </c>
      <c r="D4" s="12" t="s">
        <v>1153</v>
      </c>
      <c r="E4" s="209">
        <f>ROUND(N(data!E59), 0)</f>
        <v>25763</v>
      </c>
      <c r="F4" s="318">
        <f>ROUND(N(data!E60), 2)</f>
        <v>163.28</v>
      </c>
      <c r="G4" s="209">
        <f>ROUND(N(data!E61), 0)</f>
        <v>18967382</v>
      </c>
      <c r="H4" s="209">
        <f>ROUND(N(data!E62), 0)</f>
        <v>4441857</v>
      </c>
      <c r="I4" s="209">
        <f>ROUND(N(data!E63), 0)</f>
        <v>357172</v>
      </c>
      <c r="J4" s="209">
        <f>ROUND(N(data!E64), 0)</f>
        <v>1177310</v>
      </c>
      <c r="K4" s="209">
        <f>ROUND(N(data!E65), 0)</f>
        <v>2966</v>
      </c>
      <c r="L4" s="209">
        <f>ROUND(N(data!E66), 0)</f>
        <v>32590</v>
      </c>
      <c r="M4" s="209">
        <f>ROUND(N(data!E67), 0)</f>
        <v>2461593</v>
      </c>
      <c r="N4" s="209">
        <f>ROUND(N(data!E68), 0)</f>
        <v>21992</v>
      </c>
      <c r="O4" s="209">
        <f>ROUND(N(data!E69), 0)</f>
        <v>2864777</v>
      </c>
      <c r="P4" s="209">
        <f>ROUND(N(data!E70), 0)</f>
        <v>0</v>
      </c>
      <c r="Q4" s="209">
        <f>ROUND(N(data!E71), 0)</f>
        <v>2578207</v>
      </c>
      <c r="R4" s="209">
        <f>ROUND(N(data!E72), 0)</f>
        <v>0</v>
      </c>
      <c r="S4" s="209">
        <f>ROUND(N(data!E73), 0)</f>
        <v>0</v>
      </c>
      <c r="T4" s="209">
        <f>ROUND(N(data!E74), 0)</f>
        <v>232002</v>
      </c>
      <c r="U4" s="209">
        <f>ROUND(N(data!E75), 0)</f>
        <v>0</v>
      </c>
      <c r="V4" s="209">
        <f>ROUND(N(data!E76), 0)</f>
        <v>0</v>
      </c>
      <c r="W4" s="209">
        <f>ROUND(N(data!E77), 0)</f>
        <v>10863</v>
      </c>
      <c r="X4" s="209">
        <f>ROUND(N(data!E78), 0)</f>
        <v>0</v>
      </c>
      <c r="Y4" s="209">
        <f>ROUND(N(data!E79), 0)</f>
        <v>0</v>
      </c>
      <c r="Z4" s="209">
        <f>ROUND(N(data!E80), 0)</f>
        <v>7426</v>
      </c>
      <c r="AA4" s="209">
        <f>ROUND(N(data!E81), 0)</f>
        <v>0</v>
      </c>
      <c r="AB4" s="209">
        <f>ROUND(N(data!E82), 0)</f>
        <v>0</v>
      </c>
      <c r="AC4" s="209">
        <f>ROUND(N(data!E83), 0)</f>
        <v>36279</v>
      </c>
      <c r="AD4" s="209">
        <f>ROUND(N(data!E84), 0)</f>
        <v>10000</v>
      </c>
      <c r="AE4" s="209">
        <f>ROUND(N(data!E89), 0)</f>
        <v>137641351</v>
      </c>
      <c r="AF4" s="209">
        <f>ROUND(N(data!E87), 0)</f>
        <v>107315217</v>
      </c>
      <c r="AG4" s="209">
        <f>ROUND(N(data!E90), 0)</f>
        <v>47930</v>
      </c>
      <c r="AH4" s="209">
        <f>ROUND(N(data!E91), 0)</f>
        <v>40134</v>
      </c>
      <c r="AI4" s="209">
        <f>ROUND(N(data!E92), 0)</f>
        <v>18311</v>
      </c>
      <c r="AJ4" s="209">
        <f>ROUND(N(data!E93), 0)</f>
        <v>197927</v>
      </c>
      <c r="AK4" s="318">
        <f>ROUND(N(data!E94), 2)</f>
        <v>89.1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126</v>
      </c>
      <c r="B5" s="211" t="str">
        <f>RIGHT(data!$C$96,4)</f>
        <v>2023</v>
      </c>
      <c r="C5" s="12" t="str">
        <f>data!F$55</f>
        <v>6100</v>
      </c>
      <c r="D5" s="12" t="s">
        <v>1153</v>
      </c>
      <c r="E5" s="209">
        <f>ROUND(N(data!F59), 0)</f>
        <v>0</v>
      </c>
      <c r="F5" s="318">
        <f>ROUND(N(data!F60), 2)</f>
        <v>0</v>
      </c>
      <c r="G5" s="209">
        <f>ROUND(N(data!F61), 0)</f>
        <v>0</v>
      </c>
      <c r="H5" s="209">
        <f>ROUND(N(data!F62), 0)</f>
        <v>0</v>
      </c>
      <c r="I5" s="209">
        <f>ROUND(N(data!F63), 0)</f>
        <v>0</v>
      </c>
      <c r="J5" s="209">
        <f>ROUND(N(data!F64), 0)</f>
        <v>0</v>
      </c>
      <c r="K5" s="209">
        <f>ROUND(N(data!F65), 0)</f>
        <v>0</v>
      </c>
      <c r="L5" s="209">
        <f>ROUND(N(data!F66), 0)</f>
        <v>0</v>
      </c>
      <c r="M5" s="209">
        <f>ROUND(N(data!F67), 0)</f>
        <v>0</v>
      </c>
      <c r="N5" s="209">
        <f>ROUND(N(data!F68), 0)</f>
        <v>0</v>
      </c>
      <c r="O5" s="209">
        <f>ROUND(N(data!F69), 0)</f>
        <v>0</v>
      </c>
      <c r="P5" s="209">
        <f>ROUND(N(data!F70), 0)</f>
        <v>0</v>
      </c>
      <c r="Q5" s="209">
        <f>ROUND(N(data!F71), 0)</f>
        <v>0</v>
      </c>
      <c r="R5" s="209">
        <f>ROUND(N(data!F72), 0)</f>
        <v>0</v>
      </c>
      <c r="S5" s="209">
        <f>ROUND(N(data!F73), 0)</f>
        <v>0</v>
      </c>
      <c r="T5" s="209">
        <f>ROUND(N(data!F74), 0)</f>
        <v>0</v>
      </c>
      <c r="U5" s="209">
        <f>ROUND(N(data!F75), 0)</f>
        <v>0</v>
      </c>
      <c r="V5" s="209">
        <f>ROUND(N(data!F76), 0)</f>
        <v>0</v>
      </c>
      <c r="W5" s="209">
        <f>ROUND(N(data!F77), 0)</f>
        <v>0</v>
      </c>
      <c r="X5" s="209">
        <f>ROUND(N(data!F78), 0)</f>
        <v>0</v>
      </c>
      <c r="Y5" s="209">
        <f>ROUND(N(data!F79), 0)</f>
        <v>0</v>
      </c>
      <c r="Z5" s="209">
        <f>ROUND(N(data!F80), 0)</f>
        <v>0</v>
      </c>
      <c r="AA5" s="209">
        <f>ROUND(N(data!F81), 0)</f>
        <v>0</v>
      </c>
      <c r="AB5" s="209">
        <f>ROUND(N(data!F82), 0)</f>
        <v>0</v>
      </c>
      <c r="AC5" s="209">
        <f>ROUND(N(data!F83), 0)</f>
        <v>0</v>
      </c>
      <c r="AD5" s="209">
        <f>ROUND(N(data!F84), 0)</f>
        <v>0</v>
      </c>
      <c r="AE5" s="209">
        <f>ROUND(N(data!F89), 0)</f>
        <v>0</v>
      </c>
      <c r="AF5" s="209">
        <f>ROUND(N(data!F87), 0)</f>
        <v>0</v>
      </c>
      <c r="AG5" s="209">
        <f>ROUND(N(data!F90), 0)</f>
        <v>0</v>
      </c>
      <c r="AH5" s="209">
        <f>ROUND(N(data!F91), 0)</f>
        <v>0</v>
      </c>
      <c r="AI5" s="209">
        <f>ROUND(N(data!F92), 0)</f>
        <v>0</v>
      </c>
      <c r="AJ5" s="209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126</v>
      </c>
      <c r="B6" s="211" t="str">
        <f>RIGHT(data!$C$96,4)</f>
        <v>2023</v>
      </c>
      <c r="C6" s="12" t="str">
        <f>data!G$55</f>
        <v>6120</v>
      </c>
      <c r="D6" s="12" t="s">
        <v>1153</v>
      </c>
      <c r="E6" s="209">
        <f>ROUND(N(data!G59), 0)</f>
        <v>0</v>
      </c>
      <c r="F6" s="318">
        <f>ROUND(N(data!G60), 2)</f>
        <v>0</v>
      </c>
      <c r="G6" s="209">
        <f>ROUND(N(data!G61), 0)</f>
        <v>0</v>
      </c>
      <c r="H6" s="209">
        <f>ROUND(N(data!G62), 0)</f>
        <v>0</v>
      </c>
      <c r="I6" s="209">
        <f>ROUND(N(data!G63), 0)</f>
        <v>0</v>
      </c>
      <c r="J6" s="209">
        <f>ROUND(N(data!G64), 0)</f>
        <v>0</v>
      </c>
      <c r="K6" s="209">
        <f>ROUND(N(data!G65), 0)</f>
        <v>0</v>
      </c>
      <c r="L6" s="209">
        <f>ROUND(N(data!G66), 0)</f>
        <v>0</v>
      </c>
      <c r="M6" s="209">
        <f>ROUND(N(data!G67), 0)</f>
        <v>0</v>
      </c>
      <c r="N6" s="209">
        <f>ROUND(N(data!G68), 0)</f>
        <v>0</v>
      </c>
      <c r="O6" s="209">
        <f>ROUND(N(data!G69), 0)</f>
        <v>0</v>
      </c>
      <c r="P6" s="209">
        <f>ROUND(N(data!G70), 0)</f>
        <v>0</v>
      </c>
      <c r="Q6" s="209">
        <f>ROUND(N(data!G71), 0)</f>
        <v>0</v>
      </c>
      <c r="R6" s="209">
        <f>ROUND(N(data!G72), 0)</f>
        <v>0</v>
      </c>
      <c r="S6" s="209">
        <f>ROUND(N(data!G73), 0)</f>
        <v>0</v>
      </c>
      <c r="T6" s="209">
        <f>ROUND(N(data!G74), 0)</f>
        <v>0</v>
      </c>
      <c r="U6" s="209">
        <f>ROUND(N(data!G75), 0)</f>
        <v>0</v>
      </c>
      <c r="V6" s="209">
        <f>ROUND(N(data!G76), 0)</f>
        <v>0</v>
      </c>
      <c r="W6" s="209">
        <f>ROUND(N(data!G77), 0)</f>
        <v>0</v>
      </c>
      <c r="X6" s="209">
        <f>ROUND(N(data!G78), 0)</f>
        <v>0</v>
      </c>
      <c r="Y6" s="209">
        <f>ROUND(N(data!G79), 0)</f>
        <v>0</v>
      </c>
      <c r="Z6" s="209">
        <f>ROUND(N(data!G80), 0)</f>
        <v>0</v>
      </c>
      <c r="AA6" s="209">
        <f>ROUND(N(data!G81), 0)</f>
        <v>0</v>
      </c>
      <c r="AB6" s="209">
        <f>ROUND(N(data!G82), 0)</f>
        <v>0</v>
      </c>
      <c r="AC6" s="209">
        <f>ROUND(N(data!G83), 0)</f>
        <v>0</v>
      </c>
      <c r="AD6" s="209">
        <f>ROUND(N(data!G84), 0)</f>
        <v>0</v>
      </c>
      <c r="AE6" s="209">
        <f>ROUND(N(data!G89), 0)</f>
        <v>0</v>
      </c>
      <c r="AF6" s="209">
        <f>ROUND(N(data!G87), 0)</f>
        <v>0</v>
      </c>
      <c r="AG6" s="209">
        <f>ROUND(N(data!G90), 0)</f>
        <v>0</v>
      </c>
      <c r="AH6" s="209">
        <f>ROUND(N(data!G91), 0)</f>
        <v>0</v>
      </c>
      <c r="AI6" s="209">
        <f>ROUND(N(data!G92), 0)</f>
        <v>0</v>
      </c>
      <c r="AJ6" s="209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126</v>
      </c>
      <c r="B7" s="211" t="str">
        <f>RIGHT(data!$C$96,4)</f>
        <v>2023</v>
      </c>
      <c r="C7" s="12" t="str">
        <f>data!H$55</f>
        <v>6140</v>
      </c>
      <c r="D7" s="12" t="s">
        <v>1153</v>
      </c>
      <c r="E7" s="209">
        <f>ROUND(N(data!H59), 0)</f>
        <v>0</v>
      </c>
      <c r="F7" s="318">
        <f>ROUND(N(data!H60), 2)</f>
        <v>0</v>
      </c>
      <c r="G7" s="209">
        <f>ROUND(N(data!H61), 0)</f>
        <v>0</v>
      </c>
      <c r="H7" s="209">
        <f>ROUND(N(data!H62), 0)</f>
        <v>0</v>
      </c>
      <c r="I7" s="209">
        <f>ROUND(N(data!H63), 0)</f>
        <v>0</v>
      </c>
      <c r="J7" s="209">
        <f>ROUND(N(data!H64), 0)</f>
        <v>0</v>
      </c>
      <c r="K7" s="209">
        <f>ROUND(N(data!H65), 0)</f>
        <v>0</v>
      </c>
      <c r="L7" s="209">
        <f>ROUND(N(data!H66), 0)</f>
        <v>0</v>
      </c>
      <c r="M7" s="209">
        <f>ROUND(N(data!H67), 0)</f>
        <v>0</v>
      </c>
      <c r="N7" s="209">
        <f>ROUND(N(data!H68), 0)</f>
        <v>0</v>
      </c>
      <c r="O7" s="209">
        <f>ROUND(N(data!H69), 0)</f>
        <v>0</v>
      </c>
      <c r="P7" s="209">
        <f>ROUND(N(data!H70), 0)</f>
        <v>0</v>
      </c>
      <c r="Q7" s="209">
        <f>ROUND(N(data!H71), 0)</f>
        <v>0</v>
      </c>
      <c r="R7" s="209">
        <f>ROUND(N(data!H72), 0)</f>
        <v>0</v>
      </c>
      <c r="S7" s="209">
        <f>ROUND(N(data!H73), 0)</f>
        <v>0</v>
      </c>
      <c r="T7" s="209">
        <f>ROUND(N(data!H74), 0)</f>
        <v>0</v>
      </c>
      <c r="U7" s="209">
        <f>ROUND(N(data!H75), 0)</f>
        <v>0</v>
      </c>
      <c r="V7" s="209">
        <f>ROUND(N(data!H76), 0)</f>
        <v>0</v>
      </c>
      <c r="W7" s="209">
        <f>ROUND(N(data!H77), 0)</f>
        <v>0</v>
      </c>
      <c r="X7" s="209">
        <f>ROUND(N(data!H78), 0)</f>
        <v>0</v>
      </c>
      <c r="Y7" s="209">
        <f>ROUND(N(data!H79), 0)</f>
        <v>0</v>
      </c>
      <c r="Z7" s="209">
        <f>ROUND(N(data!H80), 0)</f>
        <v>0</v>
      </c>
      <c r="AA7" s="209">
        <f>ROUND(N(data!H81), 0)</f>
        <v>0</v>
      </c>
      <c r="AB7" s="209">
        <f>ROUND(N(data!H82), 0)</f>
        <v>0</v>
      </c>
      <c r="AC7" s="209">
        <f>ROUND(N(data!H83), 0)</f>
        <v>0</v>
      </c>
      <c r="AD7" s="209">
        <f>ROUND(N(data!H84), 0)</f>
        <v>0</v>
      </c>
      <c r="AE7" s="209">
        <f>ROUND(N(data!H89), 0)</f>
        <v>0</v>
      </c>
      <c r="AF7" s="209">
        <f>ROUND(N(data!H87), 0)</f>
        <v>0</v>
      </c>
      <c r="AG7" s="209">
        <f>ROUND(N(data!H90), 0)</f>
        <v>0</v>
      </c>
      <c r="AH7" s="209">
        <f>ROUND(N(data!H91), 0)</f>
        <v>0</v>
      </c>
      <c r="AI7" s="209">
        <f>ROUND(N(data!H92), 0)</f>
        <v>0</v>
      </c>
      <c r="AJ7" s="209">
        <f>ROUND(N(data!H93), 0)</f>
        <v>0</v>
      </c>
      <c r="AK7" s="318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126</v>
      </c>
      <c r="B8" s="211" t="str">
        <f>RIGHT(data!$C$96,4)</f>
        <v>2023</v>
      </c>
      <c r="C8" s="12" t="str">
        <f>data!I$55</f>
        <v>6150</v>
      </c>
      <c r="D8" s="12" t="s">
        <v>1153</v>
      </c>
      <c r="E8" s="209">
        <f>ROUND(N(data!I59), 0)</f>
        <v>0</v>
      </c>
      <c r="F8" s="318">
        <f>ROUND(N(data!I60), 2)</f>
        <v>0</v>
      </c>
      <c r="G8" s="209">
        <f>ROUND(N(data!I61), 0)</f>
        <v>0</v>
      </c>
      <c r="H8" s="209">
        <f>ROUND(N(data!I62), 0)</f>
        <v>0</v>
      </c>
      <c r="I8" s="209">
        <f>ROUND(N(data!I63), 0)</f>
        <v>0</v>
      </c>
      <c r="J8" s="209">
        <f>ROUND(N(data!I64), 0)</f>
        <v>0</v>
      </c>
      <c r="K8" s="209">
        <f>ROUND(N(data!I65), 0)</f>
        <v>0</v>
      </c>
      <c r="L8" s="209">
        <f>ROUND(N(data!I66), 0)</f>
        <v>0</v>
      </c>
      <c r="M8" s="209">
        <f>ROUND(N(data!I67), 0)</f>
        <v>0</v>
      </c>
      <c r="N8" s="209">
        <f>ROUND(N(data!I68), 0)</f>
        <v>0</v>
      </c>
      <c r="O8" s="209">
        <f>ROUND(N(data!I69), 0)</f>
        <v>0</v>
      </c>
      <c r="P8" s="209">
        <f>ROUND(N(data!I70), 0)</f>
        <v>0</v>
      </c>
      <c r="Q8" s="209">
        <f>ROUND(N(data!I71), 0)</f>
        <v>0</v>
      </c>
      <c r="R8" s="209">
        <f>ROUND(N(data!I72), 0)</f>
        <v>0</v>
      </c>
      <c r="S8" s="209">
        <f>ROUND(N(data!I73), 0)</f>
        <v>0</v>
      </c>
      <c r="T8" s="209">
        <f>ROUND(N(data!I74), 0)</f>
        <v>0</v>
      </c>
      <c r="U8" s="209">
        <f>ROUND(N(data!I75), 0)</f>
        <v>0</v>
      </c>
      <c r="V8" s="209">
        <f>ROUND(N(data!I76), 0)</f>
        <v>0</v>
      </c>
      <c r="W8" s="209">
        <f>ROUND(N(data!I77), 0)</f>
        <v>0</v>
      </c>
      <c r="X8" s="209">
        <f>ROUND(N(data!I78), 0)</f>
        <v>0</v>
      </c>
      <c r="Y8" s="209">
        <f>ROUND(N(data!I79), 0)</f>
        <v>0</v>
      </c>
      <c r="Z8" s="209">
        <f>ROUND(N(data!I80), 0)</f>
        <v>0</v>
      </c>
      <c r="AA8" s="209">
        <f>ROUND(N(data!I81), 0)</f>
        <v>0</v>
      </c>
      <c r="AB8" s="209">
        <f>ROUND(N(data!I82), 0)</f>
        <v>0</v>
      </c>
      <c r="AC8" s="209">
        <f>ROUND(N(data!I83), 0)</f>
        <v>0</v>
      </c>
      <c r="AD8" s="209">
        <f>ROUND(N(data!I84), 0)</f>
        <v>0</v>
      </c>
      <c r="AE8" s="209">
        <f>ROUND(N(data!I89), 0)</f>
        <v>0</v>
      </c>
      <c r="AF8" s="209">
        <f>ROUND(N(data!I87), 0)</f>
        <v>0</v>
      </c>
      <c r="AG8" s="209">
        <f>ROUND(N(data!I90), 0)</f>
        <v>0</v>
      </c>
      <c r="AH8" s="209">
        <f>ROUND(N(data!I91), 0)</f>
        <v>0</v>
      </c>
      <c r="AI8" s="209">
        <f>ROUND(N(data!I92), 0)</f>
        <v>0</v>
      </c>
      <c r="AJ8" s="209">
        <f>ROUND(N(data!I93), 0)</f>
        <v>0</v>
      </c>
      <c r="AK8" s="318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126</v>
      </c>
      <c r="B9" s="211" t="str">
        <f>RIGHT(data!$C$96,4)</f>
        <v>2023</v>
      </c>
      <c r="C9" s="12" t="str">
        <f>data!J$55</f>
        <v>6170</v>
      </c>
      <c r="D9" s="12" t="s">
        <v>1153</v>
      </c>
      <c r="E9" s="209">
        <f>ROUND(N(data!J59), 0)</f>
        <v>0</v>
      </c>
      <c r="F9" s="318">
        <f>ROUND(N(data!J60), 2)</f>
        <v>0</v>
      </c>
      <c r="G9" s="209">
        <f>ROUND(N(data!J61), 0)</f>
        <v>0</v>
      </c>
      <c r="H9" s="209">
        <f>ROUND(N(data!J62), 0)</f>
        <v>0</v>
      </c>
      <c r="I9" s="209">
        <f>ROUND(N(data!J63), 0)</f>
        <v>0</v>
      </c>
      <c r="J9" s="209">
        <f>ROUND(N(data!J64), 0)</f>
        <v>0</v>
      </c>
      <c r="K9" s="209">
        <f>ROUND(N(data!J65), 0)</f>
        <v>0</v>
      </c>
      <c r="L9" s="209">
        <f>ROUND(N(data!J66), 0)</f>
        <v>0</v>
      </c>
      <c r="M9" s="209">
        <f>ROUND(N(data!J67), 0)</f>
        <v>0</v>
      </c>
      <c r="N9" s="209">
        <f>ROUND(N(data!J68), 0)</f>
        <v>0</v>
      </c>
      <c r="O9" s="209">
        <f>ROUND(N(data!J69), 0)</f>
        <v>0</v>
      </c>
      <c r="P9" s="209">
        <f>ROUND(N(data!J70), 0)</f>
        <v>0</v>
      </c>
      <c r="Q9" s="209">
        <f>ROUND(N(data!J71), 0)</f>
        <v>0</v>
      </c>
      <c r="R9" s="209">
        <f>ROUND(N(data!J72), 0)</f>
        <v>0</v>
      </c>
      <c r="S9" s="209">
        <f>ROUND(N(data!J73), 0)</f>
        <v>0</v>
      </c>
      <c r="T9" s="209">
        <f>ROUND(N(data!J74), 0)</f>
        <v>0</v>
      </c>
      <c r="U9" s="209">
        <f>ROUND(N(data!J75), 0)</f>
        <v>0</v>
      </c>
      <c r="V9" s="209">
        <f>ROUND(N(data!J76), 0)</f>
        <v>0</v>
      </c>
      <c r="W9" s="209">
        <f>ROUND(N(data!J77), 0)</f>
        <v>0</v>
      </c>
      <c r="X9" s="209">
        <f>ROUND(N(data!J78), 0)</f>
        <v>0</v>
      </c>
      <c r="Y9" s="209">
        <f>ROUND(N(data!J79), 0)</f>
        <v>0</v>
      </c>
      <c r="Z9" s="209">
        <f>ROUND(N(data!J80), 0)</f>
        <v>0</v>
      </c>
      <c r="AA9" s="209">
        <f>ROUND(N(data!J81), 0)</f>
        <v>0</v>
      </c>
      <c r="AB9" s="209">
        <f>ROUND(N(data!J82), 0)</f>
        <v>0</v>
      </c>
      <c r="AC9" s="209">
        <f>ROUND(N(data!J83), 0)</f>
        <v>0</v>
      </c>
      <c r="AD9" s="209">
        <f>ROUND(N(data!J84), 0)</f>
        <v>0</v>
      </c>
      <c r="AE9" s="209">
        <f>ROUND(N(data!J89), 0)</f>
        <v>0</v>
      </c>
      <c r="AF9" s="209">
        <f>ROUND(N(data!J87), 0)</f>
        <v>0</v>
      </c>
      <c r="AG9" s="209">
        <f>ROUND(N(data!J90), 0)</f>
        <v>0</v>
      </c>
      <c r="AH9" s="209">
        <f>ROUND(N(data!J91), 0)</f>
        <v>0</v>
      </c>
      <c r="AI9" s="209">
        <f>ROUND(N(data!J92), 0)</f>
        <v>0</v>
      </c>
      <c r="AJ9" s="209">
        <f>ROUND(N(data!J93), 0)</f>
        <v>0</v>
      </c>
      <c r="AK9" s="318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126</v>
      </c>
      <c r="B10" s="211" t="str">
        <f>RIGHT(data!$C$96,4)</f>
        <v>2023</v>
      </c>
      <c r="C10" s="12" t="str">
        <f>data!K$55</f>
        <v>6200</v>
      </c>
      <c r="D10" s="12" t="s">
        <v>1153</v>
      </c>
      <c r="E10" s="209">
        <f>ROUND(N(data!K59), 0)</f>
        <v>0</v>
      </c>
      <c r="F10" s="318">
        <f>ROUND(N(data!K60), 2)</f>
        <v>0</v>
      </c>
      <c r="G10" s="209">
        <f>ROUND(N(data!K61), 0)</f>
        <v>0</v>
      </c>
      <c r="H10" s="209">
        <f>ROUND(N(data!K62), 0)</f>
        <v>0</v>
      </c>
      <c r="I10" s="209">
        <f>ROUND(N(data!K63), 0)</f>
        <v>0</v>
      </c>
      <c r="J10" s="209">
        <f>ROUND(N(data!K64), 0)</f>
        <v>0</v>
      </c>
      <c r="K10" s="209">
        <f>ROUND(N(data!K65), 0)</f>
        <v>0</v>
      </c>
      <c r="L10" s="209">
        <f>ROUND(N(data!K66), 0)</f>
        <v>0</v>
      </c>
      <c r="M10" s="209">
        <f>ROUND(N(data!K67), 0)</f>
        <v>0</v>
      </c>
      <c r="N10" s="209">
        <f>ROUND(N(data!K68), 0)</f>
        <v>0</v>
      </c>
      <c r="O10" s="209">
        <f>ROUND(N(data!K69), 0)</f>
        <v>0</v>
      </c>
      <c r="P10" s="209">
        <f>ROUND(N(data!K70), 0)</f>
        <v>0</v>
      </c>
      <c r="Q10" s="209">
        <f>ROUND(N(data!K71), 0)</f>
        <v>0</v>
      </c>
      <c r="R10" s="209">
        <f>ROUND(N(data!K72), 0)</f>
        <v>0</v>
      </c>
      <c r="S10" s="209">
        <f>ROUND(N(data!K73), 0)</f>
        <v>0</v>
      </c>
      <c r="T10" s="209">
        <f>ROUND(N(data!K74), 0)</f>
        <v>0</v>
      </c>
      <c r="U10" s="209">
        <f>ROUND(N(data!K75), 0)</f>
        <v>0</v>
      </c>
      <c r="V10" s="209">
        <f>ROUND(N(data!K76), 0)</f>
        <v>0</v>
      </c>
      <c r="W10" s="209">
        <f>ROUND(N(data!K77), 0)</f>
        <v>0</v>
      </c>
      <c r="X10" s="209">
        <f>ROUND(N(data!K78), 0)</f>
        <v>0</v>
      </c>
      <c r="Y10" s="209">
        <f>ROUND(N(data!K79), 0)</f>
        <v>0</v>
      </c>
      <c r="Z10" s="209">
        <f>ROUND(N(data!K80), 0)</f>
        <v>0</v>
      </c>
      <c r="AA10" s="209">
        <f>ROUND(N(data!K81), 0)</f>
        <v>0</v>
      </c>
      <c r="AB10" s="209">
        <f>ROUND(N(data!K82), 0)</f>
        <v>0</v>
      </c>
      <c r="AC10" s="209">
        <f>ROUND(N(data!K83), 0)</f>
        <v>0</v>
      </c>
      <c r="AD10" s="209">
        <f>ROUND(N(data!K84), 0)</f>
        <v>0</v>
      </c>
      <c r="AE10" s="209">
        <f>ROUND(N(data!K89), 0)</f>
        <v>0</v>
      </c>
      <c r="AF10" s="209">
        <f>ROUND(N(data!K87), 0)</f>
        <v>0</v>
      </c>
      <c r="AG10" s="209">
        <f>ROUND(N(data!K90), 0)</f>
        <v>0</v>
      </c>
      <c r="AH10" s="209">
        <f>ROUND(N(data!K91), 0)</f>
        <v>0</v>
      </c>
      <c r="AI10" s="209">
        <f>ROUND(N(data!K92), 0)</f>
        <v>0</v>
      </c>
      <c r="AJ10" s="209">
        <f>ROUND(N(data!K93), 0)</f>
        <v>0</v>
      </c>
      <c r="AK10" s="318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126</v>
      </c>
      <c r="B11" s="211" t="str">
        <f>RIGHT(data!$C$96,4)</f>
        <v>2023</v>
      </c>
      <c r="C11" s="12" t="str">
        <f>data!L$55</f>
        <v>6210</v>
      </c>
      <c r="D11" s="12" t="s">
        <v>1153</v>
      </c>
      <c r="E11" s="209">
        <f>ROUND(N(data!L59), 0)</f>
        <v>0</v>
      </c>
      <c r="F11" s="318">
        <f>ROUND(N(data!L60), 2)</f>
        <v>0</v>
      </c>
      <c r="G11" s="209">
        <f>ROUND(N(data!L61), 0)</f>
        <v>0</v>
      </c>
      <c r="H11" s="209">
        <f>ROUND(N(data!L62), 0)</f>
        <v>0</v>
      </c>
      <c r="I11" s="209">
        <f>ROUND(N(data!L63), 0)</f>
        <v>0</v>
      </c>
      <c r="J11" s="209">
        <f>ROUND(N(data!L64), 0)</f>
        <v>0</v>
      </c>
      <c r="K11" s="209">
        <f>ROUND(N(data!L65), 0)</f>
        <v>0</v>
      </c>
      <c r="L11" s="209">
        <f>ROUND(N(data!L66), 0)</f>
        <v>0</v>
      </c>
      <c r="M11" s="209">
        <f>ROUND(N(data!L67), 0)</f>
        <v>0</v>
      </c>
      <c r="N11" s="209">
        <f>ROUND(N(data!L68), 0)</f>
        <v>0</v>
      </c>
      <c r="O11" s="209">
        <f>ROUND(N(data!L69), 0)</f>
        <v>0</v>
      </c>
      <c r="P11" s="209">
        <f>ROUND(N(data!L70), 0)</f>
        <v>0</v>
      </c>
      <c r="Q11" s="209">
        <f>ROUND(N(data!L71), 0)</f>
        <v>0</v>
      </c>
      <c r="R11" s="209">
        <f>ROUND(N(data!L72), 0)</f>
        <v>0</v>
      </c>
      <c r="S11" s="209">
        <f>ROUND(N(data!L73), 0)</f>
        <v>0</v>
      </c>
      <c r="T11" s="209">
        <f>ROUND(N(data!L74), 0)</f>
        <v>0</v>
      </c>
      <c r="U11" s="209">
        <f>ROUND(N(data!L75), 0)</f>
        <v>0</v>
      </c>
      <c r="V11" s="209">
        <f>ROUND(N(data!L76), 0)</f>
        <v>0</v>
      </c>
      <c r="W11" s="209">
        <f>ROUND(N(data!L77), 0)</f>
        <v>0</v>
      </c>
      <c r="X11" s="209">
        <f>ROUND(N(data!L78), 0)</f>
        <v>0</v>
      </c>
      <c r="Y11" s="209">
        <f>ROUND(N(data!L79), 0)</f>
        <v>0</v>
      </c>
      <c r="Z11" s="209">
        <f>ROUND(N(data!L80), 0)</f>
        <v>0</v>
      </c>
      <c r="AA11" s="209">
        <f>ROUND(N(data!L81), 0)</f>
        <v>0</v>
      </c>
      <c r="AB11" s="209">
        <f>ROUND(N(data!L82), 0)</f>
        <v>0</v>
      </c>
      <c r="AC11" s="209">
        <f>ROUND(N(data!L83), 0)</f>
        <v>0</v>
      </c>
      <c r="AD11" s="209">
        <f>ROUND(N(data!L84), 0)</f>
        <v>0</v>
      </c>
      <c r="AE11" s="209">
        <f>ROUND(N(data!L89), 0)</f>
        <v>0</v>
      </c>
      <c r="AF11" s="209">
        <f>ROUND(N(data!L87), 0)</f>
        <v>0</v>
      </c>
      <c r="AG11" s="209">
        <f>ROUND(N(data!L90), 0)</f>
        <v>0</v>
      </c>
      <c r="AH11" s="209">
        <f>ROUND(N(data!L91), 0)</f>
        <v>0</v>
      </c>
      <c r="AI11" s="209">
        <f>ROUND(N(data!L92), 0)</f>
        <v>0</v>
      </c>
      <c r="AJ11" s="209">
        <f>ROUND(N(data!L93), 0)</f>
        <v>0</v>
      </c>
      <c r="AK11" s="318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126</v>
      </c>
      <c r="B12" s="211" t="str">
        <f>RIGHT(data!$C$96,4)</f>
        <v>2023</v>
      </c>
      <c r="C12" s="12" t="str">
        <f>data!M$55</f>
        <v>6330</v>
      </c>
      <c r="D12" s="12" t="s">
        <v>1153</v>
      </c>
      <c r="E12" s="209">
        <f>ROUND(N(data!M59), 0)</f>
        <v>0</v>
      </c>
      <c r="F12" s="318">
        <f>ROUND(N(data!M60), 2)</f>
        <v>0</v>
      </c>
      <c r="G12" s="209">
        <f>ROUND(N(data!M61), 0)</f>
        <v>0</v>
      </c>
      <c r="H12" s="209">
        <f>ROUND(N(data!M62), 0)</f>
        <v>0</v>
      </c>
      <c r="I12" s="209">
        <f>ROUND(N(data!M63), 0)</f>
        <v>0</v>
      </c>
      <c r="J12" s="209">
        <f>ROUND(N(data!M64), 0)</f>
        <v>0</v>
      </c>
      <c r="K12" s="209">
        <f>ROUND(N(data!M65), 0)</f>
        <v>0</v>
      </c>
      <c r="L12" s="209">
        <f>ROUND(N(data!M66), 0)</f>
        <v>0</v>
      </c>
      <c r="M12" s="209">
        <f>ROUND(N(data!M67), 0)</f>
        <v>0</v>
      </c>
      <c r="N12" s="209">
        <f>ROUND(N(data!M68), 0)</f>
        <v>0</v>
      </c>
      <c r="O12" s="209">
        <f>ROUND(N(data!M69), 0)</f>
        <v>0</v>
      </c>
      <c r="P12" s="209">
        <f>ROUND(N(data!M70), 0)</f>
        <v>0</v>
      </c>
      <c r="Q12" s="209">
        <f>ROUND(N(data!M71), 0)</f>
        <v>0</v>
      </c>
      <c r="R12" s="209">
        <f>ROUND(N(data!M72), 0)</f>
        <v>0</v>
      </c>
      <c r="S12" s="209">
        <f>ROUND(N(data!M73), 0)</f>
        <v>0</v>
      </c>
      <c r="T12" s="209">
        <f>ROUND(N(data!M74), 0)</f>
        <v>0</v>
      </c>
      <c r="U12" s="209">
        <f>ROUND(N(data!M75), 0)</f>
        <v>0</v>
      </c>
      <c r="V12" s="209">
        <f>ROUND(N(data!M76), 0)</f>
        <v>0</v>
      </c>
      <c r="W12" s="209">
        <f>ROUND(N(data!M77), 0)</f>
        <v>0</v>
      </c>
      <c r="X12" s="209">
        <f>ROUND(N(data!M78), 0)</f>
        <v>0</v>
      </c>
      <c r="Y12" s="209">
        <f>ROUND(N(data!M79), 0)</f>
        <v>0</v>
      </c>
      <c r="Z12" s="209">
        <f>ROUND(N(data!M80), 0)</f>
        <v>0</v>
      </c>
      <c r="AA12" s="209">
        <f>ROUND(N(data!M81), 0)</f>
        <v>0</v>
      </c>
      <c r="AB12" s="209">
        <f>ROUND(N(data!M82), 0)</f>
        <v>0</v>
      </c>
      <c r="AC12" s="209">
        <f>ROUND(N(data!M83), 0)</f>
        <v>0</v>
      </c>
      <c r="AD12" s="209">
        <f>ROUND(N(data!M84), 0)</f>
        <v>0</v>
      </c>
      <c r="AE12" s="209">
        <f>ROUND(N(data!M89), 0)</f>
        <v>0</v>
      </c>
      <c r="AF12" s="209">
        <f>ROUND(N(data!M87), 0)</f>
        <v>0</v>
      </c>
      <c r="AG12" s="209">
        <f>ROUND(N(data!M90), 0)</f>
        <v>0</v>
      </c>
      <c r="AH12" s="209">
        <f>ROUND(N(data!M91), 0)</f>
        <v>0</v>
      </c>
      <c r="AI12" s="209">
        <f>ROUND(N(data!M92), 0)</f>
        <v>0</v>
      </c>
      <c r="AJ12" s="209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126</v>
      </c>
      <c r="B13" s="211" t="str">
        <f>RIGHT(data!$C$96,4)</f>
        <v>2023</v>
      </c>
      <c r="C13" s="12" t="str">
        <f>data!N$55</f>
        <v>6400</v>
      </c>
      <c r="D13" s="12" t="s">
        <v>1153</v>
      </c>
      <c r="E13" s="209">
        <f>ROUND(N(data!N59), 0)</f>
        <v>0</v>
      </c>
      <c r="F13" s="318">
        <f>ROUND(N(data!N60), 2)</f>
        <v>0</v>
      </c>
      <c r="G13" s="209">
        <f>ROUND(N(data!N61), 0)</f>
        <v>0</v>
      </c>
      <c r="H13" s="209">
        <f>ROUND(N(data!N62), 0)</f>
        <v>0</v>
      </c>
      <c r="I13" s="209">
        <f>ROUND(N(data!N63), 0)</f>
        <v>0</v>
      </c>
      <c r="J13" s="209">
        <f>ROUND(N(data!N64), 0)</f>
        <v>0</v>
      </c>
      <c r="K13" s="209">
        <f>ROUND(N(data!N65), 0)</f>
        <v>0</v>
      </c>
      <c r="L13" s="209">
        <f>ROUND(N(data!N66), 0)</f>
        <v>0</v>
      </c>
      <c r="M13" s="209">
        <f>ROUND(N(data!N67), 0)</f>
        <v>0</v>
      </c>
      <c r="N13" s="209">
        <f>ROUND(N(data!N68), 0)</f>
        <v>0</v>
      </c>
      <c r="O13" s="209">
        <f>ROUND(N(data!N69), 0)</f>
        <v>0</v>
      </c>
      <c r="P13" s="209">
        <f>ROUND(N(data!N70), 0)</f>
        <v>0</v>
      </c>
      <c r="Q13" s="209">
        <f>ROUND(N(data!N71), 0)</f>
        <v>0</v>
      </c>
      <c r="R13" s="209">
        <f>ROUND(N(data!N72), 0)</f>
        <v>0</v>
      </c>
      <c r="S13" s="209">
        <f>ROUND(N(data!N73), 0)</f>
        <v>0</v>
      </c>
      <c r="T13" s="209">
        <f>ROUND(N(data!N74), 0)</f>
        <v>0</v>
      </c>
      <c r="U13" s="209">
        <f>ROUND(N(data!N75), 0)</f>
        <v>0</v>
      </c>
      <c r="V13" s="209">
        <f>ROUND(N(data!N76), 0)</f>
        <v>0</v>
      </c>
      <c r="W13" s="209">
        <f>ROUND(N(data!N77), 0)</f>
        <v>0</v>
      </c>
      <c r="X13" s="209">
        <f>ROUND(N(data!N78), 0)</f>
        <v>0</v>
      </c>
      <c r="Y13" s="209">
        <f>ROUND(N(data!N79), 0)</f>
        <v>0</v>
      </c>
      <c r="Z13" s="209">
        <f>ROUND(N(data!N80), 0)</f>
        <v>0</v>
      </c>
      <c r="AA13" s="209">
        <f>ROUND(N(data!N81), 0)</f>
        <v>0</v>
      </c>
      <c r="AB13" s="209">
        <f>ROUND(N(data!N82), 0)</f>
        <v>0</v>
      </c>
      <c r="AC13" s="209">
        <f>ROUND(N(data!N83), 0)</f>
        <v>0</v>
      </c>
      <c r="AD13" s="209">
        <f>ROUND(N(data!N84), 0)</f>
        <v>0</v>
      </c>
      <c r="AE13" s="209">
        <f>ROUND(N(data!N89), 0)</f>
        <v>0</v>
      </c>
      <c r="AF13" s="209">
        <f>ROUND(N(data!N87), 0)</f>
        <v>0</v>
      </c>
      <c r="AG13" s="209">
        <f>ROUND(N(data!N90), 0)</f>
        <v>0</v>
      </c>
      <c r="AH13" s="209">
        <f>ROUND(N(data!N91), 0)</f>
        <v>0</v>
      </c>
      <c r="AI13" s="209">
        <f>ROUND(N(data!N92), 0)</f>
        <v>0</v>
      </c>
      <c r="AJ13" s="209">
        <f>ROUND(N(data!N93), 0)</f>
        <v>0</v>
      </c>
      <c r="AK13" s="318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126</v>
      </c>
      <c r="B14" s="211" t="str">
        <f>RIGHT(data!$C$96,4)</f>
        <v>2023</v>
      </c>
      <c r="C14" s="12" t="str">
        <f>data!O$55</f>
        <v>7010</v>
      </c>
      <c r="D14" s="12" t="s">
        <v>1153</v>
      </c>
      <c r="E14" s="209">
        <f>ROUND(N(data!O59), 0)</f>
        <v>2767</v>
      </c>
      <c r="F14" s="318">
        <f>ROUND(N(data!O60), 2)</f>
        <v>35.93</v>
      </c>
      <c r="G14" s="209">
        <f>ROUND(N(data!O61), 0)</f>
        <v>4781628</v>
      </c>
      <c r="H14" s="209">
        <f>ROUND(N(data!O62), 0)</f>
        <v>1122387</v>
      </c>
      <c r="I14" s="209">
        <f>ROUND(N(data!O63), 0)</f>
        <v>641443</v>
      </c>
      <c r="J14" s="209">
        <f>ROUND(N(data!O64), 0)</f>
        <v>495740</v>
      </c>
      <c r="K14" s="209">
        <f>ROUND(N(data!O65), 0)</f>
        <v>832</v>
      </c>
      <c r="L14" s="209">
        <f>ROUND(N(data!O66), 0)</f>
        <v>48562</v>
      </c>
      <c r="M14" s="209">
        <f>ROUND(N(data!O67), 0)</f>
        <v>1381024</v>
      </c>
      <c r="N14" s="209">
        <f>ROUND(N(data!O68), 0)</f>
        <v>3459</v>
      </c>
      <c r="O14" s="209">
        <f>ROUND(N(data!O69), 0)</f>
        <v>1044892</v>
      </c>
      <c r="P14" s="209">
        <f>ROUND(N(data!O70), 0)</f>
        <v>0</v>
      </c>
      <c r="Q14" s="209">
        <f>ROUND(N(data!O71), 0)</f>
        <v>958629</v>
      </c>
      <c r="R14" s="209">
        <f>ROUND(N(data!O72), 0)</f>
        <v>0</v>
      </c>
      <c r="S14" s="209">
        <f>ROUND(N(data!O73), 0)</f>
        <v>0</v>
      </c>
      <c r="T14" s="209">
        <f>ROUND(N(data!O74), 0)</f>
        <v>58502</v>
      </c>
      <c r="U14" s="209">
        <f>ROUND(N(data!O75), 0)</f>
        <v>0</v>
      </c>
      <c r="V14" s="209">
        <f>ROUND(N(data!O76), 0)</f>
        <v>0</v>
      </c>
      <c r="W14" s="209">
        <f>ROUND(N(data!O77), 0)</f>
        <v>644</v>
      </c>
      <c r="X14" s="209">
        <f>ROUND(N(data!O78), 0)</f>
        <v>0</v>
      </c>
      <c r="Y14" s="209">
        <f>ROUND(N(data!O79), 0)</f>
        <v>0</v>
      </c>
      <c r="Z14" s="209">
        <f>ROUND(N(data!O80), 0)</f>
        <v>6336</v>
      </c>
      <c r="AA14" s="209">
        <f>ROUND(N(data!O81), 0)</f>
        <v>0</v>
      </c>
      <c r="AB14" s="209">
        <f>ROUND(N(data!O82), 0)</f>
        <v>0</v>
      </c>
      <c r="AC14" s="209">
        <f>ROUND(N(data!O83), 0)</f>
        <v>20781</v>
      </c>
      <c r="AD14" s="209">
        <f>ROUND(N(data!O84), 0)</f>
        <v>6740</v>
      </c>
      <c r="AE14" s="209">
        <f>ROUND(N(data!O89), 0)</f>
        <v>42068456</v>
      </c>
      <c r="AF14" s="209">
        <f>ROUND(N(data!O87), 0)</f>
        <v>39638452</v>
      </c>
      <c r="AG14" s="209">
        <f>ROUND(N(data!O90), 0)</f>
        <v>23723</v>
      </c>
      <c r="AH14" s="209">
        <f>ROUND(N(data!O91), 0)</f>
        <v>8365</v>
      </c>
      <c r="AI14" s="209">
        <f>ROUND(N(data!O92), 0)</f>
        <v>9063</v>
      </c>
      <c r="AJ14" s="209">
        <f>ROUND(N(data!O93), 0)</f>
        <v>0</v>
      </c>
      <c r="AK14" s="318">
        <f>ROUND(N(data!O94), 2)</f>
        <v>27.24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126</v>
      </c>
      <c r="B15" s="211" t="str">
        <f>RIGHT(data!$C$96,4)</f>
        <v>2023</v>
      </c>
      <c r="C15" s="12" t="str">
        <f>data!P$55</f>
        <v>7020</v>
      </c>
      <c r="D15" s="12" t="s">
        <v>1153</v>
      </c>
      <c r="E15" s="209">
        <f>ROUND(N(data!P59), 0)</f>
        <v>340588</v>
      </c>
      <c r="F15" s="318">
        <f>ROUND(N(data!P60), 2)</f>
        <v>32.51</v>
      </c>
      <c r="G15" s="209">
        <f>ROUND(N(data!P61), 0)</f>
        <v>3430838</v>
      </c>
      <c r="H15" s="209">
        <f>ROUND(N(data!P62), 0)</f>
        <v>808121</v>
      </c>
      <c r="I15" s="209">
        <f>ROUND(N(data!P63), 0)</f>
        <v>1800831</v>
      </c>
      <c r="J15" s="209">
        <f>ROUND(N(data!P64), 0)</f>
        <v>7475706</v>
      </c>
      <c r="K15" s="209">
        <f>ROUND(N(data!P65), 0)</f>
        <v>7011</v>
      </c>
      <c r="L15" s="209">
        <f>ROUND(N(data!P66), 0)</f>
        <v>837579</v>
      </c>
      <c r="M15" s="209">
        <f>ROUND(N(data!P67), 0)</f>
        <v>2129648</v>
      </c>
      <c r="N15" s="209">
        <f>ROUND(N(data!P68), 0)</f>
        <v>409990</v>
      </c>
      <c r="O15" s="209">
        <f>ROUND(N(data!P69), 0)</f>
        <v>3371545</v>
      </c>
      <c r="P15" s="209">
        <f>ROUND(N(data!P70), 0)</f>
        <v>0</v>
      </c>
      <c r="Q15" s="209">
        <f>ROUND(N(data!P71), 0)</f>
        <v>2899318</v>
      </c>
      <c r="R15" s="209">
        <f>ROUND(N(data!P72), 0)</f>
        <v>0</v>
      </c>
      <c r="S15" s="209">
        <f>ROUND(N(data!P73), 0)</f>
        <v>0</v>
      </c>
      <c r="T15" s="209">
        <f>ROUND(N(data!P74), 0)</f>
        <v>29041</v>
      </c>
      <c r="U15" s="209">
        <f>ROUND(N(data!P75), 0)</f>
        <v>0</v>
      </c>
      <c r="V15" s="209">
        <f>ROUND(N(data!P76), 0)</f>
        <v>0</v>
      </c>
      <c r="W15" s="209">
        <f>ROUND(N(data!P77), 0)</f>
        <v>412943</v>
      </c>
      <c r="X15" s="209">
        <f>ROUND(N(data!P78), 0)</f>
        <v>0</v>
      </c>
      <c r="Y15" s="209">
        <f>ROUND(N(data!P79), 0)</f>
        <v>0</v>
      </c>
      <c r="Z15" s="209">
        <f>ROUND(N(data!P80), 0)</f>
        <v>2541</v>
      </c>
      <c r="AA15" s="209">
        <f>ROUND(N(data!P81), 0)</f>
        <v>0</v>
      </c>
      <c r="AB15" s="209">
        <f>ROUND(N(data!P82), 0)</f>
        <v>0</v>
      </c>
      <c r="AC15" s="209">
        <f>ROUND(N(data!P83), 0)</f>
        <v>27702</v>
      </c>
      <c r="AD15" s="209">
        <f>ROUND(N(data!P84), 0)</f>
        <v>2114</v>
      </c>
      <c r="AE15" s="209">
        <f>ROUND(N(data!P89), 0)</f>
        <v>182466957</v>
      </c>
      <c r="AF15" s="209">
        <f>ROUND(N(data!P87), 0)</f>
        <v>51450317</v>
      </c>
      <c r="AG15" s="209">
        <f>ROUND(N(data!P90), 0)</f>
        <v>26529</v>
      </c>
      <c r="AH15" s="209">
        <f>ROUND(N(data!P91), 0)</f>
        <v>24</v>
      </c>
      <c r="AI15" s="209">
        <f>ROUND(N(data!P92), 0)</f>
        <v>10135</v>
      </c>
      <c r="AJ15" s="209">
        <f>ROUND(N(data!P93), 0)</f>
        <v>32272</v>
      </c>
      <c r="AK15" s="318">
        <f>ROUND(N(data!P94), 2)</f>
        <v>10.37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126</v>
      </c>
      <c r="B16" s="211" t="str">
        <f>RIGHT(data!$C$96,4)</f>
        <v>2023</v>
      </c>
      <c r="C16" s="12" t="str">
        <f>data!Q$55</f>
        <v>7030</v>
      </c>
      <c r="D16" s="12" t="s">
        <v>1153</v>
      </c>
      <c r="E16" s="209">
        <f>ROUND(N(data!Q59), 0)</f>
        <v>142965</v>
      </c>
      <c r="F16" s="318">
        <f>ROUND(N(data!Q60), 2)</f>
        <v>9.3000000000000007</v>
      </c>
      <c r="G16" s="209">
        <f>ROUND(N(data!Q61), 0)</f>
        <v>1501414</v>
      </c>
      <c r="H16" s="209">
        <f>ROUND(N(data!Q62), 0)</f>
        <v>351600</v>
      </c>
      <c r="I16" s="209">
        <f>ROUND(N(data!Q63), 0)</f>
        <v>0</v>
      </c>
      <c r="J16" s="209">
        <f>ROUND(N(data!Q64), 0)</f>
        <v>163198</v>
      </c>
      <c r="K16" s="209">
        <f>ROUND(N(data!Q65), 0)</f>
        <v>1844</v>
      </c>
      <c r="L16" s="209">
        <f>ROUND(N(data!Q66), 0)</f>
        <v>7926</v>
      </c>
      <c r="M16" s="209">
        <f>ROUND(N(data!Q67), 0)</f>
        <v>92659</v>
      </c>
      <c r="N16" s="209">
        <f>ROUND(N(data!Q68), 0)</f>
        <v>4694</v>
      </c>
      <c r="O16" s="209">
        <f>ROUND(N(data!Q69), 0)</f>
        <v>71569</v>
      </c>
      <c r="P16" s="209">
        <f>ROUND(N(data!Q70), 0)</f>
        <v>0</v>
      </c>
      <c r="Q16" s="209">
        <f>ROUND(N(data!Q71), 0)</f>
        <v>55017</v>
      </c>
      <c r="R16" s="209">
        <f>ROUND(N(data!Q72), 0)</f>
        <v>0</v>
      </c>
      <c r="S16" s="209">
        <f>ROUND(N(data!Q73), 0)</f>
        <v>0</v>
      </c>
      <c r="T16" s="209">
        <f>ROUND(N(data!Q74), 0)</f>
        <v>14152</v>
      </c>
      <c r="U16" s="209">
        <f>ROUND(N(data!Q75), 0)</f>
        <v>0</v>
      </c>
      <c r="V16" s="209">
        <f>ROUND(N(data!Q76), 0)</f>
        <v>0</v>
      </c>
      <c r="W16" s="209">
        <f>ROUND(N(data!Q77), 0)</f>
        <v>0</v>
      </c>
      <c r="X16" s="209">
        <f>ROUND(N(data!Q78), 0)</f>
        <v>0</v>
      </c>
      <c r="Y16" s="209">
        <f>ROUND(N(data!Q79), 0)</f>
        <v>0</v>
      </c>
      <c r="Z16" s="209">
        <f>ROUND(N(data!Q80), 0)</f>
        <v>2355</v>
      </c>
      <c r="AA16" s="209">
        <f>ROUND(N(data!Q81), 0)</f>
        <v>0</v>
      </c>
      <c r="AB16" s="209">
        <f>ROUND(N(data!Q82), 0)</f>
        <v>0</v>
      </c>
      <c r="AC16" s="209">
        <f>ROUND(N(data!Q83), 0)</f>
        <v>46</v>
      </c>
      <c r="AD16" s="209">
        <f>ROUND(N(data!Q84), 0)</f>
        <v>0</v>
      </c>
      <c r="AE16" s="209">
        <f>ROUND(N(data!Q89), 0)</f>
        <v>15040237</v>
      </c>
      <c r="AF16" s="209">
        <f>ROUND(N(data!Q87), 0)</f>
        <v>2843190</v>
      </c>
      <c r="AG16" s="209">
        <f>ROUND(N(data!Q90), 0)</f>
        <v>2295</v>
      </c>
      <c r="AH16" s="209">
        <f>ROUND(N(data!Q91), 0)</f>
        <v>0</v>
      </c>
      <c r="AI16" s="209">
        <f>ROUND(N(data!Q92), 0)</f>
        <v>877</v>
      </c>
      <c r="AJ16" s="209">
        <f>ROUND(N(data!Q93), 0)</f>
        <v>15774</v>
      </c>
      <c r="AK16" s="318">
        <f>ROUND(N(data!Q94), 2)</f>
        <v>9.3000000000000007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126</v>
      </c>
      <c r="B17" s="211" t="str">
        <f>RIGHT(data!$C$96,4)</f>
        <v>2023</v>
      </c>
      <c r="C17" s="12" t="str">
        <f>data!R$55</f>
        <v>7040</v>
      </c>
      <c r="D17" s="12" t="s">
        <v>1153</v>
      </c>
      <c r="E17" s="209">
        <f>ROUND(N(data!R59), 0)</f>
        <v>0</v>
      </c>
      <c r="F17" s="318">
        <f>ROUND(N(data!R60), 2)</f>
        <v>0</v>
      </c>
      <c r="G17" s="209">
        <f>ROUND(N(data!R61), 0)</f>
        <v>0</v>
      </c>
      <c r="H17" s="209">
        <f>ROUND(N(data!R62), 0)</f>
        <v>0</v>
      </c>
      <c r="I17" s="209">
        <f>ROUND(N(data!R63), 0)</f>
        <v>0</v>
      </c>
      <c r="J17" s="209">
        <f>ROUND(N(data!R64), 0)</f>
        <v>0</v>
      </c>
      <c r="K17" s="209">
        <f>ROUND(N(data!R65), 0)</f>
        <v>0</v>
      </c>
      <c r="L17" s="209">
        <f>ROUND(N(data!R66), 0)</f>
        <v>0</v>
      </c>
      <c r="M17" s="209">
        <f>ROUND(N(data!R67), 0)</f>
        <v>0</v>
      </c>
      <c r="N17" s="209">
        <f>ROUND(N(data!R68), 0)</f>
        <v>0</v>
      </c>
      <c r="O17" s="209">
        <f>ROUND(N(data!R69), 0)</f>
        <v>0</v>
      </c>
      <c r="P17" s="209">
        <f>ROUND(N(data!R70), 0)</f>
        <v>0</v>
      </c>
      <c r="Q17" s="209">
        <f>ROUND(N(data!R71), 0)</f>
        <v>0</v>
      </c>
      <c r="R17" s="209">
        <f>ROUND(N(data!R72), 0)</f>
        <v>0</v>
      </c>
      <c r="S17" s="209">
        <f>ROUND(N(data!R73), 0)</f>
        <v>0</v>
      </c>
      <c r="T17" s="209">
        <f>ROUND(N(data!R74), 0)</f>
        <v>0</v>
      </c>
      <c r="U17" s="209">
        <f>ROUND(N(data!R75), 0)</f>
        <v>0</v>
      </c>
      <c r="V17" s="209">
        <f>ROUND(N(data!R76), 0)</f>
        <v>0</v>
      </c>
      <c r="W17" s="209">
        <f>ROUND(N(data!R77), 0)</f>
        <v>0</v>
      </c>
      <c r="X17" s="209">
        <f>ROUND(N(data!R78), 0)</f>
        <v>0</v>
      </c>
      <c r="Y17" s="209">
        <f>ROUND(N(data!R79), 0)</f>
        <v>0</v>
      </c>
      <c r="Z17" s="209">
        <f>ROUND(N(data!R80), 0)</f>
        <v>0</v>
      </c>
      <c r="AA17" s="209">
        <f>ROUND(N(data!R81), 0)</f>
        <v>0</v>
      </c>
      <c r="AB17" s="209">
        <f>ROUND(N(data!R82), 0)</f>
        <v>0</v>
      </c>
      <c r="AC17" s="209">
        <f>ROUND(N(data!R83), 0)</f>
        <v>0</v>
      </c>
      <c r="AD17" s="209">
        <f>ROUND(N(data!R84), 0)</f>
        <v>0</v>
      </c>
      <c r="AE17" s="209">
        <f>ROUND(N(data!R89), 0)</f>
        <v>0</v>
      </c>
      <c r="AF17" s="209">
        <f>ROUND(N(data!R87), 0)</f>
        <v>0</v>
      </c>
      <c r="AG17" s="209">
        <f>ROUND(N(data!R90), 0)</f>
        <v>0</v>
      </c>
      <c r="AH17" s="209">
        <f>ROUND(N(data!R91), 0)</f>
        <v>0</v>
      </c>
      <c r="AI17" s="209">
        <f>ROUND(N(data!R92), 0)</f>
        <v>0</v>
      </c>
      <c r="AJ17" s="209">
        <f>ROUND(N(data!R93), 0)</f>
        <v>0</v>
      </c>
      <c r="AK17" s="318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126</v>
      </c>
      <c r="B18" s="211" t="str">
        <f>RIGHT(data!$C$96,4)</f>
        <v>2023</v>
      </c>
      <c r="C18" s="12" t="str">
        <f>data!S$55</f>
        <v>7050</v>
      </c>
      <c r="D18" s="12" t="s">
        <v>1153</v>
      </c>
      <c r="E18" s="209">
        <f>ROUND(N(data!S59), 0)</f>
        <v>0</v>
      </c>
      <c r="F18" s="318">
        <f>ROUND(N(data!S60), 2)</f>
        <v>12.43</v>
      </c>
      <c r="G18" s="209">
        <f>ROUND(N(data!S61), 0)</f>
        <v>670668</v>
      </c>
      <c r="H18" s="209">
        <f>ROUND(N(data!S62), 0)</f>
        <v>157056</v>
      </c>
      <c r="I18" s="209">
        <f>ROUND(N(data!S63), 0)</f>
        <v>0</v>
      </c>
      <c r="J18" s="209">
        <f>ROUND(N(data!S64), 0)</f>
        <v>116127</v>
      </c>
      <c r="K18" s="209">
        <f>ROUND(N(data!S65), 0)</f>
        <v>0</v>
      </c>
      <c r="L18" s="209">
        <f>ROUND(N(data!S66), 0)</f>
        <v>53553</v>
      </c>
      <c r="M18" s="209">
        <f>ROUND(N(data!S67), 0)</f>
        <v>0</v>
      </c>
      <c r="N18" s="209">
        <f>ROUND(N(data!S68), 0)</f>
        <v>2278</v>
      </c>
      <c r="O18" s="209">
        <f>ROUND(N(data!S69), 0)</f>
        <v>9906</v>
      </c>
      <c r="P18" s="209">
        <f>ROUND(N(data!S70), 0)</f>
        <v>0</v>
      </c>
      <c r="Q18" s="209">
        <f>ROUND(N(data!S71), 0)</f>
        <v>0</v>
      </c>
      <c r="R18" s="209">
        <f>ROUND(N(data!S72), 0)</f>
        <v>0</v>
      </c>
      <c r="S18" s="209">
        <f>ROUND(N(data!S73), 0)</f>
        <v>0</v>
      </c>
      <c r="T18" s="209">
        <f>ROUND(N(data!S74), 0)</f>
        <v>143</v>
      </c>
      <c r="U18" s="209">
        <f>ROUND(N(data!S75), 0)</f>
        <v>0</v>
      </c>
      <c r="V18" s="209">
        <f>ROUND(N(data!S76), 0)</f>
        <v>0</v>
      </c>
      <c r="W18" s="209">
        <f>ROUND(N(data!S77), 0)</f>
        <v>44</v>
      </c>
      <c r="X18" s="209">
        <f>ROUND(N(data!S78), 0)</f>
        <v>0</v>
      </c>
      <c r="Y18" s="209">
        <f>ROUND(N(data!S79), 0)</f>
        <v>0</v>
      </c>
      <c r="Z18" s="209">
        <f>ROUND(N(data!S80), 0)</f>
        <v>0</v>
      </c>
      <c r="AA18" s="209">
        <f>ROUND(N(data!S81), 0)</f>
        <v>0</v>
      </c>
      <c r="AB18" s="209">
        <f>ROUND(N(data!S82), 0)</f>
        <v>0</v>
      </c>
      <c r="AC18" s="209">
        <f>ROUND(N(data!S83), 0)</f>
        <v>9718</v>
      </c>
      <c r="AD18" s="209">
        <f>ROUND(N(data!S84), 0)</f>
        <v>0</v>
      </c>
      <c r="AE18" s="209">
        <f>ROUND(N(data!S89), 0)</f>
        <v>0</v>
      </c>
      <c r="AF18" s="209">
        <f>ROUND(N(data!S87), 0)</f>
        <v>0</v>
      </c>
      <c r="AG18" s="209">
        <f>ROUND(N(data!S90), 0)</f>
        <v>0</v>
      </c>
      <c r="AH18" s="209">
        <f>ROUND(N(data!S91), 0)</f>
        <v>0</v>
      </c>
      <c r="AI18" s="209">
        <f>ROUND(N(data!S92), 0)</f>
        <v>0</v>
      </c>
      <c r="AJ18" s="209">
        <f>ROUND(N(data!S93), 0)</f>
        <v>156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126</v>
      </c>
      <c r="B19" s="211" t="str">
        <f>RIGHT(data!$C$96,4)</f>
        <v>2023</v>
      </c>
      <c r="C19" s="12" t="str">
        <f>data!T$55</f>
        <v>7060</v>
      </c>
      <c r="D19" s="12" t="s">
        <v>1153</v>
      </c>
      <c r="E19" s="209">
        <f>ROUND(N(data!T59), 0)</f>
        <v>0</v>
      </c>
      <c r="F19" s="318">
        <f>ROUND(N(data!T60), 2)</f>
        <v>0.27</v>
      </c>
      <c r="G19" s="209">
        <f>ROUND(N(data!T61), 0)</f>
        <v>49806</v>
      </c>
      <c r="H19" s="209">
        <f>ROUND(N(data!T62), 0)</f>
        <v>11664</v>
      </c>
      <c r="I19" s="209">
        <f>ROUND(N(data!T63), 0)</f>
        <v>0</v>
      </c>
      <c r="J19" s="209">
        <f>ROUND(N(data!T64), 0)</f>
        <v>171</v>
      </c>
      <c r="K19" s="209">
        <f>ROUND(N(data!T65), 0)</f>
        <v>0</v>
      </c>
      <c r="L19" s="209">
        <f>ROUND(N(data!T66), 0)</f>
        <v>372992</v>
      </c>
      <c r="M19" s="209">
        <f>ROUND(N(data!T67), 0)</f>
        <v>1751</v>
      </c>
      <c r="N19" s="209">
        <f>ROUND(N(data!T68), 0)</f>
        <v>0</v>
      </c>
      <c r="O19" s="209">
        <f>ROUND(N(data!T69), 0)</f>
        <v>0</v>
      </c>
      <c r="P19" s="209">
        <f>ROUND(N(data!T70), 0)</f>
        <v>0</v>
      </c>
      <c r="Q19" s="209">
        <f>ROUND(N(data!T71), 0)</f>
        <v>0</v>
      </c>
      <c r="R19" s="209">
        <f>ROUND(N(data!T72), 0)</f>
        <v>0</v>
      </c>
      <c r="S19" s="209">
        <f>ROUND(N(data!T73), 0)</f>
        <v>0</v>
      </c>
      <c r="T19" s="209">
        <f>ROUND(N(data!T74), 0)</f>
        <v>0</v>
      </c>
      <c r="U19" s="209">
        <f>ROUND(N(data!T75), 0)</f>
        <v>0</v>
      </c>
      <c r="V19" s="209">
        <f>ROUND(N(data!T76), 0)</f>
        <v>0</v>
      </c>
      <c r="W19" s="209">
        <f>ROUND(N(data!T77), 0)</f>
        <v>0</v>
      </c>
      <c r="X19" s="209">
        <f>ROUND(N(data!T78), 0)</f>
        <v>0</v>
      </c>
      <c r="Y19" s="209">
        <f>ROUND(N(data!T79), 0)</f>
        <v>0</v>
      </c>
      <c r="Z19" s="209">
        <f>ROUND(N(data!T80), 0)</f>
        <v>0</v>
      </c>
      <c r="AA19" s="209">
        <f>ROUND(N(data!T81), 0)</f>
        <v>0</v>
      </c>
      <c r="AB19" s="209">
        <f>ROUND(N(data!T82), 0)</f>
        <v>0</v>
      </c>
      <c r="AC19" s="209">
        <f>ROUND(N(data!T83), 0)</f>
        <v>0</v>
      </c>
      <c r="AD19" s="209">
        <f>ROUND(N(data!T84), 0)</f>
        <v>0</v>
      </c>
      <c r="AE19" s="209">
        <f>ROUND(N(data!T89), 0)</f>
        <v>1241688</v>
      </c>
      <c r="AF19" s="209">
        <f>ROUND(N(data!T87), 0)</f>
        <v>1201128</v>
      </c>
      <c r="AG19" s="209">
        <f>ROUND(N(data!T90), 0)</f>
        <v>0</v>
      </c>
      <c r="AH19" s="209">
        <f>ROUND(N(data!T91), 0)</f>
        <v>102</v>
      </c>
      <c r="AI19" s="209">
        <f>ROUND(N(data!T92), 0)</f>
        <v>0</v>
      </c>
      <c r="AJ19" s="209">
        <f>ROUND(N(data!T93), 0)</f>
        <v>0</v>
      </c>
      <c r="AK19" s="318">
        <f>ROUND(N(data!T94), 2)</f>
        <v>0.27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126</v>
      </c>
      <c r="B20" s="211" t="str">
        <f>RIGHT(data!$C$96,4)</f>
        <v>2023</v>
      </c>
      <c r="C20" s="12" t="str">
        <f>data!U$55</f>
        <v>7070</v>
      </c>
      <c r="D20" s="12" t="s">
        <v>1153</v>
      </c>
      <c r="E20" s="209">
        <f>ROUND(N(data!U59), 0)</f>
        <v>400315</v>
      </c>
      <c r="F20" s="318">
        <f>ROUND(N(data!U60), 2)</f>
        <v>27.6</v>
      </c>
      <c r="G20" s="209">
        <f>ROUND(N(data!U61), 0)</f>
        <v>2335653</v>
      </c>
      <c r="H20" s="209">
        <f>ROUND(N(data!U62), 0)</f>
        <v>548821</v>
      </c>
      <c r="I20" s="209">
        <f>ROUND(N(data!U63), 0)</f>
        <v>79796</v>
      </c>
      <c r="J20" s="209">
        <f>ROUND(N(data!U64), 0)</f>
        <v>1670684</v>
      </c>
      <c r="K20" s="209">
        <f>ROUND(N(data!U65), 0)</f>
        <v>326</v>
      </c>
      <c r="L20" s="209">
        <f>ROUND(N(data!U66), 0)</f>
        <v>461996</v>
      </c>
      <c r="M20" s="209">
        <f>ROUND(N(data!U67), 0)</f>
        <v>344924</v>
      </c>
      <c r="N20" s="209">
        <f>ROUND(N(data!U68), 0)</f>
        <v>126413</v>
      </c>
      <c r="O20" s="209">
        <f>ROUND(N(data!U69), 0)</f>
        <v>1912499</v>
      </c>
      <c r="P20" s="209">
        <f>ROUND(N(data!U70), 0)</f>
        <v>333977</v>
      </c>
      <c r="Q20" s="209">
        <f>ROUND(N(data!U71), 0)</f>
        <v>526271</v>
      </c>
      <c r="R20" s="209">
        <f>ROUND(N(data!U72), 0)</f>
        <v>0</v>
      </c>
      <c r="S20" s="209">
        <f>ROUND(N(data!U73), 0)</f>
        <v>0</v>
      </c>
      <c r="T20" s="209">
        <f>ROUND(N(data!U74), 0)</f>
        <v>17651</v>
      </c>
      <c r="U20" s="209">
        <f>ROUND(N(data!U75), 0)</f>
        <v>0</v>
      </c>
      <c r="V20" s="209">
        <f>ROUND(N(data!U76), 0)</f>
        <v>984771</v>
      </c>
      <c r="W20" s="209">
        <f>ROUND(N(data!U77), 0)</f>
        <v>-825</v>
      </c>
      <c r="X20" s="209">
        <f>ROUND(N(data!U78), 0)</f>
        <v>0</v>
      </c>
      <c r="Y20" s="209">
        <f>ROUND(N(data!U79), 0)</f>
        <v>0</v>
      </c>
      <c r="Z20" s="209">
        <f>ROUND(N(data!U80), 0)</f>
        <v>373</v>
      </c>
      <c r="AA20" s="209">
        <f>ROUND(N(data!U81), 0)</f>
        <v>0</v>
      </c>
      <c r="AB20" s="209">
        <f>ROUND(N(data!U82), 0)</f>
        <v>0</v>
      </c>
      <c r="AC20" s="209">
        <f>ROUND(N(data!U83), 0)</f>
        <v>50280</v>
      </c>
      <c r="AD20" s="209">
        <f>ROUND(N(data!U84), 0)</f>
        <v>71040</v>
      </c>
      <c r="AE20" s="209">
        <f>ROUND(N(data!U89), 0)</f>
        <v>62112462</v>
      </c>
      <c r="AF20" s="209">
        <f>ROUND(N(data!U87), 0)</f>
        <v>34006901</v>
      </c>
      <c r="AG20" s="209">
        <f>ROUND(N(data!U90), 0)</f>
        <v>8756</v>
      </c>
      <c r="AH20" s="209">
        <f>ROUND(N(data!U91), 0)</f>
        <v>0</v>
      </c>
      <c r="AI20" s="209">
        <f>ROUND(N(data!U92), 0)</f>
        <v>3345</v>
      </c>
      <c r="AJ20" s="209">
        <f>ROUND(N(data!U93), 0)</f>
        <v>16</v>
      </c>
      <c r="AK20" s="318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126</v>
      </c>
      <c r="B21" s="211" t="str">
        <f>RIGHT(data!$C$96,4)</f>
        <v>2023</v>
      </c>
      <c r="C21" s="12" t="str">
        <f>data!V$55</f>
        <v>7110</v>
      </c>
      <c r="D21" s="12" t="s">
        <v>1153</v>
      </c>
      <c r="E21" s="209">
        <f>ROUND(N(data!V59), 0)</f>
        <v>0</v>
      </c>
      <c r="F21" s="318">
        <f>ROUND(N(data!V60), 2)</f>
        <v>4.2699999999999996</v>
      </c>
      <c r="G21" s="209">
        <f>ROUND(N(data!V61), 0)</f>
        <v>448338</v>
      </c>
      <c r="H21" s="209">
        <f>ROUND(N(data!V62), 0)</f>
        <v>104992</v>
      </c>
      <c r="I21" s="209">
        <f>ROUND(N(data!V63), 0)</f>
        <v>0</v>
      </c>
      <c r="J21" s="209">
        <f>ROUND(N(data!V64), 0)</f>
        <v>47448</v>
      </c>
      <c r="K21" s="209">
        <f>ROUND(N(data!V65), 0)</f>
        <v>452</v>
      </c>
      <c r="L21" s="209">
        <f>ROUND(N(data!V66), 0)</f>
        <v>64383</v>
      </c>
      <c r="M21" s="209">
        <f>ROUND(N(data!V67), 0)</f>
        <v>7787</v>
      </c>
      <c r="N21" s="209">
        <f>ROUND(N(data!V68), 0)</f>
        <v>2227</v>
      </c>
      <c r="O21" s="209">
        <f>ROUND(N(data!V69), 0)</f>
        <v>279</v>
      </c>
      <c r="P21" s="209">
        <f>ROUND(N(data!V70), 0)</f>
        <v>0</v>
      </c>
      <c r="Q21" s="209">
        <f>ROUND(N(data!V71), 0)</f>
        <v>0</v>
      </c>
      <c r="R21" s="209">
        <f>ROUND(N(data!V72), 0)</f>
        <v>0</v>
      </c>
      <c r="S21" s="209">
        <f>ROUND(N(data!V73), 0)</f>
        <v>0</v>
      </c>
      <c r="T21" s="209">
        <f>ROUND(N(data!V74), 0)</f>
        <v>0</v>
      </c>
      <c r="U21" s="209">
        <f>ROUND(N(data!V75), 0)</f>
        <v>0</v>
      </c>
      <c r="V21" s="209">
        <f>ROUND(N(data!V76), 0)</f>
        <v>0</v>
      </c>
      <c r="W21" s="209">
        <f>ROUND(N(data!V77), 0)</f>
        <v>0</v>
      </c>
      <c r="X21" s="209">
        <f>ROUND(N(data!V78), 0)</f>
        <v>0</v>
      </c>
      <c r="Y21" s="209">
        <f>ROUND(N(data!V79), 0)</f>
        <v>0</v>
      </c>
      <c r="Z21" s="209">
        <f>ROUND(N(data!V80), 0)</f>
        <v>175</v>
      </c>
      <c r="AA21" s="209">
        <f>ROUND(N(data!V81), 0)</f>
        <v>0</v>
      </c>
      <c r="AB21" s="209">
        <f>ROUND(N(data!V82), 0)</f>
        <v>0</v>
      </c>
      <c r="AC21" s="209">
        <f>ROUND(N(data!V83), 0)</f>
        <v>104</v>
      </c>
      <c r="AD21" s="209">
        <f>ROUND(N(data!V84), 0)</f>
        <v>0</v>
      </c>
      <c r="AE21" s="209">
        <f>ROUND(N(data!V89), 0)</f>
        <v>14513757</v>
      </c>
      <c r="AF21" s="209">
        <f>ROUND(N(data!V87), 0)</f>
        <v>7723470</v>
      </c>
      <c r="AG21" s="209">
        <f>ROUND(N(data!V90), 0)</f>
        <v>0</v>
      </c>
      <c r="AH21" s="209">
        <f>ROUND(N(data!V91), 0)</f>
        <v>0</v>
      </c>
      <c r="AI21" s="209">
        <f>ROUND(N(data!V92), 0)</f>
        <v>0</v>
      </c>
      <c r="AJ21" s="209">
        <f>ROUND(N(data!V93), 0)</f>
        <v>0</v>
      </c>
      <c r="AK21" s="318">
        <f>ROUND(N(data!V94), 2)</f>
        <v>0.63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126</v>
      </c>
      <c r="B22" s="211" t="str">
        <f>RIGHT(data!$C$96,4)</f>
        <v>2023</v>
      </c>
      <c r="C22" s="12" t="str">
        <f>data!W$55</f>
        <v>7120</v>
      </c>
      <c r="D22" s="12" t="s">
        <v>1153</v>
      </c>
      <c r="E22" s="209">
        <f>ROUND(N(data!W59), 0)</f>
        <v>2802</v>
      </c>
      <c r="F22" s="318">
        <f>ROUND(N(data!W60), 2)</f>
        <v>5.28</v>
      </c>
      <c r="G22" s="209">
        <f>ROUND(N(data!W61), 0)</f>
        <v>720478</v>
      </c>
      <c r="H22" s="209">
        <f>ROUND(N(data!W62), 0)</f>
        <v>168721</v>
      </c>
      <c r="I22" s="209">
        <f>ROUND(N(data!W63), 0)</f>
        <v>0</v>
      </c>
      <c r="J22" s="209">
        <f>ROUND(N(data!W64), 0)</f>
        <v>98425</v>
      </c>
      <c r="K22" s="209">
        <f>ROUND(N(data!W65), 0)</f>
        <v>6647</v>
      </c>
      <c r="L22" s="209">
        <f>ROUND(N(data!W66), 0)</f>
        <v>123121</v>
      </c>
      <c r="M22" s="209">
        <f>ROUND(N(data!W67), 0)</f>
        <v>324048</v>
      </c>
      <c r="N22" s="209">
        <f>ROUND(N(data!W68), 0)</f>
        <v>206432</v>
      </c>
      <c r="O22" s="209">
        <f>ROUND(N(data!W69), 0)</f>
        <v>14536</v>
      </c>
      <c r="P22" s="209">
        <f>ROUND(N(data!W70), 0)</f>
        <v>0</v>
      </c>
      <c r="Q22" s="209">
        <f>ROUND(N(data!W71), 0)</f>
        <v>0</v>
      </c>
      <c r="R22" s="209">
        <f>ROUND(N(data!W72), 0)</f>
        <v>0</v>
      </c>
      <c r="S22" s="209">
        <f>ROUND(N(data!W73), 0)</f>
        <v>0</v>
      </c>
      <c r="T22" s="209">
        <f>ROUND(N(data!W74), 0)</f>
        <v>11871</v>
      </c>
      <c r="U22" s="209">
        <f>ROUND(N(data!W75), 0)</f>
        <v>0</v>
      </c>
      <c r="V22" s="209">
        <f>ROUND(N(data!W76), 0)</f>
        <v>0</v>
      </c>
      <c r="W22" s="209">
        <f>ROUND(N(data!W77), 0)</f>
        <v>1888</v>
      </c>
      <c r="X22" s="209">
        <f>ROUND(N(data!W78), 0)</f>
        <v>0</v>
      </c>
      <c r="Y22" s="209">
        <f>ROUND(N(data!W79), 0)</f>
        <v>0</v>
      </c>
      <c r="Z22" s="209">
        <f>ROUND(N(data!W80), 0)</f>
        <v>0</v>
      </c>
      <c r="AA22" s="209">
        <f>ROUND(N(data!W81), 0)</f>
        <v>0</v>
      </c>
      <c r="AB22" s="209">
        <f>ROUND(N(data!W82), 0)</f>
        <v>0</v>
      </c>
      <c r="AC22" s="209">
        <f>ROUND(N(data!W83), 0)</f>
        <v>777</v>
      </c>
      <c r="AD22" s="209">
        <f>ROUND(N(data!W84), 0)</f>
        <v>0</v>
      </c>
      <c r="AE22" s="209">
        <f>ROUND(N(data!W89), 0)</f>
        <v>18924704</v>
      </c>
      <c r="AF22" s="209">
        <f>ROUND(N(data!W87), 0)</f>
        <v>4527523</v>
      </c>
      <c r="AG22" s="209">
        <f>ROUND(N(data!W90), 0)</f>
        <v>0</v>
      </c>
      <c r="AH22" s="209">
        <f>ROUND(N(data!W91), 0)</f>
        <v>0</v>
      </c>
      <c r="AI22" s="209">
        <f>ROUND(N(data!W92), 0)</f>
        <v>0</v>
      </c>
      <c r="AJ22" s="209">
        <f>ROUND(N(data!W93), 0)</f>
        <v>13304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126</v>
      </c>
      <c r="B23" s="211" t="str">
        <f>RIGHT(data!$C$96,4)</f>
        <v>2023</v>
      </c>
      <c r="C23" s="12" t="str">
        <f>data!X$55</f>
        <v>7130</v>
      </c>
      <c r="D23" s="12" t="s">
        <v>1153</v>
      </c>
      <c r="E23" s="209">
        <f>ROUND(N(data!X59), 0)</f>
        <v>19415</v>
      </c>
      <c r="F23" s="318">
        <f>ROUND(N(data!X60), 2)</f>
        <v>6.4</v>
      </c>
      <c r="G23" s="209">
        <f>ROUND(N(data!X61), 0)</f>
        <v>953138</v>
      </c>
      <c r="H23" s="209">
        <f>ROUND(N(data!X62), 0)</f>
        <v>223205</v>
      </c>
      <c r="I23" s="209">
        <f>ROUND(N(data!X63), 0)</f>
        <v>0</v>
      </c>
      <c r="J23" s="209">
        <f>ROUND(N(data!X64), 0)</f>
        <v>146318</v>
      </c>
      <c r="K23" s="209">
        <f>ROUND(N(data!X65), 0)</f>
        <v>0</v>
      </c>
      <c r="L23" s="209">
        <f>ROUND(N(data!X66), 0)</f>
        <v>141450</v>
      </c>
      <c r="M23" s="209">
        <f>ROUND(N(data!X67), 0)</f>
        <v>102392</v>
      </c>
      <c r="N23" s="209">
        <f>ROUND(N(data!X68), 0)</f>
        <v>0</v>
      </c>
      <c r="O23" s="209">
        <f>ROUND(N(data!X69), 0)</f>
        <v>424921</v>
      </c>
      <c r="P23" s="209">
        <f>ROUND(N(data!X70), 0)</f>
        <v>0</v>
      </c>
      <c r="Q23" s="209">
        <f>ROUND(N(data!X71), 0)</f>
        <v>412818</v>
      </c>
      <c r="R23" s="209">
        <f>ROUND(N(data!X72), 0)</f>
        <v>0</v>
      </c>
      <c r="S23" s="209">
        <f>ROUND(N(data!X73), 0)</f>
        <v>0</v>
      </c>
      <c r="T23" s="209">
        <f>ROUND(N(data!X74), 0)</f>
        <v>10580</v>
      </c>
      <c r="U23" s="209">
        <f>ROUND(N(data!X75), 0)</f>
        <v>0</v>
      </c>
      <c r="V23" s="209">
        <f>ROUND(N(data!X76), 0)</f>
        <v>0</v>
      </c>
      <c r="W23" s="209">
        <f>ROUND(N(data!X77), 0)</f>
        <v>0</v>
      </c>
      <c r="X23" s="209">
        <f>ROUND(N(data!X78), 0)</f>
        <v>0</v>
      </c>
      <c r="Y23" s="209">
        <f>ROUND(N(data!X79), 0)</f>
        <v>0</v>
      </c>
      <c r="Z23" s="209">
        <f>ROUND(N(data!X80), 0)</f>
        <v>0</v>
      </c>
      <c r="AA23" s="209">
        <f>ROUND(N(data!X81), 0)</f>
        <v>0</v>
      </c>
      <c r="AB23" s="209">
        <f>ROUND(N(data!X82), 0)</f>
        <v>0</v>
      </c>
      <c r="AC23" s="209">
        <f>ROUND(N(data!X83), 0)</f>
        <v>1523</v>
      </c>
      <c r="AD23" s="209">
        <f>ROUND(N(data!X84), 0)</f>
        <v>0</v>
      </c>
      <c r="AE23" s="209">
        <f>ROUND(N(data!X89), 0)</f>
        <v>124386097</v>
      </c>
      <c r="AF23" s="209">
        <f>ROUND(N(data!X87), 0)</f>
        <v>36551876</v>
      </c>
      <c r="AG23" s="209">
        <f>ROUND(N(data!X90), 0)</f>
        <v>792</v>
      </c>
      <c r="AH23" s="209">
        <f>ROUND(N(data!X91), 0)</f>
        <v>0</v>
      </c>
      <c r="AI23" s="209">
        <f>ROUND(N(data!X92), 0)</f>
        <v>303</v>
      </c>
      <c r="AJ23" s="209">
        <f>ROUND(N(data!X93), 0)</f>
        <v>11756</v>
      </c>
      <c r="AK23" s="318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126</v>
      </c>
      <c r="B24" s="211" t="str">
        <f>RIGHT(data!$C$96,4)</f>
        <v>2023</v>
      </c>
      <c r="C24" s="12" t="str">
        <f>data!Y$55</f>
        <v>7140</v>
      </c>
      <c r="D24" s="12" t="s">
        <v>1153</v>
      </c>
      <c r="E24" s="209">
        <f>ROUND(N(data!Y59), 0)</f>
        <v>57401</v>
      </c>
      <c r="F24" s="318">
        <f>ROUND(N(data!Y60), 2)</f>
        <v>22.22</v>
      </c>
      <c r="G24" s="209">
        <f>ROUND(N(data!Y61), 0)</f>
        <v>2448580</v>
      </c>
      <c r="H24" s="209">
        <f>ROUND(N(data!Y62), 0)</f>
        <v>574488</v>
      </c>
      <c r="I24" s="209">
        <f>ROUND(N(data!Y63), 0)</f>
        <v>26100</v>
      </c>
      <c r="J24" s="209">
        <f>ROUND(N(data!Y64), 0)</f>
        <v>98909</v>
      </c>
      <c r="K24" s="209">
        <f>ROUND(N(data!Y65), 0)</f>
        <v>6798</v>
      </c>
      <c r="L24" s="209">
        <f>ROUND(N(data!Y66), 0)</f>
        <v>1529773</v>
      </c>
      <c r="M24" s="209">
        <f>ROUND(N(data!Y67), 0)</f>
        <v>1290044</v>
      </c>
      <c r="N24" s="209">
        <f>ROUND(N(data!Y68), 0)</f>
        <v>239621</v>
      </c>
      <c r="O24" s="209">
        <f>ROUND(N(data!Y69), 0)</f>
        <v>247327</v>
      </c>
      <c r="P24" s="209">
        <f>ROUND(N(data!Y70), 0)</f>
        <v>0</v>
      </c>
      <c r="Q24" s="209">
        <f>ROUND(N(data!Y71), 0)</f>
        <v>236614</v>
      </c>
      <c r="R24" s="209">
        <f>ROUND(N(data!Y72), 0)</f>
        <v>0</v>
      </c>
      <c r="S24" s="209">
        <f>ROUND(N(data!Y73), 0)</f>
        <v>0</v>
      </c>
      <c r="T24" s="209">
        <f>ROUND(N(data!Y74), 0)</f>
        <v>13024</v>
      </c>
      <c r="U24" s="209">
        <f>ROUND(N(data!Y75), 0)</f>
        <v>0</v>
      </c>
      <c r="V24" s="209">
        <f>ROUND(N(data!Y76), 0)</f>
        <v>0</v>
      </c>
      <c r="W24" s="209">
        <f>ROUND(N(data!Y77), 0)</f>
        <v>7944</v>
      </c>
      <c r="X24" s="209">
        <f>ROUND(N(data!Y78), 0)</f>
        <v>0</v>
      </c>
      <c r="Y24" s="209">
        <f>ROUND(N(data!Y79), 0)</f>
        <v>0</v>
      </c>
      <c r="Z24" s="209">
        <f>ROUND(N(data!Y80), 0)</f>
        <v>0</v>
      </c>
      <c r="AA24" s="209">
        <f>ROUND(N(data!Y81), 0)</f>
        <v>0</v>
      </c>
      <c r="AB24" s="209">
        <f>ROUND(N(data!Y82), 0)</f>
        <v>0</v>
      </c>
      <c r="AC24" s="209">
        <f>ROUND(N(data!Y83), 0)</f>
        <v>-10254</v>
      </c>
      <c r="AD24" s="209">
        <f>ROUND(N(data!Y84), 0)</f>
        <v>35</v>
      </c>
      <c r="AE24" s="209">
        <f>ROUND(N(data!Y89), 0)</f>
        <v>39819350</v>
      </c>
      <c r="AF24" s="209">
        <f>ROUND(N(data!Y87), 0)</f>
        <v>8791699</v>
      </c>
      <c r="AG24" s="209">
        <f>ROUND(N(data!Y90), 0)</f>
        <v>14335</v>
      </c>
      <c r="AH24" s="209">
        <f>ROUND(N(data!Y91), 0)</f>
        <v>0</v>
      </c>
      <c r="AI24" s="209">
        <f>ROUND(N(data!Y92), 0)</f>
        <v>5476</v>
      </c>
      <c r="AJ24" s="209">
        <f>ROUND(N(data!Y93), 0)</f>
        <v>14514</v>
      </c>
      <c r="AK24" s="318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126</v>
      </c>
      <c r="B25" s="211" t="str">
        <f>RIGHT(data!$C$96,4)</f>
        <v>2023</v>
      </c>
      <c r="C25" s="12" t="str">
        <f>data!Z$55</f>
        <v>7150</v>
      </c>
      <c r="D25" s="12" t="s">
        <v>1153</v>
      </c>
      <c r="E25" s="209">
        <f>ROUND(N(data!Z59), 0)</f>
        <v>0</v>
      </c>
      <c r="F25" s="318">
        <f>ROUND(N(data!Z60), 2)</f>
        <v>3.33</v>
      </c>
      <c r="G25" s="209">
        <f>ROUND(N(data!Z61), 0)</f>
        <v>446134</v>
      </c>
      <c r="H25" s="209">
        <f>ROUND(N(data!Z62), 0)</f>
        <v>104475</v>
      </c>
      <c r="I25" s="209">
        <f>ROUND(N(data!Z63), 0)</f>
        <v>7800</v>
      </c>
      <c r="J25" s="209">
        <f>ROUND(N(data!Z64), 0)</f>
        <v>17107</v>
      </c>
      <c r="K25" s="209">
        <f>ROUND(N(data!Z65), 0)</f>
        <v>556</v>
      </c>
      <c r="L25" s="209">
        <f>ROUND(N(data!Z66), 0)</f>
        <v>1189269</v>
      </c>
      <c r="M25" s="209">
        <f>ROUND(N(data!Z67), 0)</f>
        <v>724610</v>
      </c>
      <c r="N25" s="209">
        <f>ROUND(N(data!Z68), 0)</f>
        <v>2281</v>
      </c>
      <c r="O25" s="209">
        <f>ROUND(N(data!Z69), 0)</f>
        <v>8309</v>
      </c>
      <c r="P25" s="209">
        <f>ROUND(N(data!Z70), 0)</f>
        <v>0</v>
      </c>
      <c r="Q25" s="209">
        <f>ROUND(N(data!Z71), 0)</f>
        <v>0</v>
      </c>
      <c r="R25" s="209">
        <f>ROUND(N(data!Z72), 0)</f>
        <v>0</v>
      </c>
      <c r="S25" s="209">
        <f>ROUND(N(data!Z73), 0)</f>
        <v>0</v>
      </c>
      <c r="T25" s="209">
        <f>ROUND(N(data!Z74), 0)</f>
        <v>4795</v>
      </c>
      <c r="U25" s="209">
        <f>ROUND(N(data!Z75), 0)</f>
        <v>0</v>
      </c>
      <c r="V25" s="209">
        <f>ROUND(N(data!Z76), 0)</f>
        <v>0</v>
      </c>
      <c r="W25" s="209">
        <f>ROUND(N(data!Z77), 0)</f>
        <v>2438</v>
      </c>
      <c r="X25" s="209">
        <f>ROUND(N(data!Z78), 0)</f>
        <v>0</v>
      </c>
      <c r="Y25" s="209">
        <f>ROUND(N(data!Z79), 0)</f>
        <v>0</v>
      </c>
      <c r="Z25" s="209">
        <f>ROUND(N(data!Z80), 0)</f>
        <v>0</v>
      </c>
      <c r="AA25" s="209">
        <f>ROUND(N(data!Z81), 0)</f>
        <v>0</v>
      </c>
      <c r="AB25" s="209">
        <f>ROUND(N(data!Z82), 0)</f>
        <v>0</v>
      </c>
      <c r="AC25" s="209">
        <f>ROUND(N(data!Z83), 0)</f>
        <v>1075</v>
      </c>
      <c r="AD25" s="209">
        <f>ROUND(N(data!Z84), 0)</f>
        <v>147738</v>
      </c>
      <c r="AE25" s="209">
        <f>ROUND(N(data!Z89), 0)</f>
        <v>17639925</v>
      </c>
      <c r="AF25" s="209">
        <f>ROUND(N(data!Z87), 0)</f>
        <v>410442</v>
      </c>
      <c r="AG25" s="209">
        <f>ROUND(N(data!Z90), 0)</f>
        <v>0</v>
      </c>
      <c r="AH25" s="209">
        <f>ROUND(N(data!Z91), 0)</f>
        <v>0</v>
      </c>
      <c r="AI25" s="209">
        <f>ROUND(N(data!Z92), 0)</f>
        <v>0</v>
      </c>
      <c r="AJ25" s="209">
        <f>ROUND(N(data!Z93), 0)</f>
        <v>5407</v>
      </c>
      <c r="AK25" s="318">
        <f>ROUND(N(data!Z94), 2)</f>
        <v>0.88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126</v>
      </c>
      <c r="B26" s="211" t="str">
        <f>RIGHT(data!$C$96,4)</f>
        <v>2023</v>
      </c>
      <c r="C26" s="12" t="str">
        <f>data!AA$55</f>
        <v>7160</v>
      </c>
      <c r="D26" s="12" t="s">
        <v>1153</v>
      </c>
      <c r="E26" s="209">
        <f>ROUND(N(data!AA59), 0)</f>
        <v>2763</v>
      </c>
      <c r="F26" s="318">
        <f>ROUND(N(data!AA60), 2)</f>
        <v>2.75</v>
      </c>
      <c r="G26" s="209">
        <f>ROUND(N(data!AA61), 0)</f>
        <v>368803</v>
      </c>
      <c r="H26" s="209">
        <f>ROUND(N(data!AA62), 0)</f>
        <v>86366</v>
      </c>
      <c r="I26" s="209">
        <f>ROUND(N(data!AA63), 0)</f>
        <v>0</v>
      </c>
      <c r="J26" s="209">
        <f>ROUND(N(data!AA64), 0)</f>
        <v>263800</v>
      </c>
      <c r="K26" s="209">
        <f>ROUND(N(data!AA65), 0)</f>
        <v>0</v>
      </c>
      <c r="L26" s="209">
        <f>ROUND(N(data!AA66), 0)</f>
        <v>365307</v>
      </c>
      <c r="M26" s="209">
        <f>ROUND(N(data!AA67), 0)</f>
        <v>128033</v>
      </c>
      <c r="N26" s="209">
        <f>ROUND(N(data!AA68), 0)</f>
        <v>487</v>
      </c>
      <c r="O26" s="209">
        <f>ROUND(N(data!AA69), 0)</f>
        <v>6646</v>
      </c>
      <c r="P26" s="209">
        <f>ROUND(N(data!AA70), 0)</f>
        <v>0</v>
      </c>
      <c r="Q26" s="209">
        <f>ROUND(N(data!AA71), 0)</f>
        <v>4176</v>
      </c>
      <c r="R26" s="209">
        <f>ROUND(N(data!AA72), 0)</f>
        <v>0</v>
      </c>
      <c r="S26" s="209">
        <f>ROUND(N(data!AA73), 0)</f>
        <v>0</v>
      </c>
      <c r="T26" s="209">
        <f>ROUND(N(data!AA74), 0)</f>
        <v>2393</v>
      </c>
      <c r="U26" s="209">
        <f>ROUND(N(data!AA75), 0)</f>
        <v>0</v>
      </c>
      <c r="V26" s="209">
        <f>ROUND(N(data!AA76), 0)</f>
        <v>0</v>
      </c>
      <c r="W26" s="209">
        <f>ROUND(N(data!AA77), 0)</f>
        <v>0</v>
      </c>
      <c r="X26" s="209">
        <f>ROUND(N(data!AA78), 0)</f>
        <v>0</v>
      </c>
      <c r="Y26" s="209">
        <f>ROUND(N(data!AA79), 0)</f>
        <v>0</v>
      </c>
      <c r="Z26" s="209">
        <f>ROUND(N(data!AA80), 0)</f>
        <v>0</v>
      </c>
      <c r="AA26" s="209">
        <f>ROUND(N(data!AA81), 0)</f>
        <v>0</v>
      </c>
      <c r="AB26" s="209">
        <f>ROUND(N(data!AA82), 0)</f>
        <v>0</v>
      </c>
      <c r="AC26" s="209">
        <f>ROUND(N(data!AA83), 0)</f>
        <v>77</v>
      </c>
      <c r="AD26" s="209">
        <f>ROUND(N(data!AA84), 0)</f>
        <v>0</v>
      </c>
      <c r="AE26" s="209">
        <f>ROUND(N(data!AA89), 0)</f>
        <v>10245443</v>
      </c>
      <c r="AF26" s="209">
        <f>ROUND(N(data!AA87), 0)</f>
        <v>880653</v>
      </c>
      <c r="AG26" s="209">
        <f>ROUND(N(data!AA90), 0)</f>
        <v>3771</v>
      </c>
      <c r="AH26" s="209">
        <f>ROUND(N(data!AA91), 0)</f>
        <v>0</v>
      </c>
      <c r="AI26" s="209">
        <f>ROUND(N(data!AA92), 0)</f>
        <v>1441</v>
      </c>
      <c r="AJ26" s="209">
        <f>ROUND(N(data!AA93), 0)</f>
        <v>2675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126</v>
      </c>
      <c r="B27" s="211" t="str">
        <f>RIGHT(data!$C$96,4)</f>
        <v>2023</v>
      </c>
      <c r="C27" s="12" t="str">
        <f>data!AB$55</f>
        <v>7170</v>
      </c>
      <c r="D27" s="12" t="s">
        <v>1153</v>
      </c>
      <c r="E27" s="209">
        <f>ROUND(N(data!AB59), 0)</f>
        <v>0</v>
      </c>
      <c r="F27" s="318">
        <f>ROUND(N(data!AB60), 2)</f>
        <v>26.15</v>
      </c>
      <c r="G27" s="209">
        <f>ROUND(N(data!AB61), 0)</f>
        <v>3349480</v>
      </c>
      <c r="H27" s="209">
        <f>ROUND(N(data!AB62), 0)</f>
        <v>784557</v>
      </c>
      <c r="I27" s="209">
        <f>ROUND(N(data!AB63), 0)</f>
        <v>0</v>
      </c>
      <c r="J27" s="209">
        <f>ROUND(N(data!AB64), 0)</f>
        <v>8536018</v>
      </c>
      <c r="K27" s="209">
        <f>ROUND(N(data!AB65), 0)</f>
        <v>649</v>
      </c>
      <c r="L27" s="209">
        <f>ROUND(N(data!AB66), 0)</f>
        <v>316763</v>
      </c>
      <c r="M27" s="209">
        <f>ROUND(N(data!AB67), 0)</f>
        <v>363421</v>
      </c>
      <c r="N27" s="209">
        <f>ROUND(N(data!AB68), 0)</f>
        <v>5404</v>
      </c>
      <c r="O27" s="209">
        <f>ROUND(N(data!AB69), 0)</f>
        <v>699449</v>
      </c>
      <c r="P27" s="209">
        <f>ROUND(N(data!AB70), 0)</f>
        <v>0</v>
      </c>
      <c r="Q27" s="209">
        <f>ROUND(N(data!AB71), 0)</f>
        <v>0</v>
      </c>
      <c r="R27" s="209">
        <f>ROUND(N(data!AB72), 0)</f>
        <v>0</v>
      </c>
      <c r="S27" s="209">
        <f>ROUND(N(data!AB73), 0)</f>
        <v>103</v>
      </c>
      <c r="T27" s="209">
        <f>ROUND(N(data!AB74), 0)</f>
        <v>0</v>
      </c>
      <c r="U27" s="209">
        <f>ROUND(N(data!AB75), 0)</f>
        <v>0</v>
      </c>
      <c r="V27" s="209">
        <f>ROUND(N(data!AB76), 0)</f>
        <v>0</v>
      </c>
      <c r="W27" s="209">
        <f>ROUND(N(data!AB77), 0)</f>
        <v>40071</v>
      </c>
      <c r="X27" s="209">
        <f>ROUND(N(data!AB78), 0)</f>
        <v>0</v>
      </c>
      <c r="Y27" s="209">
        <f>ROUND(N(data!AB79), 0)</f>
        <v>0</v>
      </c>
      <c r="Z27" s="209">
        <f>ROUND(N(data!AB80), 0)</f>
        <v>5055</v>
      </c>
      <c r="AA27" s="209">
        <f>ROUND(N(data!AB81), 0)</f>
        <v>0</v>
      </c>
      <c r="AB27" s="209">
        <f>ROUND(N(data!AB82), 0)</f>
        <v>0</v>
      </c>
      <c r="AC27" s="209">
        <f>ROUND(N(data!AB83), 0)</f>
        <v>654220</v>
      </c>
      <c r="AD27" s="209">
        <f>ROUND(N(data!AB84), 0)</f>
        <v>857584</v>
      </c>
      <c r="AE27" s="209">
        <f>ROUND(N(data!AB89), 0)</f>
        <v>156139884</v>
      </c>
      <c r="AF27" s="209">
        <f>ROUND(N(data!AB87), 0)</f>
        <v>60954384</v>
      </c>
      <c r="AG27" s="209">
        <f>ROUND(N(data!AB90), 0)</f>
        <v>1770</v>
      </c>
      <c r="AH27" s="209">
        <f>ROUND(N(data!AB91), 0)</f>
        <v>0</v>
      </c>
      <c r="AI27" s="209">
        <f>ROUND(N(data!AB92), 0)</f>
        <v>676</v>
      </c>
      <c r="AJ27" s="209">
        <f>ROUND(N(data!AB93), 0)</f>
        <v>0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126</v>
      </c>
      <c r="B28" s="211" t="str">
        <f>RIGHT(data!$C$96,4)</f>
        <v>2023</v>
      </c>
      <c r="C28" s="12" t="str">
        <f>data!AC$55</f>
        <v>7180</v>
      </c>
      <c r="D28" s="12" t="s">
        <v>1153</v>
      </c>
      <c r="E28" s="209">
        <f>ROUND(N(data!AC59), 0)</f>
        <v>58934</v>
      </c>
      <c r="F28" s="318">
        <f>ROUND(N(data!AC60), 2)</f>
        <v>15.04</v>
      </c>
      <c r="G28" s="209">
        <f>ROUND(N(data!AC61), 0)</f>
        <v>1828457</v>
      </c>
      <c r="H28" s="209">
        <f>ROUND(N(data!AC62), 0)</f>
        <v>428187</v>
      </c>
      <c r="I28" s="209">
        <f>ROUND(N(data!AC63), 0)</f>
        <v>22330</v>
      </c>
      <c r="J28" s="209">
        <f>ROUND(N(data!AC64), 0)</f>
        <v>371999</v>
      </c>
      <c r="K28" s="209">
        <f>ROUND(N(data!AC65), 0)</f>
        <v>649</v>
      </c>
      <c r="L28" s="209">
        <f>ROUND(N(data!AC66), 0)</f>
        <v>14038</v>
      </c>
      <c r="M28" s="209">
        <f>ROUND(N(data!AC67), 0)</f>
        <v>121039</v>
      </c>
      <c r="N28" s="209">
        <f>ROUND(N(data!AC68), 0)</f>
        <v>1026</v>
      </c>
      <c r="O28" s="209">
        <f>ROUND(N(data!AC69), 0)</f>
        <v>25450</v>
      </c>
      <c r="P28" s="209">
        <f>ROUND(N(data!AC70), 0)</f>
        <v>0</v>
      </c>
      <c r="Q28" s="209">
        <f>ROUND(N(data!AC71), 0)</f>
        <v>0</v>
      </c>
      <c r="R28" s="209">
        <f>ROUND(N(data!AC72), 0)</f>
        <v>0</v>
      </c>
      <c r="S28" s="209">
        <f>ROUND(N(data!AC73), 0)</f>
        <v>0</v>
      </c>
      <c r="T28" s="209">
        <f>ROUND(N(data!AC74), 0)</f>
        <v>953</v>
      </c>
      <c r="U28" s="209">
        <f>ROUND(N(data!AC75), 0)</f>
        <v>0</v>
      </c>
      <c r="V28" s="209">
        <f>ROUND(N(data!AC76), 0)</f>
        <v>0</v>
      </c>
      <c r="W28" s="209">
        <f>ROUND(N(data!AC77), 0)</f>
        <v>17143</v>
      </c>
      <c r="X28" s="209">
        <f>ROUND(N(data!AC78), 0)</f>
        <v>0</v>
      </c>
      <c r="Y28" s="209">
        <f>ROUND(N(data!AC79), 0)</f>
        <v>0</v>
      </c>
      <c r="Z28" s="209">
        <f>ROUND(N(data!AC80), 0)</f>
        <v>4270</v>
      </c>
      <c r="AA28" s="209">
        <f>ROUND(N(data!AC81), 0)</f>
        <v>0</v>
      </c>
      <c r="AB28" s="209">
        <f>ROUND(N(data!AC82), 0)</f>
        <v>0</v>
      </c>
      <c r="AC28" s="209">
        <f>ROUND(N(data!AC83), 0)</f>
        <v>3085</v>
      </c>
      <c r="AD28" s="209">
        <f>ROUND(N(data!AC84), 0)</f>
        <v>0</v>
      </c>
      <c r="AE28" s="209">
        <f>ROUND(N(data!AC89), 0)</f>
        <v>28992274</v>
      </c>
      <c r="AF28" s="209">
        <f>ROUND(N(data!AC87), 0)</f>
        <v>21730377</v>
      </c>
      <c r="AG28" s="209">
        <f>ROUND(N(data!AC90), 0)</f>
        <v>724</v>
      </c>
      <c r="AH28" s="209">
        <f>ROUND(N(data!AC91), 0)</f>
        <v>0</v>
      </c>
      <c r="AI28" s="209">
        <f>ROUND(N(data!AC92), 0)</f>
        <v>277</v>
      </c>
      <c r="AJ28" s="209">
        <f>ROUND(N(data!AC93), 0)</f>
        <v>1066</v>
      </c>
      <c r="AK28" s="318">
        <f>ROUND(N(data!AC94), 2)</f>
        <v>0.01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126</v>
      </c>
      <c r="B29" s="211" t="str">
        <f>RIGHT(data!$C$96,4)</f>
        <v>2023</v>
      </c>
      <c r="C29" s="12" t="str">
        <f>data!AD$55</f>
        <v>7190</v>
      </c>
      <c r="D29" s="12" t="s">
        <v>1153</v>
      </c>
      <c r="E29" s="209">
        <f>ROUND(N(data!AD59), 0)</f>
        <v>506</v>
      </c>
      <c r="F29" s="318">
        <f>ROUND(N(data!AD60), 2)</f>
        <v>0</v>
      </c>
      <c r="G29" s="209">
        <f>ROUND(N(data!AD61), 0)</f>
        <v>0</v>
      </c>
      <c r="H29" s="209">
        <f>ROUND(N(data!AD62), 0)</f>
        <v>0</v>
      </c>
      <c r="I29" s="209">
        <f>ROUND(N(data!AD63), 0)</f>
        <v>0</v>
      </c>
      <c r="J29" s="209">
        <f>ROUND(N(data!AD64), 0)</f>
        <v>6972</v>
      </c>
      <c r="K29" s="209">
        <f>ROUND(N(data!AD65), 0)</f>
        <v>0</v>
      </c>
      <c r="L29" s="209">
        <f>ROUND(N(data!AD66), 0)</f>
        <v>664597</v>
      </c>
      <c r="M29" s="209">
        <f>ROUND(N(data!AD67), 0)</f>
        <v>0</v>
      </c>
      <c r="N29" s="209">
        <f>ROUND(N(data!AD68), 0)</f>
        <v>0</v>
      </c>
      <c r="O29" s="209">
        <f>ROUND(N(data!AD69), 0)</f>
        <v>0</v>
      </c>
      <c r="P29" s="209">
        <f>ROUND(N(data!AD70), 0)</f>
        <v>0</v>
      </c>
      <c r="Q29" s="209">
        <f>ROUND(N(data!AD71), 0)</f>
        <v>0</v>
      </c>
      <c r="R29" s="209">
        <f>ROUND(N(data!AD72), 0)</f>
        <v>0</v>
      </c>
      <c r="S29" s="209">
        <f>ROUND(N(data!AD73), 0)</f>
        <v>0</v>
      </c>
      <c r="T29" s="209">
        <f>ROUND(N(data!AD74), 0)</f>
        <v>0</v>
      </c>
      <c r="U29" s="209">
        <f>ROUND(N(data!AD75), 0)</f>
        <v>0</v>
      </c>
      <c r="V29" s="209">
        <f>ROUND(N(data!AD76), 0)</f>
        <v>0</v>
      </c>
      <c r="W29" s="209">
        <f>ROUND(N(data!AD77), 0)</f>
        <v>0</v>
      </c>
      <c r="X29" s="209">
        <f>ROUND(N(data!AD78), 0)</f>
        <v>0</v>
      </c>
      <c r="Y29" s="209">
        <f>ROUND(N(data!AD79), 0)</f>
        <v>0</v>
      </c>
      <c r="Z29" s="209">
        <f>ROUND(N(data!AD80), 0)</f>
        <v>0</v>
      </c>
      <c r="AA29" s="209">
        <f>ROUND(N(data!AD81), 0)</f>
        <v>0</v>
      </c>
      <c r="AB29" s="209">
        <f>ROUND(N(data!AD82), 0)</f>
        <v>0</v>
      </c>
      <c r="AC29" s="209">
        <f>ROUND(N(data!AD83), 0)</f>
        <v>0</v>
      </c>
      <c r="AD29" s="209">
        <f>ROUND(N(data!AD84), 0)</f>
        <v>0</v>
      </c>
      <c r="AE29" s="209">
        <f>ROUND(N(data!AD89), 0)</f>
        <v>2728187</v>
      </c>
      <c r="AF29" s="209">
        <f>ROUND(N(data!AD87), 0)</f>
        <v>2623312</v>
      </c>
      <c r="AG29" s="209">
        <f>ROUND(N(data!AD90), 0)</f>
        <v>0</v>
      </c>
      <c r="AH29" s="209">
        <f>ROUND(N(data!AD91), 0)</f>
        <v>0</v>
      </c>
      <c r="AI29" s="209">
        <f>ROUND(N(data!AD92), 0)</f>
        <v>0</v>
      </c>
      <c r="AJ29" s="209">
        <f>ROUND(N(data!AD93), 0)</f>
        <v>0</v>
      </c>
      <c r="AK29" s="318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126</v>
      </c>
      <c r="B30" s="211" t="str">
        <f>RIGHT(data!$C$96,4)</f>
        <v>2023</v>
      </c>
      <c r="C30" s="12" t="str">
        <f>data!AE$55</f>
        <v>7200</v>
      </c>
      <c r="D30" s="12" t="s">
        <v>1153</v>
      </c>
      <c r="E30" s="209">
        <f>ROUND(N(data!AE59), 0)</f>
        <v>11381</v>
      </c>
      <c r="F30" s="318">
        <f>ROUND(N(data!AE60), 2)</f>
        <v>0</v>
      </c>
      <c r="G30" s="209">
        <f>ROUND(N(data!AE61), 0)</f>
        <v>0</v>
      </c>
      <c r="H30" s="209">
        <f>ROUND(N(data!AE62), 0)</f>
        <v>0</v>
      </c>
      <c r="I30" s="209">
        <f>ROUND(N(data!AE63), 0)</f>
        <v>0</v>
      </c>
      <c r="J30" s="209">
        <f>ROUND(N(data!AE64), 0)</f>
        <v>255</v>
      </c>
      <c r="K30" s="209">
        <f>ROUND(N(data!AE65), 0)</f>
        <v>0</v>
      </c>
      <c r="L30" s="209">
        <f>ROUND(N(data!AE66), 0)</f>
        <v>773515</v>
      </c>
      <c r="M30" s="209">
        <f>ROUND(N(data!AE67), 0)</f>
        <v>3573</v>
      </c>
      <c r="N30" s="209">
        <f>ROUND(N(data!AE68), 0)</f>
        <v>34</v>
      </c>
      <c r="O30" s="209">
        <f>ROUND(N(data!AE69), 0)</f>
        <v>4814</v>
      </c>
      <c r="P30" s="209">
        <f>ROUND(N(data!AE70), 0)</f>
        <v>0</v>
      </c>
      <c r="Q30" s="209">
        <f>ROUND(N(data!AE71), 0)</f>
        <v>0</v>
      </c>
      <c r="R30" s="209">
        <f>ROUND(N(data!AE72), 0)</f>
        <v>0</v>
      </c>
      <c r="S30" s="209">
        <f>ROUND(N(data!AE73), 0)</f>
        <v>0</v>
      </c>
      <c r="T30" s="209">
        <f>ROUND(N(data!AE74), 0)</f>
        <v>0</v>
      </c>
      <c r="U30" s="209">
        <f>ROUND(N(data!AE75), 0)</f>
        <v>0</v>
      </c>
      <c r="V30" s="209">
        <f>ROUND(N(data!AE76), 0)</f>
        <v>0</v>
      </c>
      <c r="W30" s="209">
        <f>ROUND(N(data!AE77), 0)</f>
        <v>0</v>
      </c>
      <c r="X30" s="209">
        <f>ROUND(N(data!AE78), 0)</f>
        <v>0</v>
      </c>
      <c r="Y30" s="209">
        <f>ROUND(N(data!AE79), 0)</f>
        <v>0</v>
      </c>
      <c r="Z30" s="209">
        <f>ROUND(N(data!AE80), 0)</f>
        <v>0</v>
      </c>
      <c r="AA30" s="209">
        <f>ROUND(N(data!AE81), 0)</f>
        <v>0</v>
      </c>
      <c r="AB30" s="209">
        <f>ROUND(N(data!AE82), 0)</f>
        <v>0</v>
      </c>
      <c r="AC30" s="209">
        <f>ROUND(N(data!AE83), 0)</f>
        <v>4814</v>
      </c>
      <c r="AD30" s="209">
        <f>ROUND(N(data!AE84), 0)</f>
        <v>4814</v>
      </c>
      <c r="AE30" s="209">
        <f>ROUND(N(data!AE89), 0)</f>
        <v>2952442</v>
      </c>
      <c r="AF30" s="209">
        <f>ROUND(N(data!AE87), 0)</f>
        <v>2438119</v>
      </c>
      <c r="AG30" s="209">
        <f>ROUND(N(data!AE90), 0)</f>
        <v>0</v>
      </c>
      <c r="AH30" s="209">
        <f>ROUND(N(data!AE91), 0)</f>
        <v>0</v>
      </c>
      <c r="AI30" s="209">
        <f>ROUND(N(data!AE92), 0)</f>
        <v>0</v>
      </c>
      <c r="AJ30" s="209">
        <f>ROUND(N(data!AE93), 0)</f>
        <v>0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126</v>
      </c>
      <c r="B31" s="211" t="str">
        <f>RIGHT(data!$C$96,4)</f>
        <v>2023</v>
      </c>
      <c r="C31" s="12" t="str">
        <f>data!AF$55</f>
        <v>7220</v>
      </c>
      <c r="D31" s="12" t="s">
        <v>1153</v>
      </c>
      <c r="E31" s="209">
        <f>ROUND(N(data!AF59), 0)</f>
        <v>0</v>
      </c>
      <c r="F31" s="318">
        <f>ROUND(N(data!AF60), 2)</f>
        <v>0</v>
      </c>
      <c r="G31" s="209">
        <f>ROUND(N(data!AF61), 0)</f>
        <v>0</v>
      </c>
      <c r="H31" s="209">
        <f>ROUND(N(data!AF62), 0)</f>
        <v>0</v>
      </c>
      <c r="I31" s="209">
        <f>ROUND(N(data!AF63), 0)</f>
        <v>0</v>
      </c>
      <c r="J31" s="209">
        <f>ROUND(N(data!AF64), 0)</f>
        <v>0</v>
      </c>
      <c r="K31" s="209">
        <f>ROUND(N(data!AF65), 0)</f>
        <v>0</v>
      </c>
      <c r="L31" s="209">
        <f>ROUND(N(data!AF66), 0)</f>
        <v>0</v>
      </c>
      <c r="M31" s="209">
        <f>ROUND(N(data!AF67), 0)</f>
        <v>0</v>
      </c>
      <c r="N31" s="209">
        <f>ROUND(N(data!AF68), 0)</f>
        <v>0</v>
      </c>
      <c r="O31" s="209">
        <f>ROUND(N(data!AF69), 0)</f>
        <v>0</v>
      </c>
      <c r="P31" s="209">
        <f>ROUND(N(data!AF70), 0)</f>
        <v>0</v>
      </c>
      <c r="Q31" s="209">
        <f>ROUND(N(data!AF71), 0)</f>
        <v>0</v>
      </c>
      <c r="R31" s="209">
        <f>ROUND(N(data!AF72), 0)</f>
        <v>0</v>
      </c>
      <c r="S31" s="209">
        <f>ROUND(N(data!AF73), 0)</f>
        <v>0</v>
      </c>
      <c r="T31" s="209">
        <f>ROUND(N(data!AF74), 0)</f>
        <v>0</v>
      </c>
      <c r="U31" s="209">
        <f>ROUND(N(data!AF75), 0)</f>
        <v>0</v>
      </c>
      <c r="V31" s="209">
        <f>ROUND(N(data!AF76), 0)</f>
        <v>0</v>
      </c>
      <c r="W31" s="209">
        <f>ROUND(N(data!AF77), 0)</f>
        <v>0</v>
      </c>
      <c r="X31" s="209">
        <f>ROUND(N(data!AF78), 0)</f>
        <v>0</v>
      </c>
      <c r="Y31" s="209">
        <f>ROUND(N(data!AF79), 0)</f>
        <v>0</v>
      </c>
      <c r="Z31" s="209">
        <f>ROUND(N(data!AF80), 0)</f>
        <v>0</v>
      </c>
      <c r="AA31" s="209">
        <f>ROUND(N(data!AF81), 0)</f>
        <v>0</v>
      </c>
      <c r="AB31" s="209">
        <f>ROUND(N(data!AF82), 0)</f>
        <v>0</v>
      </c>
      <c r="AC31" s="209">
        <f>ROUND(N(data!AF83), 0)</f>
        <v>0</v>
      </c>
      <c r="AD31" s="209">
        <f>ROUND(N(data!AF84), 0)</f>
        <v>0</v>
      </c>
      <c r="AE31" s="209">
        <f>ROUND(N(data!AF89), 0)</f>
        <v>0</v>
      </c>
      <c r="AF31" s="209">
        <f>ROUND(N(data!AF87), 0)</f>
        <v>0</v>
      </c>
      <c r="AG31" s="209">
        <f>ROUND(N(data!AF90), 0)</f>
        <v>0</v>
      </c>
      <c r="AH31" s="209">
        <f>ROUND(N(data!AF91), 0)</f>
        <v>0</v>
      </c>
      <c r="AI31" s="209">
        <f>ROUND(N(data!AF92), 0)</f>
        <v>0</v>
      </c>
      <c r="AJ31" s="209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126</v>
      </c>
      <c r="B32" s="211" t="str">
        <f>RIGHT(data!$C$96,4)</f>
        <v>2023</v>
      </c>
      <c r="C32" s="12" t="str">
        <f>data!AG$55</f>
        <v>7230</v>
      </c>
      <c r="D32" s="12" t="s">
        <v>1153</v>
      </c>
      <c r="E32" s="209">
        <f>ROUND(N(data!AG59), 0)</f>
        <v>36839</v>
      </c>
      <c r="F32" s="318">
        <f>ROUND(N(data!AG60), 2)</f>
        <v>47.11</v>
      </c>
      <c r="G32" s="209">
        <f>ROUND(N(data!AG61), 0)</f>
        <v>5023891</v>
      </c>
      <c r="H32" s="209">
        <f>ROUND(N(data!AG62), 0)</f>
        <v>1177379</v>
      </c>
      <c r="I32" s="209">
        <f>ROUND(N(data!AG63), 0)</f>
        <v>1914927</v>
      </c>
      <c r="J32" s="209">
        <f>ROUND(N(data!AG64), 0)</f>
        <v>1195416</v>
      </c>
      <c r="K32" s="209">
        <f>ROUND(N(data!AG65), 0)</f>
        <v>368</v>
      </c>
      <c r="L32" s="209">
        <f>ROUND(N(data!AG66), 0)</f>
        <v>310485</v>
      </c>
      <c r="M32" s="209">
        <f>ROUND(N(data!AG67), 0)</f>
        <v>970071</v>
      </c>
      <c r="N32" s="209">
        <f>ROUND(N(data!AG68), 0)</f>
        <v>16281</v>
      </c>
      <c r="O32" s="209">
        <f>ROUND(N(data!AG69), 0)</f>
        <v>2660144</v>
      </c>
      <c r="P32" s="209">
        <f>ROUND(N(data!AG70), 0)</f>
        <v>0</v>
      </c>
      <c r="Q32" s="209">
        <f>ROUND(N(data!AG71), 0)</f>
        <v>2496304</v>
      </c>
      <c r="R32" s="209">
        <f>ROUND(N(data!AG72), 0)</f>
        <v>0</v>
      </c>
      <c r="S32" s="209">
        <f>ROUND(N(data!AG73), 0)</f>
        <v>0</v>
      </c>
      <c r="T32" s="209">
        <f>ROUND(N(data!AG74), 0)</f>
        <v>158825</v>
      </c>
      <c r="U32" s="209">
        <f>ROUND(N(data!AG75), 0)</f>
        <v>0</v>
      </c>
      <c r="V32" s="209">
        <f>ROUND(N(data!AG76), 0)</f>
        <v>0</v>
      </c>
      <c r="W32" s="209">
        <f>ROUND(N(data!AG77), 0)</f>
        <v>880</v>
      </c>
      <c r="X32" s="209">
        <f>ROUND(N(data!AG78), 0)</f>
        <v>0</v>
      </c>
      <c r="Y32" s="209">
        <f>ROUND(N(data!AG79), 0)</f>
        <v>0</v>
      </c>
      <c r="Z32" s="209">
        <f>ROUND(N(data!AG80), 0)</f>
        <v>699</v>
      </c>
      <c r="AA32" s="209">
        <f>ROUND(N(data!AG81), 0)</f>
        <v>0</v>
      </c>
      <c r="AB32" s="209">
        <f>ROUND(N(data!AG82), 0)</f>
        <v>0</v>
      </c>
      <c r="AC32" s="209">
        <f>ROUND(N(data!AG83), 0)</f>
        <v>3437</v>
      </c>
      <c r="AD32" s="209">
        <f>ROUND(N(data!AG84), 0)</f>
        <v>0</v>
      </c>
      <c r="AE32" s="209">
        <f>ROUND(N(data!AG89), 0)</f>
        <v>157664145</v>
      </c>
      <c r="AF32" s="209">
        <f>ROUND(N(data!AG87), 0)</f>
        <v>35383943</v>
      </c>
      <c r="AG32" s="209">
        <f>ROUND(N(data!AG90), 0)</f>
        <v>27038</v>
      </c>
      <c r="AH32" s="209">
        <f>ROUND(N(data!AG91), 0)</f>
        <v>0</v>
      </c>
      <c r="AI32" s="209">
        <f>ROUND(N(data!AG92), 0)</f>
        <v>10329</v>
      </c>
      <c r="AJ32" s="209">
        <f>ROUND(N(data!AG93), 0)</f>
        <v>176255</v>
      </c>
      <c r="AK32" s="318">
        <f>ROUND(N(data!AG94), 2)</f>
        <v>22.8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126</v>
      </c>
      <c r="B33" s="211" t="str">
        <f>RIGHT(data!$C$96,4)</f>
        <v>2023</v>
      </c>
      <c r="C33" s="12" t="str">
        <f>data!AH$55</f>
        <v>7240</v>
      </c>
      <c r="D33" s="12" t="s">
        <v>1153</v>
      </c>
      <c r="E33" s="209">
        <f>ROUND(N(data!AH59), 0)</f>
        <v>0</v>
      </c>
      <c r="F33" s="318">
        <f>ROUND(N(data!AH60), 2)</f>
        <v>0</v>
      </c>
      <c r="G33" s="209">
        <f>ROUND(N(data!AH61), 0)</f>
        <v>0</v>
      </c>
      <c r="H33" s="209">
        <f>ROUND(N(data!AH62), 0)</f>
        <v>0</v>
      </c>
      <c r="I33" s="209">
        <f>ROUND(N(data!AH63), 0)</f>
        <v>0</v>
      </c>
      <c r="J33" s="209">
        <f>ROUND(N(data!AH64), 0)</f>
        <v>0</v>
      </c>
      <c r="K33" s="209">
        <f>ROUND(N(data!AH65), 0)</f>
        <v>0</v>
      </c>
      <c r="L33" s="209">
        <f>ROUND(N(data!AH66), 0)</f>
        <v>0</v>
      </c>
      <c r="M33" s="209">
        <f>ROUND(N(data!AH67), 0)</f>
        <v>0</v>
      </c>
      <c r="N33" s="209">
        <f>ROUND(N(data!AH68), 0)</f>
        <v>0</v>
      </c>
      <c r="O33" s="209">
        <f>ROUND(N(data!AH69), 0)</f>
        <v>0</v>
      </c>
      <c r="P33" s="209">
        <f>ROUND(N(data!AH70), 0)</f>
        <v>0</v>
      </c>
      <c r="Q33" s="209">
        <f>ROUND(N(data!AH71), 0)</f>
        <v>0</v>
      </c>
      <c r="R33" s="209">
        <f>ROUND(N(data!AH72), 0)</f>
        <v>0</v>
      </c>
      <c r="S33" s="209">
        <f>ROUND(N(data!AH73), 0)</f>
        <v>0</v>
      </c>
      <c r="T33" s="209">
        <f>ROUND(N(data!AH74), 0)</f>
        <v>0</v>
      </c>
      <c r="U33" s="209">
        <f>ROUND(N(data!AH75), 0)</f>
        <v>0</v>
      </c>
      <c r="V33" s="209">
        <f>ROUND(N(data!AH76), 0)</f>
        <v>0</v>
      </c>
      <c r="W33" s="209">
        <f>ROUND(N(data!AH77), 0)</f>
        <v>0</v>
      </c>
      <c r="X33" s="209">
        <f>ROUND(N(data!AH78), 0)</f>
        <v>0</v>
      </c>
      <c r="Y33" s="209">
        <f>ROUND(N(data!AH79), 0)</f>
        <v>0</v>
      </c>
      <c r="Z33" s="209">
        <f>ROUND(N(data!AH80), 0)</f>
        <v>0</v>
      </c>
      <c r="AA33" s="209">
        <f>ROUND(N(data!AH81), 0)</f>
        <v>0</v>
      </c>
      <c r="AB33" s="209">
        <f>ROUND(N(data!AH82), 0)</f>
        <v>0</v>
      </c>
      <c r="AC33" s="209">
        <f>ROUND(N(data!AH83), 0)</f>
        <v>0</v>
      </c>
      <c r="AD33" s="209">
        <f>ROUND(N(data!AH84), 0)</f>
        <v>0</v>
      </c>
      <c r="AE33" s="209">
        <f>ROUND(N(data!AH89), 0)</f>
        <v>0</v>
      </c>
      <c r="AF33" s="209">
        <f>ROUND(N(data!AH87), 0)</f>
        <v>0</v>
      </c>
      <c r="AG33" s="209">
        <f>ROUND(N(data!AH90), 0)</f>
        <v>0</v>
      </c>
      <c r="AH33" s="209">
        <f>ROUND(N(data!AH91), 0)</f>
        <v>0</v>
      </c>
      <c r="AI33" s="209">
        <f>ROUND(N(data!AH92), 0)</f>
        <v>0</v>
      </c>
      <c r="AJ33" s="209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126</v>
      </c>
      <c r="B34" s="211" t="str">
        <f>RIGHT(data!$C$96,4)</f>
        <v>2023</v>
      </c>
      <c r="C34" s="12" t="str">
        <f>data!AI$55</f>
        <v>7250</v>
      </c>
      <c r="D34" s="12" t="s">
        <v>1153</v>
      </c>
      <c r="E34" s="209">
        <f>ROUND(N(data!AI59), 0)</f>
        <v>0</v>
      </c>
      <c r="F34" s="318">
        <f>ROUND(N(data!AI60), 2)</f>
        <v>0</v>
      </c>
      <c r="G34" s="209">
        <f>ROUND(N(data!AI61), 0)</f>
        <v>0</v>
      </c>
      <c r="H34" s="209">
        <f>ROUND(N(data!AI62), 0)</f>
        <v>0</v>
      </c>
      <c r="I34" s="209">
        <f>ROUND(N(data!AI63), 0)</f>
        <v>0</v>
      </c>
      <c r="J34" s="209">
        <f>ROUND(N(data!AI64), 0)</f>
        <v>0</v>
      </c>
      <c r="K34" s="209">
        <f>ROUND(N(data!AI65), 0)</f>
        <v>0</v>
      </c>
      <c r="L34" s="209">
        <f>ROUND(N(data!AI66), 0)</f>
        <v>0</v>
      </c>
      <c r="M34" s="209">
        <f>ROUND(N(data!AI67), 0)</f>
        <v>0</v>
      </c>
      <c r="N34" s="209">
        <f>ROUND(N(data!AI68), 0)</f>
        <v>0</v>
      </c>
      <c r="O34" s="209">
        <f>ROUND(N(data!AI69), 0)</f>
        <v>0</v>
      </c>
      <c r="P34" s="209">
        <f>ROUND(N(data!AI70), 0)</f>
        <v>0</v>
      </c>
      <c r="Q34" s="209">
        <f>ROUND(N(data!AI71), 0)</f>
        <v>0</v>
      </c>
      <c r="R34" s="209">
        <f>ROUND(N(data!AI72), 0)</f>
        <v>0</v>
      </c>
      <c r="S34" s="209">
        <f>ROUND(N(data!AI73), 0)</f>
        <v>0</v>
      </c>
      <c r="T34" s="209">
        <f>ROUND(N(data!AI74), 0)</f>
        <v>0</v>
      </c>
      <c r="U34" s="209">
        <f>ROUND(N(data!AI75), 0)</f>
        <v>0</v>
      </c>
      <c r="V34" s="209">
        <f>ROUND(N(data!AI76), 0)</f>
        <v>0</v>
      </c>
      <c r="W34" s="209">
        <f>ROUND(N(data!AI77), 0)</f>
        <v>0</v>
      </c>
      <c r="X34" s="209">
        <f>ROUND(N(data!AI78), 0)</f>
        <v>0</v>
      </c>
      <c r="Y34" s="209">
        <f>ROUND(N(data!AI79), 0)</f>
        <v>0</v>
      </c>
      <c r="Z34" s="209">
        <f>ROUND(N(data!AI80), 0)</f>
        <v>0</v>
      </c>
      <c r="AA34" s="209">
        <f>ROUND(N(data!AI81), 0)</f>
        <v>0</v>
      </c>
      <c r="AB34" s="209">
        <f>ROUND(N(data!AI82), 0)</f>
        <v>0</v>
      </c>
      <c r="AC34" s="209">
        <f>ROUND(N(data!AI83), 0)</f>
        <v>0</v>
      </c>
      <c r="AD34" s="209">
        <f>ROUND(N(data!AI84), 0)</f>
        <v>0</v>
      </c>
      <c r="AE34" s="209">
        <f>ROUND(N(data!AI89), 0)</f>
        <v>0</v>
      </c>
      <c r="AF34" s="209">
        <f>ROUND(N(data!AI87), 0)</f>
        <v>0</v>
      </c>
      <c r="AG34" s="209">
        <f>ROUND(N(data!AI90), 0)</f>
        <v>0</v>
      </c>
      <c r="AH34" s="209">
        <f>ROUND(N(data!AI91), 0)</f>
        <v>0</v>
      </c>
      <c r="AI34" s="209">
        <f>ROUND(N(data!AI92), 0)</f>
        <v>0</v>
      </c>
      <c r="AJ34" s="209">
        <f>ROUND(N(data!AI93), 0)</f>
        <v>0</v>
      </c>
      <c r="AK34" s="318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126</v>
      </c>
      <c r="B35" s="211" t="str">
        <f>RIGHT(data!$C$96,4)</f>
        <v>2023</v>
      </c>
      <c r="C35" s="12" t="str">
        <f>data!AJ$55</f>
        <v>7260</v>
      </c>
      <c r="D35" s="12" t="s">
        <v>1153</v>
      </c>
      <c r="E35" s="209">
        <f>ROUND(N(data!AJ59), 0)</f>
        <v>241640</v>
      </c>
      <c r="F35" s="318">
        <f>ROUND(N(data!AJ60), 2)</f>
        <v>308.88</v>
      </c>
      <c r="G35" s="209">
        <f>ROUND(N(data!AJ61), 0)</f>
        <v>35504642</v>
      </c>
      <c r="H35" s="209">
        <f>ROUND(N(data!AJ62), 0)</f>
        <v>8314909</v>
      </c>
      <c r="I35" s="209">
        <f>ROUND(N(data!AJ63), 0)</f>
        <v>793792</v>
      </c>
      <c r="J35" s="209">
        <f>ROUND(N(data!AJ64), 0)</f>
        <v>3172784</v>
      </c>
      <c r="K35" s="209">
        <f>ROUND(N(data!AJ65), 0)</f>
        <v>311611</v>
      </c>
      <c r="L35" s="209">
        <f>ROUND(N(data!AJ66), 0)</f>
        <v>4670301</v>
      </c>
      <c r="M35" s="209">
        <f>ROUND(N(data!AJ67), 0)</f>
        <v>2550425</v>
      </c>
      <c r="N35" s="209">
        <f>ROUND(N(data!AJ68), 0)</f>
        <v>4933083</v>
      </c>
      <c r="O35" s="209">
        <f>ROUND(N(data!AJ69), 0)</f>
        <v>3332237</v>
      </c>
      <c r="P35" s="209">
        <f>ROUND(N(data!AJ70), 0)</f>
        <v>0</v>
      </c>
      <c r="Q35" s="209">
        <f>ROUND(N(data!AJ71), 0)</f>
        <v>322587</v>
      </c>
      <c r="R35" s="209">
        <f>ROUND(N(data!AJ72), 0)</f>
        <v>0</v>
      </c>
      <c r="S35" s="209">
        <f>ROUND(N(data!AJ73), 0)</f>
        <v>509870</v>
      </c>
      <c r="T35" s="209">
        <f>ROUND(N(data!AJ74), 0)</f>
        <v>88571</v>
      </c>
      <c r="U35" s="209">
        <f>ROUND(N(data!AJ75), 0)</f>
        <v>47308</v>
      </c>
      <c r="V35" s="209">
        <f>ROUND(N(data!AJ76), 0)</f>
        <v>-13</v>
      </c>
      <c r="W35" s="209">
        <f>ROUND(N(data!AJ77), 0)</f>
        <v>156975</v>
      </c>
      <c r="X35" s="209">
        <f>ROUND(N(data!AJ78), 0)</f>
        <v>1223918</v>
      </c>
      <c r="Y35" s="209">
        <f>ROUND(N(data!AJ79), 0)</f>
        <v>232</v>
      </c>
      <c r="Z35" s="209">
        <f>ROUND(N(data!AJ80), 0)</f>
        <v>73723</v>
      </c>
      <c r="AA35" s="209">
        <f>ROUND(N(data!AJ81), 0)</f>
        <v>487917</v>
      </c>
      <c r="AB35" s="209">
        <f>ROUND(N(data!AJ82), 0)</f>
        <v>0</v>
      </c>
      <c r="AC35" s="209">
        <f>ROUND(N(data!AJ83), 0)</f>
        <v>421149</v>
      </c>
      <c r="AD35" s="209">
        <f>ROUND(N(data!AJ84), 0)</f>
        <v>1181264</v>
      </c>
      <c r="AE35" s="209">
        <f>ROUND(N(data!AJ89), 0)</f>
        <v>111466489</v>
      </c>
      <c r="AF35" s="209">
        <f>ROUND(N(data!AJ87), 0)</f>
        <v>216655</v>
      </c>
      <c r="AG35" s="209">
        <f>ROUND(N(data!AJ90), 0)</f>
        <v>15672</v>
      </c>
      <c r="AH35" s="209">
        <f>ROUND(N(data!AJ91), 0)</f>
        <v>0</v>
      </c>
      <c r="AI35" s="209">
        <f>ROUND(N(data!AJ92), 0)</f>
        <v>5987</v>
      </c>
      <c r="AJ35" s="209">
        <f>ROUND(N(data!AJ93), 0)</f>
        <v>6677</v>
      </c>
      <c r="AK35" s="318">
        <f>ROUND(N(data!AJ94), 2)</f>
        <v>32.92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126</v>
      </c>
      <c r="B36" s="211" t="str">
        <f>RIGHT(data!$C$96,4)</f>
        <v>2023</v>
      </c>
      <c r="C36" s="12" t="str">
        <f>data!AK$55</f>
        <v>7310</v>
      </c>
      <c r="D36" s="12" t="s">
        <v>1153</v>
      </c>
      <c r="E36" s="209">
        <f>ROUND(N(data!AK59), 0)</f>
        <v>7392</v>
      </c>
      <c r="F36" s="318">
        <f>ROUND(N(data!AK60), 2)</f>
        <v>2.91</v>
      </c>
      <c r="G36" s="209">
        <f>ROUND(N(data!AK61), 0)</f>
        <v>276374</v>
      </c>
      <c r="H36" s="209">
        <f>ROUND(N(data!AK62), 0)</f>
        <v>64721</v>
      </c>
      <c r="I36" s="209">
        <f>ROUND(N(data!AK63), 0)</f>
        <v>0</v>
      </c>
      <c r="J36" s="209">
        <f>ROUND(N(data!AK64), 0)</f>
        <v>850</v>
      </c>
      <c r="K36" s="209">
        <f>ROUND(N(data!AK65), 0)</f>
        <v>0</v>
      </c>
      <c r="L36" s="209">
        <f>ROUND(N(data!AK66), 0)</f>
        <v>55684</v>
      </c>
      <c r="M36" s="209">
        <f>ROUND(N(data!AK67), 0)</f>
        <v>2468</v>
      </c>
      <c r="N36" s="209">
        <f>ROUND(N(data!AK68), 0)</f>
        <v>0</v>
      </c>
      <c r="O36" s="209">
        <f>ROUND(N(data!AK69), 0)</f>
        <v>-3821</v>
      </c>
      <c r="P36" s="209">
        <f>ROUND(N(data!AK70), 0)</f>
        <v>0</v>
      </c>
      <c r="Q36" s="209">
        <f>ROUND(N(data!AK71), 0)</f>
        <v>-3833</v>
      </c>
      <c r="R36" s="209">
        <f>ROUND(N(data!AK72), 0)</f>
        <v>0</v>
      </c>
      <c r="S36" s="209">
        <f>ROUND(N(data!AK73), 0)</f>
        <v>0</v>
      </c>
      <c r="T36" s="209">
        <f>ROUND(N(data!AK74), 0)</f>
        <v>0</v>
      </c>
      <c r="U36" s="209">
        <f>ROUND(N(data!AK75), 0)</f>
        <v>0</v>
      </c>
      <c r="V36" s="209">
        <f>ROUND(N(data!AK76), 0)</f>
        <v>0</v>
      </c>
      <c r="W36" s="209">
        <f>ROUND(N(data!AK77), 0)</f>
        <v>0</v>
      </c>
      <c r="X36" s="209">
        <f>ROUND(N(data!AK78), 0)</f>
        <v>0</v>
      </c>
      <c r="Y36" s="209">
        <f>ROUND(N(data!AK79), 0)</f>
        <v>0</v>
      </c>
      <c r="Z36" s="209">
        <f>ROUND(N(data!AK80), 0)</f>
        <v>0</v>
      </c>
      <c r="AA36" s="209">
        <f>ROUND(N(data!AK81), 0)</f>
        <v>0</v>
      </c>
      <c r="AB36" s="209">
        <f>ROUND(N(data!AK82), 0)</f>
        <v>0</v>
      </c>
      <c r="AC36" s="209">
        <f>ROUND(N(data!AK83), 0)</f>
        <v>12</v>
      </c>
      <c r="AD36" s="209">
        <f>ROUND(N(data!AK84), 0)</f>
        <v>0</v>
      </c>
      <c r="AE36" s="209">
        <f>ROUND(N(data!AK89), 0)</f>
        <v>2143323</v>
      </c>
      <c r="AF36" s="209">
        <f>ROUND(N(data!AK87), 0)</f>
        <v>1798902</v>
      </c>
      <c r="AG36" s="209">
        <f>ROUND(N(data!AK90), 0)</f>
        <v>76</v>
      </c>
      <c r="AH36" s="209">
        <f>ROUND(N(data!AK91), 0)</f>
        <v>0</v>
      </c>
      <c r="AI36" s="209">
        <f>ROUND(N(data!AK92), 0)</f>
        <v>29</v>
      </c>
      <c r="AJ36" s="209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126</v>
      </c>
      <c r="B37" s="211" t="str">
        <f>RIGHT(data!$C$96,4)</f>
        <v>2023</v>
      </c>
      <c r="C37" s="12" t="str">
        <f>data!AL$55</f>
        <v>7320</v>
      </c>
      <c r="D37" s="12" t="s">
        <v>1153</v>
      </c>
      <c r="E37" s="209">
        <f>ROUND(N(data!AL59), 0)</f>
        <v>2108</v>
      </c>
      <c r="F37" s="318">
        <f>ROUND(N(data!AL60), 2)</f>
        <v>1.04</v>
      </c>
      <c r="G37" s="209">
        <f>ROUND(N(data!AL61), 0)</f>
        <v>113913</v>
      </c>
      <c r="H37" s="209">
        <f>ROUND(N(data!AL62), 0)</f>
        <v>26676</v>
      </c>
      <c r="I37" s="209">
        <f>ROUND(N(data!AL63), 0)</f>
        <v>0</v>
      </c>
      <c r="J37" s="209">
        <f>ROUND(N(data!AL64), 0)</f>
        <v>390</v>
      </c>
      <c r="K37" s="209">
        <f>ROUND(N(data!AL65), 0)</f>
        <v>0</v>
      </c>
      <c r="L37" s="209">
        <f>ROUND(N(data!AL66), 0)</f>
        <v>36276</v>
      </c>
      <c r="M37" s="209">
        <f>ROUND(N(data!AL67), 0)</f>
        <v>2500</v>
      </c>
      <c r="N37" s="209">
        <f>ROUND(N(data!AL68), 0)</f>
        <v>0</v>
      </c>
      <c r="O37" s="209">
        <f>ROUND(N(data!AL69), 0)</f>
        <v>7</v>
      </c>
      <c r="P37" s="209">
        <f>ROUND(N(data!AL70), 0)</f>
        <v>0</v>
      </c>
      <c r="Q37" s="209">
        <f>ROUND(N(data!AL71), 0)</f>
        <v>0</v>
      </c>
      <c r="R37" s="209">
        <f>ROUND(N(data!AL72), 0)</f>
        <v>0</v>
      </c>
      <c r="S37" s="209">
        <f>ROUND(N(data!AL73), 0)</f>
        <v>0</v>
      </c>
      <c r="T37" s="209">
        <f>ROUND(N(data!AL74), 0)</f>
        <v>0</v>
      </c>
      <c r="U37" s="209">
        <f>ROUND(N(data!AL75), 0)</f>
        <v>0</v>
      </c>
      <c r="V37" s="209">
        <f>ROUND(N(data!AL76), 0)</f>
        <v>0</v>
      </c>
      <c r="W37" s="209">
        <f>ROUND(N(data!AL77), 0)</f>
        <v>0</v>
      </c>
      <c r="X37" s="209">
        <f>ROUND(N(data!AL78), 0)</f>
        <v>0</v>
      </c>
      <c r="Y37" s="209">
        <f>ROUND(N(data!AL79), 0)</f>
        <v>0</v>
      </c>
      <c r="Z37" s="209">
        <f>ROUND(N(data!AL80), 0)</f>
        <v>0</v>
      </c>
      <c r="AA37" s="209">
        <f>ROUND(N(data!AL81), 0)</f>
        <v>0</v>
      </c>
      <c r="AB37" s="209">
        <f>ROUND(N(data!AL82), 0)</f>
        <v>0</v>
      </c>
      <c r="AC37" s="209">
        <f>ROUND(N(data!AL83), 0)</f>
        <v>7</v>
      </c>
      <c r="AD37" s="209">
        <f>ROUND(N(data!AL84), 0)</f>
        <v>0</v>
      </c>
      <c r="AE37" s="209">
        <f>ROUND(N(data!AL89), 0)</f>
        <v>981854</v>
      </c>
      <c r="AF37" s="209">
        <f>ROUND(N(data!AL87), 0)</f>
        <v>923764</v>
      </c>
      <c r="AG37" s="209">
        <f>ROUND(N(data!AL90), 0)</f>
        <v>77</v>
      </c>
      <c r="AH37" s="209">
        <f>ROUND(N(data!AL91), 0)</f>
        <v>0</v>
      </c>
      <c r="AI37" s="209">
        <f>ROUND(N(data!AL92), 0)</f>
        <v>29</v>
      </c>
      <c r="AJ37" s="209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126</v>
      </c>
      <c r="B38" s="211" t="str">
        <f>RIGHT(data!$C$96,4)</f>
        <v>2023</v>
      </c>
      <c r="C38" s="12" t="str">
        <f>data!AM$55</f>
        <v>7330</v>
      </c>
      <c r="D38" s="12" t="s">
        <v>1153</v>
      </c>
      <c r="E38" s="209">
        <f>ROUND(N(data!AM59), 0)</f>
        <v>0</v>
      </c>
      <c r="F38" s="318">
        <f>ROUND(N(data!AM60), 2)</f>
        <v>0</v>
      </c>
      <c r="G38" s="209">
        <f>ROUND(N(data!AM61), 0)</f>
        <v>0</v>
      </c>
      <c r="H38" s="209">
        <f>ROUND(N(data!AM62), 0)</f>
        <v>0</v>
      </c>
      <c r="I38" s="209">
        <f>ROUND(N(data!AM63), 0)</f>
        <v>0</v>
      </c>
      <c r="J38" s="209">
        <f>ROUND(N(data!AM64), 0)</f>
        <v>0</v>
      </c>
      <c r="K38" s="209">
        <f>ROUND(N(data!AM65), 0)</f>
        <v>0</v>
      </c>
      <c r="L38" s="209">
        <f>ROUND(N(data!AM66), 0)</f>
        <v>0</v>
      </c>
      <c r="M38" s="209">
        <f>ROUND(N(data!AM67), 0)</f>
        <v>0</v>
      </c>
      <c r="N38" s="209">
        <f>ROUND(N(data!AM68), 0)</f>
        <v>0</v>
      </c>
      <c r="O38" s="209">
        <f>ROUND(N(data!AM69), 0)</f>
        <v>0</v>
      </c>
      <c r="P38" s="209">
        <f>ROUND(N(data!AM70), 0)</f>
        <v>0</v>
      </c>
      <c r="Q38" s="209">
        <f>ROUND(N(data!AM71), 0)</f>
        <v>0</v>
      </c>
      <c r="R38" s="209">
        <f>ROUND(N(data!AM72), 0)</f>
        <v>0</v>
      </c>
      <c r="S38" s="209">
        <f>ROUND(N(data!AM73), 0)</f>
        <v>0</v>
      </c>
      <c r="T38" s="209">
        <f>ROUND(N(data!AM74), 0)</f>
        <v>0</v>
      </c>
      <c r="U38" s="209">
        <f>ROUND(N(data!AM75), 0)</f>
        <v>0</v>
      </c>
      <c r="V38" s="209">
        <f>ROUND(N(data!AM76), 0)</f>
        <v>0</v>
      </c>
      <c r="W38" s="209">
        <f>ROUND(N(data!AM77), 0)</f>
        <v>0</v>
      </c>
      <c r="X38" s="209">
        <f>ROUND(N(data!AM78), 0)</f>
        <v>0</v>
      </c>
      <c r="Y38" s="209">
        <f>ROUND(N(data!AM79), 0)</f>
        <v>0</v>
      </c>
      <c r="Z38" s="209">
        <f>ROUND(N(data!AM80), 0)</f>
        <v>0</v>
      </c>
      <c r="AA38" s="209">
        <f>ROUND(N(data!AM81), 0)</f>
        <v>0</v>
      </c>
      <c r="AB38" s="209">
        <f>ROUND(N(data!AM82), 0)</f>
        <v>0</v>
      </c>
      <c r="AC38" s="209">
        <f>ROUND(N(data!AM83), 0)</f>
        <v>0</v>
      </c>
      <c r="AD38" s="209">
        <f>ROUND(N(data!AM84), 0)</f>
        <v>0</v>
      </c>
      <c r="AE38" s="209">
        <f>ROUND(N(data!AM89), 0)</f>
        <v>0</v>
      </c>
      <c r="AF38" s="209">
        <f>ROUND(N(data!AM87), 0)</f>
        <v>0</v>
      </c>
      <c r="AG38" s="209">
        <f>ROUND(N(data!AM90), 0)</f>
        <v>0</v>
      </c>
      <c r="AH38" s="209">
        <f>ROUND(N(data!AM91), 0)</f>
        <v>0</v>
      </c>
      <c r="AI38" s="209">
        <f>ROUND(N(data!AM92), 0)</f>
        <v>0</v>
      </c>
      <c r="AJ38" s="209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126</v>
      </c>
      <c r="B39" s="211" t="str">
        <f>RIGHT(data!$C$96,4)</f>
        <v>2023</v>
      </c>
      <c r="C39" s="12" t="str">
        <f>data!AN$55</f>
        <v>7340</v>
      </c>
      <c r="D39" s="12" t="s">
        <v>1153</v>
      </c>
      <c r="E39" s="209">
        <f>ROUND(N(data!AN59), 0)</f>
        <v>0</v>
      </c>
      <c r="F39" s="318">
        <f>ROUND(N(data!AN60), 2)</f>
        <v>0</v>
      </c>
      <c r="G39" s="209">
        <f>ROUND(N(data!AN61), 0)</f>
        <v>0</v>
      </c>
      <c r="H39" s="209">
        <f>ROUND(N(data!AN62), 0)</f>
        <v>0</v>
      </c>
      <c r="I39" s="209">
        <f>ROUND(N(data!AN63), 0)</f>
        <v>0</v>
      </c>
      <c r="J39" s="209">
        <f>ROUND(N(data!AN64), 0)</f>
        <v>0</v>
      </c>
      <c r="K39" s="209">
        <f>ROUND(N(data!AN65), 0)</f>
        <v>0</v>
      </c>
      <c r="L39" s="209">
        <f>ROUND(N(data!AN66), 0)</f>
        <v>0</v>
      </c>
      <c r="M39" s="209">
        <f>ROUND(N(data!AN67), 0)</f>
        <v>0</v>
      </c>
      <c r="N39" s="209">
        <f>ROUND(N(data!AN68), 0)</f>
        <v>0</v>
      </c>
      <c r="O39" s="209">
        <f>ROUND(N(data!AN69), 0)</f>
        <v>0</v>
      </c>
      <c r="P39" s="209">
        <f>ROUND(N(data!AN70), 0)</f>
        <v>0</v>
      </c>
      <c r="Q39" s="209">
        <f>ROUND(N(data!AN71), 0)</f>
        <v>0</v>
      </c>
      <c r="R39" s="209">
        <f>ROUND(N(data!AN72), 0)</f>
        <v>0</v>
      </c>
      <c r="S39" s="209">
        <f>ROUND(N(data!AN73), 0)</f>
        <v>0</v>
      </c>
      <c r="T39" s="209">
        <f>ROUND(N(data!AN74), 0)</f>
        <v>0</v>
      </c>
      <c r="U39" s="209">
        <f>ROUND(N(data!AN75), 0)</f>
        <v>0</v>
      </c>
      <c r="V39" s="209">
        <f>ROUND(N(data!AN76), 0)</f>
        <v>0</v>
      </c>
      <c r="W39" s="209">
        <f>ROUND(N(data!AN77), 0)</f>
        <v>0</v>
      </c>
      <c r="X39" s="209">
        <f>ROUND(N(data!AN78), 0)</f>
        <v>0</v>
      </c>
      <c r="Y39" s="209">
        <f>ROUND(N(data!AN79), 0)</f>
        <v>0</v>
      </c>
      <c r="Z39" s="209">
        <f>ROUND(N(data!AN80), 0)</f>
        <v>0</v>
      </c>
      <c r="AA39" s="209">
        <f>ROUND(N(data!AN81), 0)</f>
        <v>0</v>
      </c>
      <c r="AB39" s="209">
        <f>ROUND(N(data!AN82), 0)</f>
        <v>0</v>
      </c>
      <c r="AC39" s="209">
        <f>ROUND(N(data!AN83), 0)</f>
        <v>0</v>
      </c>
      <c r="AD39" s="209">
        <f>ROUND(N(data!AN84), 0)</f>
        <v>0</v>
      </c>
      <c r="AE39" s="209">
        <f>ROUND(N(data!AN89), 0)</f>
        <v>0</v>
      </c>
      <c r="AF39" s="209">
        <f>ROUND(N(data!AN87), 0)</f>
        <v>0</v>
      </c>
      <c r="AG39" s="209">
        <f>ROUND(N(data!AN90), 0)</f>
        <v>0</v>
      </c>
      <c r="AH39" s="209">
        <f>ROUND(N(data!AN91), 0)</f>
        <v>0</v>
      </c>
      <c r="AI39" s="209">
        <f>ROUND(N(data!AN92), 0)</f>
        <v>0</v>
      </c>
      <c r="AJ39" s="209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126</v>
      </c>
      <c r="B40" s="211" t="str">
        <f>RIGHT(data!$C$96,4)</f>
        <v>2023</v>
      </c>
      <c r="C40" s="12" t="str">
        <f>data!AO$55</f>
        <v>7350</v>
      </c>
      <c r="D40" s="12" t="s">
        <v>1153</v>
      </c>
      <c r="E40" s="209">
        <f>ROUND(N(data!AO59), 0)</f>
        <v>0</v>
      </c>
      <c r="F40" s="318">
        <f>ROUND(N(data!AO60), 2)</f>
        <v>0</v>
      </c>
      <c r="G40" s="209">
        <f>ROUND(N(data!AO61), 0)</f>
        <v>0</v>
      </c>
      <c r="H40" s="209">
        <f>ROUND(N(data!AO62), 0)</f>
        <v>0</v>
      </c>
      <c r="I40" s="209">
        <f>ROUND(N(data!AO63), 0)</f>
        <v>0</v>
      </c>
      <c r="J40" s="209">
        <f>ROUND(N(data!AO64), 0)</f>
        <v>0</v>
      </c>
      <c r="K40" s="209">
        <f>ROUND(N(data!AO65), 0)</f>
        <v>0</v>
      </c>
      <c r="L40" s="209">
        <f>ROUND(N(data!AO66), 0)</f>
        <v>0</v>
      </c>
      <c r="M40" s="209">
        <f>ROUND(N(data!AO67), 0)</f>
        <v>0</v>
      </c>
      <c r="N40" s="209">
        <f>ROUND(N(data!AO68), 0)</f>
        <v>0</v>
      </c>
      <c r="O40" s="209">
        <f>ROUND(N(data!AO69), 0)</f>
        <v>0</v>
      </c>
      <c r="P40" s="209">
        <f>ROUND(N(data!AO70), 0)</f>
        <v>0</v>
      </c>
      <c r="Q40" s="209">
        <f>ROUND(N(data!AO71), 0)</f>
        <v>0</v>
      </c>
      <c r="R40" s="209">
        <f>ROUND(N(data!AO72), 0)</f>
        <v>0</v>
      </c>
      <c r="S40" s="209">
        <f>ROUND(N(data!AO73), 0)</f>
        <v>0</v>
      </c>
      <c r="T40" s="209">
        <f>ROUND(N(data!AO74), 0)</f>
        <v>0</v>
      </c>
      <c r="U40" s="209">
        <f>ROUND(N(data!AO75), 0)</f>
        <v>0</v>
      </c>
      <c r="V40" s="209">
        <f>ROUND(N(data!AO76), 0)</f>
        <v>0</v>
      </c>
      <c r="W40" s="209">
        <f>ROUND(N(data!AO77), 0)</f>
        <v>0</v>
      </c>
      <c r="X40" s="209">
        <f>ROUND(N(data!AO78), 0)</f>
        <v>0</v>
      </c>
      <c r="Y40" s="209">
        <f>ROUND(N(data!AO79), 0)</f>
        <v>0</v>
      </c>
      <c r="Z40" s="209">
        <f>ROUND(N(data!AO80), 0)</f>
        <v>0</v>
      </c>
      <c r="AA40" s="209">
        <f>ROUND(N(data!AO81), 0)</f>
        <v>0</v>
      </c>
      <c r="AB40" s="209">
        <f>ROUND(N(data!AO82), 0)</f>
        <v>0</v>
      </c>
      <c r="AC40" s="209">
        <f>ROUND(N(data!AO83), 0)</f>
        <v>0</v>
      </c>
      <c r="AD40" s="209">
        <f>ROUND(N(data!AO84), 0)</f>
        <v>0</v>
      </c>
      <c r="AE40" s="209">
        <f>ROUND(N(data!AO89), 0)</f>
        <v>0</v>
      </c>
      <c r="AF40" s="209">
        <f>ROUND(N(data!AO87), 0)</f>
        <v>0</v>
      </c>
      <c r="AG40" s="209">
        <f>ROUND(N(data!AO90), 0)</f>
        <v>0</v>
      </c>
      <c r="AH40" s="209">
        <f>ROUND(N(data!AO91), 0)</f>
        <v>0</v>
      </c>
      <c r="AI40" s="209">
        <f>ROUND(N(data!AO92), 0)</f>
        <v>0</v>
      </c>
      <c r="AJ40" s="209">
        <f>ROUND(N(data!AO93), 0)</f>
        <v>0</v>
      </c>
      <c r="AK40" s="318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126</v>
      </c>
      <c r="B41" s="211" t="str">
        <f>RIGHT(data!$C$96,4)</f>
        <v>2023</v>
      </c>
      <c r="C41" s="12" t="str">
        <f>data!AP$55</f>
        <v>7380</v>
      </c>
      <c r="D41" s="12" t="s">
        <v>1153</v>
      </c>
      <c r="E41" s="209">
        <f>ROUND(N(data!AP59), 0)</f>
        <v>0</v>
      </c>
      <c r="F41" s="318">
        <f>ROUND(N(data!AP60), 2)</f>
        <v>0</v>
      </c>
      <c r="G41" s="209">
        <f>ROUND(N(data!AP61), 0)</f>
        <v>0</v>
      </c>
      <c r="H41" s="209">
        <f>ROUND(N(data!AP62), 0)</f>
        <v>0</v>
      </c>
      <c r="I41" s="209">
        <f>ROUND(N(data!AP63), 0)</f>
        <v>0</v>
      </c>
      <c r="J41" s="209">
        <f>ROUND(N(data!AP64), 0)</f>
        <v>0</v>
      </c>
      <c r="K41" s="209">
        <f>ROUND(N(data!AP65), 0)</f>
        <v>0</v>
      </c>
      <c r="L41" s="209">
        <f>ROUND(N(data!AP66), 0)</f>
        <v>0</v>
      </c>
      <c r="M41" s="209">
        <f>ROUND(N(data!AP67), 0)</f>
        <v>0</v>
      </c>
      <c r="N41" s="209">
        <f>ROUND(N(data!AP68), 0)</f>
        <v>0</v>
      </c>
      <c r="O41" s="209">
        <f>ROUND(N(data!AP69), 0)</f>
        <v>0</v>
      </c>
      <c r="P41" s="209">
        <f>ROUND(N(data!AP70), 0)</f>
        <v>0</v>
      </c>
      <c r="Q41" s="209">
        <f>ROUND(N(data!AP71), 0)</f>
        <v>0</v>
      </c>
      <c r="R41" s="209">
        <f>ROUND(N(data!AP72), 0)</f>
        <v>0</v>
      </c>
      <c r="S41" s="209">
        <f>ROUND(N(data!AP73), 0)</f>
        <v>0</v>
      </c>
      <c r="T41" s="209">
        <f>ROUND(N(data!AP74), 0)</f>
        <v>0</v>
      </c>
      <c r="U41" s="209">
        <f>ROUND(N(data!AP75), 0)</f>
        <v>0</v>
      </c>
      <c r="V41" s="209">
        <f>ROUND(N(data!AP76), 0)</f>
        <v>0</v>
      </c>
      <c r="W41" s="209">
        <f>ROUND(N(data!AP77), 0)</f>
        <v>0</v>
      </c>
      <c r="X41" s="209">
        <f>ROUND(N(data!AP78), 0)</f>
        <v>0</v>
      </c>
      <c r="Y41" s="209">
        <f>ROUND(N(data!AP79), 0)</f>
        <v>0</v>
      </c>
      <c r="Z41" s="209">
        <f>ROUND(N(data!AP80), 0)</f>
        <v>0</v>
      </c>
      <c r="AA41" s="209">
        <f>ROUND(N(data!AP81), 0)</f>
        <v>0</v>
      </c>
      <c r="AB41" s="209">
        <f>ROUND(N(data!AP82), 0)</f>
        <v>0</v>
      </c>
      <c r="AC41" s="209">
        <f>ROUND(N(data!AP83), 0)</f>
        <v>0</v>
      </c>
      <c r="AD41" s="209">
        <f>ROUND(N(data!AP84), 0)</f>
        <v>0</v>
      </c>
      <c r="AE41" s="209">
        <f>ROUND(N(data!AP89), 0)</f>
        <v>0</v>
      </c>
      <c r="AF41" s="209">
        <f>ROUND(N(data!AP87), 0)</f>
        <v>0</v>
      </c>
      <c r="AG41" s="209">
        <f>ROUND(N(data!AP90), 0)</f>
        <v>0</v>
      </c>
      <c r="AH41" s="209">
        <f>ROUND(N(data!AP91), 0)</f>
        <v>0</v>
      </c>
      <c r="AI41" s="209">
        <f>ROUND(N(data!AP92), 0)</f>
        <v>0</v>
      </c>
      <c r="AJ41" s="209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126</v>
      </c>
      <c r="B42" s="211" t="str">
        <f>RIGHT(data!$C$96,4)</f>
        <v>2023</v>
      </c>
      <c r="C42" s="12" t="str">
        <f>data!AQ$55</f>
        <v>7390</v>
      </c>
      <c r="D42" s="12" t="s">
        <v>1153</v>
      </c>
      <c r="E42" s="209">
        <f>ROUND(N(data!AQ59), 0)</f>
        <v>0</v>
      </c>
      <c r="F42" s="318">
        <f>ROUND(N(data!AQ60), 2)</f>
        <v>0</v>
      </c>
      <c r="G42" s="209">
        <f>ROUND(N(data!AQ61), 0)</f>
        <v>0</v>
      </c>
      <c r="H42" s="209">
        <f>ROUND(N(data!AQ62), 0)</f>
        <v>0</v>
      </c>
      <c r="I42" s="209">
        <f>ROUND(N(data!AQ63), 0)</f>
        <v>0</v>
      </c>
      <c r="J42" s="209">
        <f>ROUND(N(data!AQ64), 0)</f>
        <v>0</v>
      </c>
      <c r="K42" s="209">
        <f>ROUND(N(data!AQ65), 0)</f>
        <v>0</v>
      </c>
      <c r="L42" s="209">
        <f>ROUND(N(data!AQ66), 0)</f>
        <v>0</v>
      </c>
      <c r="M42" s="209">
        <f>ROUND(N(data!AQ67), 0)</f>
        <v>0</v>
      </c>
      <c r="N42" s="209">
        <f>ROUND(N(data!AQ68), 0)</f>
        <v>0</v>
      </c>
      <c r="O42" s="209">
        <f>ROUND(N(data!AQ69), 0)</f>
        <v>0</v>
      </c>
      <c r="P42" s="209">
        <f>ROUND(N(data!AQ70), 0)</f>
        <v>0</v>
      </c>
      <c r="Q42" s="209">
        <f>ROUND(N(data!AQ71), 0)</f>
        <v>0</v>
      </c>
      <c r="R42" s="209">
        <f>ROUND(N(data!AQ72), 0)</f>
        <v>0</v>
      </c>
      <c r="S42" s="209">
        <f>ROUND(N(data!AQ73), 0)</f>
        <v>0</v>
      </c>
      <c r="T42" s="209">
        <f>ROUND(N(data!AQ74), 0)</f>
        <v>0</v>
      </c>
      <c r="U42" s="209">
        <f>ROUND(N(data!AQ75), 0)</f>
        <v>0</v>
      </c>
      <c r="V42" s="209">
        <f>ROUND(N(data!AQ76), 0)</f>
        <v>0</v>
      </c>
      <c r="W42" s="209">
        <f>ROUND(N(data!AQ77), 0)</f>
        <v>0</v>
      </c>
      <c r="X42" s="209">
        <f>ROUND(N(data!AQ78), 0)</f>
        <v>0</v>
      </c>
      <c r="Y42" s="209">
        <f>ROUND(N(data!AQ79), 0)</f>
        <v>0</v>
      </c>
      <c r="Z42" s="209">
        <f>ROUND(N(data!AQ80), 0)</f>
        <v>0</v>
      </c>
      <c r="AA42" s="209">
        <f>ROUND(N(data!AQ81), 0)</f>
        <v>0</v>
      </c>
      <c r="AB42" s="209">
        <f>ROUND(N(data!AQ82), 0)</f>
        <v>0</v>
      </c>
      <c r="AC42" s="209">
        <f>ROUND(N(data!AQ83), 0)</f>
        <v>0</v>
      </c>
      <c r="AD42" s="209">
        <f>ROUND(N(data!AQ84), 0)</f>
        <v>0</v>
      </c>
      <c r="AE42" s="209">
        <f>ROUND(N(data!AQ89), 0)</f>
        <v>0</v>
      </c>
      <c r="AF42" s="209">
        <f>ROUND(N(data!AQ87), 0)</f>
        <v>0</v>
      </c>
      <c r="AG42" s="209">
        <f>ROUND(N(data!AQ90), 0)</f>
        <v>0</v>
      </c>
      <c r="AH42" s="209">
        <f>ROUND(N(data!AQ91), 0)</f>
        <v>0</v>
      </c>
      <c r="AI42" s="209">
        <f>ROUND(N(data!AQ92), 0)</f>
        <v>0</v>
      </c>
      <c r="AJ42" s="209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126</v>
      </c>
      <c r="B43" s="211" t="str">
        <f>RIGHT(data!$C$96,4)</f>
        <v>2023</v>
      </c>
      <c r="C43" s="12" t="str">
        <f>data!AR$55</f>
        <v>7400</v>
      </c>
      <c r="D43" s="12" t="s">
        <v>1153</v>
      </c>
      <c r="E43" s="209">
        <f>ROUND(N(data!AR59), 0)</f>
        <v>0</v>
      </c>
      <c r="F43" s="318">
        <f>ROUND(N(data!AR60), 2)</f>
        <v>0</v>
      </c>
      <c r="G43" s="209">
        <f>ROUND(N(data!AR61), 0)</f>
        <v>0</v>
      </c>
      <c r="H43" s="209">
        <f>ROUND(N(data!AR62), 0)</f>
        <v>0</v>
      </c>
      <c r="I43" s="209">
        <f>ROUND(N(data!AR63), 0)</f>
        <v>0</v>
      </c>
      <c r="J43" s="209">
        <f>ROUND(N(data!AR64), 0)</f>
        <v>0</v>
      </c>
      <c r="K43" s="209">
        <f>ROUND(N(data!AR65), 0)</f>
        <v>0</v>
      </c>
      <c r="L43" s="209">
        <f>ROUND(N(data!AR66), 0)</f>
        <v>0</v>
      </c>
      <c r="M43" s="209">
        <f>ROUND(N(data!AR67), 0)</f>
        <v>0</v>
      </c>
      <c r="N43" s="209">
        <f>ROUND(N(data!AR68), 0)</f>
        <v>0</v>
      </c>
      <c r="O43" s="209">
        <f>ROUND(N(data!AR69), 0)</f>
        <v>0</v>
      </c>
      <c r="P43" s="209">
        <f>ROUND(N(data!AR70), 0)</f>
        <v>0</v>
      </c>
      <c r="Q43" s="209">
        <f>ROUND(N(data!AR71), 0)</f>
        <v>0</v>
      </c>
      <c r="R43" s="209">
        <f>ROUND(N(data!AR72), 0)</f>
        <v>0</v>
      </c>
      <c r="S43" s="209">
        <f>ROUND(N(data!AR73), 0)</f>
        <v>0</v>
      </c>
      <c r="T43" s="209">
        <f>ROUND(N(data!AR74), 0)</f>
        <v>0</v>
      </c>
      <c r="U43" s="209">
        <f>ROUND(N(data!AR75), 0)</f>
        <v>0</v>
      </c>
      <c r="V43" s="209">
        <f>ROUND(N(data!AR76), 0)</f>
        <v>0</v>
      </c>
      <c r="W43" s="209">
        <f>ROUND(N(data!AR77), 0)</f>
        <v>0</v>
      </c>
      <c r="X43" s="209">
        <f>ROUND(N(data!AR78), 0)</f>
        <v>0</v>
      </c>
      <c r="Y43" s="209">
        <f>ROUND(N(data!AR79), 0)</f>
        <v>0</v>
      </c>
      <c r="Z43" s="209">
        <f>ROUND(N(data!AR80), 0)</f>
        <v>0</v>
      </c>
      <c r="AA43" s="209">
        <f>ROUND(N(data!AR81), 0)</f>
        <v>0</v>
      </c>
      <c r="AB43" s="209">
        <f>ROUND(N(data!AR82), 0)</f>
        <v>0</v>
      </c>
      <c r="AC43" s="209">
        <f>ROUND(N(data!AR83), 0)</f>
        <v>0</v>
      </c>
      <c r="AD43" s="209">
        <f>ROUND(N(data!AR84), 0)</f>
        <v>0</v>
      </c>
      <c r="AE43" s="209">
        <f>ROUND(N(data!AR89), 0)</f>
        <v>0</v>
      </c>
      <c r="AF43" s="209">
        <f>ROUND(N(data!AR87), 0)</f>
        <v>0</v>
      </c>
      <c r="AG43" s="209">
        <f>ROUND(N(data!AR90), 0)</f>
        <v>0</v>
      </c>
      <c r="AH43" s="209">
        <f>ROUND(N(data!AR91), 0)</f>
        <v>0</v>
      </c>
      <c r="AI43" s="209">
        <f>ROUND(N(data!AR92), 0)</f>
        <v>0</v>
      </c>
      <c r="AJ43" s="209">
        <f>ROUND(N(data!AR93), 0)</f>
        <v>0</v>
      </c>
      <c r="AK43" s="318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126</v>
      </c>
      <c r="B44" s="211" t="str">
        <f>RIGHT(data!$C$96,4)</f>
        <v>2023</v>
      </c>
      <c r="C44" s="12" t="str">
        <f>data!AS$55</f>
        <v>7410</v>
      </c>
      <c r="D44" s="12" t="s">
        <v>1153</v>
      </c>
      <c r="E44" s="209">
        <f>ROUND(N(data!AS59), 0)</f>
        <v>0</v>
      </c>
      <c r="F44" s="318">
        <f>ROUND(N(data!AS60), 2)</f>
        <v>0</v>
      </c>
      <c r="G44" s="209">
        <f>ROUND(N(data!AS61), 0)</f>
        <v>0</v>
      </c>
      <c r="H44" s="209">
        <f>ROUND(N(data!AS62), 0)</f>
        <v>0</v>
      </c>
      <c r="I44" s="209">
        <f>ROUND(N(data!AS63), 0)</f>
        <v>0</v>
      </c>
      <c r="J44" s="209">
        <f>ROUND(N(data!AS64), 0)</f>
        <v>0</v>
      </c>
      <c r="K44" s="209">
        <f>ROUND(N(data!AS65), 0)</f>
        <v>0</v>
      </c>
      <c r="L44" s="209">
        <f>ROUND(N(data!AS66), 0)</f>
        <v>0</v>
      </c>
      <c r="M44" s="209">
        <f>ROUND(N(data!AS67), 0)</f>
        <v>0</v>
      </c>
      <c r="N44" s="209">
        <f>ROUND(N(data!AS68), 0)</f>
        <v>0</v>
      </c>
      <c r="O44" s="209">
        <f>ROUND(N(data!AS69), 0)</f>
        <v>0</v>
      </c>
      <c r="P44" s="209">
        <f>ROUND(N(data!AS70), 0)</f>
        <v>0</v>
      </c>
      <c r="Q44" s="209">
        <f>ROUND(N(data!AS71), 0)</f>
        <v>0</v>
      </c>
      <c r="R44" s="209">
        <f>ROUND(N(data!AS72), 0)</f>
        <v>0</v>
      </c>
      <c r="S44" s="209">
        <f>ROUND(N(data!AS73), 0)</f>
        <v>0</v>
      </c>
      <c r="T44" s="209">
        <f>ROUND(N(data!AS74), 0)</f>
        <v>0</v>
      </c>
      <c r="U44" s="209">
        <f>ROUND(N(data!AS75), 0)</f>
        <v>0</v>
      </c>
      <c r="V44" s="209">
        <f>ROUND(N(data!AS76), 0)</f>
        <v>0</v>
      </c>
      <c r="W44" s="209">
        <f>ROUND(N(data!AS77), 0)</f>
        <v>0</v>
      </c>
      <c r="X44" s="209">
        <f>ROUND(N(data!AS78), 0)</f>
        <v>0</v>
      </c>
      <c r="Y44" s="209">
        <f>ROUND(N(data!AS79), 0)</f>
        <v>0</v>
      </c>
      <c r="Z44" s="209">
        <f>ROUND(N(data!AS80), 0)</f>
        <v>0</v>
      </c>
      <c r="AA44" s="209">
        <f>ROUND(N(data!AS81), 0)</f>
        <v>0</v>
      </c>
      <c r="AB44" s="209">
        <f>ROUND(N(data!AS82), 0)</f>
        <v>0</v>
      </c>
      <c r="AC44" s="209">
        <f>ROUND(N(data!AS83), 0)</f>
        <v>0</v>
      </c>
      <c r="AD44" s="209">
        <f>ROUND(N(data!AS84), 0)</f>
        <v>0</v>
      </c>
      <c r="AE44" s="209">
        <f>ROUND(N(data!AS89), 0)</f>
        <v>0</v>
      </c>
      <c r="AF44" s="209">
        <f>ROUND(N(data!AS87), 0)</f>
        <v>0</v>
      </c>
      <c r="AG44" s="209">
        <f>ROUND(N(data!AS90), 0)</f>
        <v>0</v>
      </c>
      <c r="AH44" s="209">
        <f>ROUND(N(data!AS91), 0)</f>
        <v>0</v>
      </c>
      <c r="AI44" s="209">
        <f>ROUND(N(data!AS92), 0)</f>
        <v>0</v>
      </c>
      <c r="AJ44" s="209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126</v>
      </c>
      <c r="B45" s="211" t="str">
        <f>RIGHT(data!$C$96,4)</f>
        <v>2023</v>
      </c>
      <c r="C45" s="12" t="str">
        <f>data!AT$55</f>
        <v>7420</v>
      </c>
      <c r="D45" s="12" t="s">
        <v>1153</v>
      </c>
      <c r="E45" s="209">
        <f>ROUND(N(data!AT59), 0)</f>
        <v>0</v>
      </c>
      <c r="F45" s="318">
        <f>ROUND(N(data!AT60), 2)</f>
        <v>0</v>
      </c>
      <c r="G45" s="209">
        <f>ROUND(N(data!AT61), 0)</f>
        <v>0</v>
      </c>
      <c r="H45" s="209">
        <f>ROUND(N(data!AT62), 0)</f>
        <v>0</v>
      </c>
      <c r="I45" s="209">
        <f>ROUND(N(data!AT63), 0)</f>
        <v>0</v>
      </c>
      <c r="J45" s="209">
        <f>ROUND(N(data!AT64), 0)</f>
        <v>0</v>
      </c>
      <c r="K45" s="209">
        <f>ROUND(N(data!AT65), 0)</f>
        <v>0</v>
      </c>
      <c r="L45" s="209">
        <f>ROUND(N(data!AT66), 0)</f>
        <v>0</v>
      </c>
      <c r="M45" s="209">
        <f>ROUND(N(data!AT67), 0)</f>
        <v>0</v>
      </c>
      <c r="N45" s="209">
        <f>ROUND(N(data!AT68), 0)</f>
        <v>0</v>
      </c>
      <c r="O45" s="209">
        <f>ROUND(N(data!AT69), 0)</f>
        <v>0</v>
      </c>
      <c r="P45" s="209">
        <f>ROUND(N(data!AT70), 0)</f>
        <v>0</v>
      </c>
      <c r="Q45" s="209">
        <f>ROUND(N(data!AT71), 0)</f>
        <v>0</v>
      </c>
      <c r="R45" s="209">
        <f>ROUND(N(data!AT72), 0)</f>
        <v>0</v>
      </c>
      <c r="S45" s="209">
        <f>ROUND(N(data!AT73), 0)</f>
        <v>0</v>
      </c>
      <c r="T45" s="209">
        <f>ROUND(N(data!AT74), 0)</f>
        <v>0</v>
      </c>
      <c r="U45" s="209">
        <f>ROUND(N(data!AT75), 0)</f>
        <v>0</v>
      </c>
      <c r="V45" s="209">
        <f>ROUND(N(data!AT76), 0)</f>
        <v>0</v>
      </c>
      <c r="W45" s="209">
        <f>ROUND(N(data!AT77), 0)</f>
        <v>0</v>
      </c>
      <c r="X45" s="209">
        <f>ROUND(N(data!AT78), 0)</f>
        <v>0</v>
      </c>
      <c r="Y45" s="209">
        <f>ROUND(N(data!AT79), 0)</f>
        <v>0</v>
      </c>
      <c r="Z45" s="209">
        <f>ROUND(N(data!AT80), 0)</f>
        <v>0</v>
      </c>
      <c r="AA45" s="209">
        <f>ROUND(N(data!AT81), 0)</f>
        <v>0</v>
      </c>
      <c r="AB45" s="209">
        <f>ROUND(N(data!AT82), 0)</f>
        <v>0</v>
      </c>
      <c r="AC45" s="209">
        <f>ROUND(N(data!AT83), 0)</f>
        <v>0</v>
      </c>
      <c r="AD45" s="209">
        <f>ROUND(N(data!AT84), 0)</f>
        <v>0</v>
      </c>
      <c r="AE45" s="209">
        <f>ROUND(N(data!AT89), 0)</f>
        <v>0</v>
      </c>
      <c r="AF45" s="209">
        <f>ROUND(N(data!AT87), 0)</f>
        <v>0</v>
      </c>
      <c r="AG45" s="209">
        <f>ROUND(N(data!AT90), 0)</f>
        <v>0</v>
      </c>
      <c r="AH45" s="209">
        <f>ROUND(N(data!AT91), 0)</f>
        <v>0</v>
      </c>
      <c r="AI45" s="209">
        <f>ROUND(N(data!AT92), 0)</f>
        <v>0</v>
      </c>
      <c r="AJ45" s="209">
        <f>ROUND(N(data!AT93), 0)</f>
        <v>0</v>
      </c>
      <c r="AK45" s="318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126</v>
      </c>
      <c r="B46" s="211" t="str">
        <f>RIGHT(data!$C$96,4)</f>
        <v>2023</v>
      </c>
      <c r="C46" s="12" t="str">
        <f>data!AU$55</f>
        <v>7430</v>
      </c>
      <c r="D46" s="12" t="s">
        <v>1153</v>
      </c>
      <c r="E46" s="209">
        <f>ROUND(N(data!AU59), 0)</f>
        <v>0</v>
      </c>
      <c r="F46" s="318">
        <f>ROUND(N(data!AU60), 2)</f>
        <v>0</v>
      </c>
      <c r="G46" s="209">
        <f>ROUND(N(data!AU61), 0)</f>
        <v>0</v>
      </c>
      <c r="H46" s="209">
        <f>ROUND(N(data!AU62), 0)</f>
        <v>0</v>
      </c>
      <c r="I46" s="209">
        <f>ROUND(N(data!AU63), 0)</f>
        <v>0</v>
      </c>
      <c r="J46" s="209">
        <f>ROUND(N(data!AU64), 0)</f>
        <v>0</v>
      </c>
      <c r="K46" s="209">
        <f>ROUND(N(data!AU65), 0)</f>
        <v>0</v>
      </c>
      <c r="L46" s="209">
        <f>ROUND(N(data!AU66), 0)</f>
        <v>0</v>
      </c>
      <c r="M46" s="209">
        <f>ROUND(N(data!AU67), 0)</f>
        <v>0</v>
      </c>
      <c r="N46" s="209">
        <f>ROUND(N(data!AU68), 0)</f>
        <v>0</v>
      </c>
      <c r="O46" s="209">
        <f>ROUND(N(data!AU69), 0)</f>
        <v>0</v>
      </c>
      <c r="P46" s="209">
        <f>ROUND(N(data!AU70), 0)</f>
        <v>0</v>
      </c>
      <c r="Q46" s="209">
        <f>ROUND(N(data!AU71), 0)</f>
        <v>0</v>
      </c>
      <c r="R46" s="209">
        <f>ROUND(N(data!AU72), 0)</f>
        <v>0</v>
      </c>
      <c r="S46" s="209">
        <f>ROUND(N(data!AU73), 0)</f>
        <v>0</v>
      </c>
      <c r="T46" s="209">
        <f>ROUND(N(data!AU74), 0)</f>
        <v>0</v>
      </c>
      <c r="U46" s="209">
        <f>ROUND(N(data!AU75), 0)</f>
        <v>0</v>
      </c>
      <c r="V46" s="209">
        <f>ROUND(N(data!AU76), 0)</f>
        <v>0</v>
      </c>
      <c r="W46" s="209">
        <f>ROUND(N(data!AU77), 0)</f>
        <v>0</v>
      </c>
      <c r="X46" s="209">
        <f>ROUND(N(data!AU78), 0)</f>
        <v>0</v>
      </c>
      <c r="Y46" s="209">
        <f>ROUND(N(data!AU79), 0)</f>
        <v>0</v>
      </c>
      <c r="Z46" s="209">
        <f>ROUND(N(data!AU80), 0)</f>
        <v>0</v>
      </c>
      <c r="AA46" s="209">
        <f>ROUND(N(data!AU81), 0)</f>
        <v>0</v>
      </c>
      <c r="AB46" s="209">
        <f>ROUND(N(data!AU82), 0)</f>
        <v>0</v>
      </c>
      <c r="AC46" s="209">
        <f>ROUND(N(data!AU83), 0)</f>
        <v>0</v>
      </c>
      <c r="AD46" s="209">
        <f>ROUND(N(data!AU84), 0)</f>
        <v>0</v>
      </c>
      <c r="AE46" s="209">
        <f>ROUND(N(data!AU89), 0)</f>
        <v>0</v>
      </c>
      <c r="AF46" s="209">
        <f>ROUND(N(data!AU87), 0)</f>
        <v>0</v>
      </c>
      <c r="AG46" s="209">
        <f>ROUND(N(data!AU90), 0)</f>
        <v>0</v>
      </c>
      <c r="AH46" s="209">
        <f>ROUND(N(data!AU91), 0)</f>
        <v>0</v>
      </c>
      <c r="AI46" s="209">
        <f>ROUND(N(data!AU92), 0)</f>
        <v>0</v>
      </c>
      <c r="AJ46" s="209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126</v>
      </c>
      <c r="B47" s="211" t="str">
        <f>RIGHT(data!$C$96,4)</f>
        <v>2023</v>
      </c>
      <c r="C47" s="12" t="str">
        <f>data!AV$55</f>
        <v>7490</v>
      </c>
      <c r="D47" s="12" t="s">
        <v>1153</v>
      </c>
      <c r="E47" s="209">
        <f>ROUND(N(data!AV59), 0)</f>
        <v>0</v>
      </c>
      <c r="F47" s="318">
        <f>ROUND(N(data!AV60), 2)</f>
        <v>9.98</v>
      </c>
      <c r="G47" s="209">
        <f>ROUND(N(data!AV61), 0)</f>
        <v>1145508</v>
      </c>
      <c r="H47" s="209">
        <f>ROUND(N(data!AV62), 0)</f>
        <v>269324</v>
      </c>
      <c r="I47" s="209">
        <f>ROUND(N(data!AV63), 0)</f>
        <v>0</v>
      </c>
      <c r="J47" s="209">
        <f>ROUND(N(data!AV64), 0)</f>
        <v>31359</v>
      </c>
      <c r="K47" s="209">
        <f>ROUND(N(data!AV65), 0)</f>
        <v>944</v>
      </c>
      <c r="L47" s="209">
        <f>ROUND(N(data!AV66), 0)</f>
        <v>1672351</v>
      </c>
      <c r="M47" s="209">
        <f>ROUND(N(data!AV67), 0)</f>
        <v>63576</v>
      </c>
      <c r="N47" s="209">
        <f>ROUND(N(data!AV68), 0)</f>
        <v>6061</v>
      </c>
      <c r="O47" s="209">
        <f>ROUND(N(data!AV69), 0)</f>
        <v>-248139</v>
      </c>
      <c r="P47" s="209">
        <f>ROUND(N(data!AV70), 0)</f>
        <v>0</v>
      </c>
      <c r="Q47" s="209">
        <f>ROUND(N(data!AV71), 0)</f>
        <v>248985</v>
      </c>
      <c r="R47" s="209">
        <f>ROUND(N(data!AV72), 0)</f>
        <v>0</v>
      </c>
      <c r="S47" s="209">
        <f>ROUND(N(data!AV73), 0)</f>
        <v>0</v>
      </c>
      <c r="T47" s="209">
        <f>ROUND(N(data!AV74), 0)</f>
        <v>2</v>
      </c>
      <c r="U47" s="209">
        <f>ROUND(N(data!AV75), 0)</f>
        <v>0</v>
      </c>
      <c r="V47" s="209">
        <f>ROUND(N(data!AV76), 0)</f>
        <v>0</v>
      </c>
      <c r="W47" s="209">
        <f>ROUND(N(data!AV77), 0)</f>
        <v>10294</v>
      </c>
      <c r="X47" s="209">
        <f>ROUND(N(data!AV78), 0)</f>
        <v>0</v>
      </c>
      <c r="Y47" s="209">
        <f>ROUND(N(data!AV79), 0)</f>
        <v>0</v>
      </c>
      <c r="Z47" s="209">
        <f>ROUND(N(data!AV80), 0)</f>
        <v>228</v>
      </c>
      <c r="AA47" s="209">
        <f>ROUND(N(data!AV81), 0)</f>
        <v>0</v>
      </c>
      <c r="AB47" s="209">
        <f>ROUND(N(data!AV82), 0)</f>
        <v>0</v>
      </c>
      <c r="AC47" s="209">
        <f>ROUND(N(data!AV83), 0)</f>
        <v>-507647</v>
      </c>
      <c r="AD47" s="209">
        <f>ROUND(N(data!AV84), 0)</f>
        <v>4814661</v>
      </c>
      <c r="AE47" s="209">
        <f>ROUND(N(data!AV89), 0)</f>
        <v>308275</v>
      </c>
      <c r="AF47" s="209">
        <f>ROUND(N(data!AV87), 0)</f>
        <v>300452</v>
      </c>
      <c r="AG47" s="209">
        <f>ROUND(N(data!AV90), 0)</f>
        <v>1958</v>
      </c>
      <c r="AH47" s="209">
        <f>ROUND(N(data!AV91), 0)</f>
        <v>0</v>
      </c>
      <c r="AI47" s="209">
        <f>ROUND(N(data!AV92), 0)</f>
        <v>748</v>
      </c>
      <c r="AJ47" s="209">
        <f>ROUND(N(data!AV93), 0)</f>
        <v>2</v>
      </c>
      <c r="AK47" s="318">
        <f>ROUND(N(data!AV94), 2)</f>
        <v>23.39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126</v>
      </c>
      <c r="B48" s="211" t="str">
        <f>RIGHT(data!$C$96,4)</f>
        <v>2023</v>
      </c>
      <c r="C48" s="12" t="str">
        <f>data!AW$55</f>
        <v>8200</v>
      </c>
      <c r="D48" s="12" t="s">
        <v>1153</v>
      </c>
      <c r="E48" s="209">
        <f>ROUND(N(data!AW59), 0)</f>
        <v>0</v>
      </c>
      <c r="F48" s="318">
        <f>ROUND(N(data!AW60), 2)</f>
        <v>0</v>
      </c>
      <c r="G48" s="209">
        <f>ROUND(N(data!AW61), 0)</f>
        <v>0</v>
      </c>
      <c r="H48" s="209">
        <f>ROUND(N(data!AW62), 0)</f>
        <v>0</v>
      </c>
      <c r="I48" s="209">
        <f>ROUND(N(data!AW63), 0)</f>
        <v>0</v>
      </c>
      <c r="J48" s="209">
        <f>ROUND(N(data!AW64), 0)</f>
        <v>0</v>
      </c>
      <c r="K48" s="209">
        <f>ROUND(N(data!AW65), 0)</f>
        <v>0</v>
      </c>
      <c r="L48" s="209">
        <f>ROUND(N(data!AW66), 0)</f>
        <v>0</v>
      </c>
      <c r="M48" s="209">
        <f>ROUND(N(data!AW67), 0)</f>
        <v>0</v>
      </c>
      <c r="N48" s="209">
        <f>ROUND(N(data!AW68), 0)</f>
        <v>0</v>
      </c>
      <c r="O48" s="209">
        <f>ROUND(N(data!AW69), 0)</f>
        <v>0</v>
      </c>
      <c r="P48" s="209">
        <f>ROUND(N(data!AW70), 0)</f>
        <v>0</v>
      </c>
      <c r="Q48" s="209">
        <f>ROUND(N(data!AW71), 0)</f>
        <v>0</v>
      </c>
      <c r="R48" s="209">
        <f>ROUND(N(data!AW72), 0)</f>
        <v>0</v>
      </c>
      <c r="S48" s="209">
        <f>ROUND(N(data!AW73), 0)</f>
        <v>0</v>
      </c>
      <c r="T48" s="209">
        <f>ROUND(N(data!AW74), 0)</f>
        <v>0</v>
      </c>
      <c r="U48" s="209">
        <f>ROUND(N(data!AW75), 0)</f>
        <v>0</v>
      </c>
      <c r="V48" s="209">
        <f>ROUND(N(data!AW76), 0)</f>
        <v>0</v>
      </c>
      <c r="W48" s="209">
        <f>ROUND(N(data!AW77), 0)</f>
        <v>0</v>
      </c>
      <c r="X48" s="209">
        <f>ROUND(N(data!AW78), 0)</f>
        <v>0</v>
      </c>
      <c r="Y48" s="209">
        <f>ROUND(N(data!AW79), 0)</f>
        <v>0</v>
      </c>
      <c r="Z48" s="209">
        <f>ROUND(N(data!AW80), 0)</f>
        <v>0</v>
      </c>
      <c r="AA48" s="209">
        <f>ROUND(N(data!AW81), 0)</f>
        <v>0</v>
      </c>
      <c r="AB48" s="209">
        <f>ROUND(N(data!AW82), 0)</f>
        <v>0</v>
      </c>
      <c r="AC48" s="209">
        <f>ROUND(N(data!AW83), 0)</f>
        <v>0</v>
      </c>
      <c r="AD48" s="209">
        <f>ROUND(N(data!AW84), 0)</f>
        <v>0</v>
      </c>
      <c r="AE48" s="209">
        <f>ROUND(N(data!AW89), 0)</f>
        <v>0</v>
      </c>
      <c r="AF48" s="209">
        <f>ROUND(N(data!AW87), 0)</f>
        <v>0</v>
      </c>
      <c r="AG48" s="209">
        <f>ROUND(N(data!AW90), 0)</f>
        <v>0</v>
      </c>
      <c r="AH48" s="209">
        <f>ROUND(N(data!AW91), 0)</f>
        <v>0</v>
      </c>
      <c r="AI48" s="209">
        <f>ROUND(N(data!AW92), 0)</f>
        <v>0</v>
      </c>
      <c r="AJ48" s="209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126</v>
      </c>
      <c r="B49" s="211" t="str">
        <f>RIGHT(data!$C$96,4)</f>
        <v>2023</v>
      </c>
      <c r="C49" s="12" t="str">
        <f>data!AX$55</f>
        <v>8310</v>
      </c>
      <c r="D49" s="12" t="s">
        <v>1153</v>
      </c>
      <c r="E49" s="209">
        <f>ROUND(N(data!AX59), 0)</f>
        <v>0</v>
      </c>
      <c r="F49" s="318">
        <f>ROUND(N(data!AX60), 2)</f>
        <v>0</v>
      </c>
      <c r="G49" s="209">
        <f>ROUND(N(data!AX61), 0)</f>
        <v>0</v>
      </c>
      <c r="H49" s="209">
        <f>ROUND(N(data!AX62), 0)</f>
        <v>0</v>
      </c>
      <c r="I49" s="209">
        <f>ROUND(N(data!AX63), 0)</f>
        <v>0</v>
      </c>
      <c r="J49" s="209">
        <f>ROUND(N(data!AX64), 0)</f>
        <v>0</v>
      </c>
      <c r="K49" s="209">
        <f>ROUND(N(data!AX65), 0)</f>
        <v>0</v>
      </c>
      <c r="L49" s="209">
        <f>ROUND(N(data!AX66), 0)</f>
        <v>47768</v>
      </c>
      <c r="M49" s="209">
        <f>ROUND(N(data!AX67), 0)</f>
        <v>0</v>
      </c>
      <c r="N49" s="209">
        <f>ROUND(N(data!AX68), 0)</f>
        <v>0</v>
      </c>
      <c r="O49" s="209">
        <f>ROUND(N(data!AX69), 0)</f>
        <v>0</v>
      </c>
      <c r="P49" s="209">
        <f>ROUND(N(data!AX70), 0)</f>
        <v>0</v>
      </c>
      <c r="Q49" s="209">
        <f>ROUND(N(data!AX71), 0)</f>
        <v>0</v>
      </c>
      <c r="R49" s="209">
        <f>ROUND(N(data!AX72), 0)</f>
        <v>0</v>
      </c>
      <c r="S49" s="209">
        <f>ROUND(N(data!AX73), 0)</f>
        <v>0</v>
      </c>
      <c r="T49" s="209">
        <f>ROUND(N(data!AX74), 0)</f>
        <v>0</v>
      </c>
      <c r="U49" s="209">
        <f>ROUND(N(data!AX75), 0)</f>
        <v>0</v>
      </c>
      <c r="V49" s="209">
        <f>ROUND(N(data!AX76), 0)</f>
        <v>0</v>
      </c>
      <c r="W49" s="209">
        <f>ROUND(N(data!AX77), 0)</f>
        <v>0</v>
      </c>
      <c r="X49" s="209">
        <f>ROUND(N(data!AX78), 0)</f>
        <v>0</v>
      </c>
      <c r="Y49" s="209">
        <f>ROUND(N(data!AX79), 0)</f>
        <v>0</v>
      </c>
      <c r="Z49" s="209">
        <f>ROUND(N(data!AX80), 0)</f>
        <v>0</v>
      </c>
      <c r="AA49" s="209">
        <f>ROUND(N(data!AX81), 0)</f>
        <v>0</v>
      </c>
      <c r="AB49" s="209">
        <f>ROUND(N(data!AX82), 0)</f>
        <v>0</v>
      </c>
      <c r="AC49" s="209">
        <f>ROUND(N(data!AX83), 0)</f>
        <v>0</v>
      </c>
      <c r="AD49" s="209">
        <f>ROUND(N(data!AX84), 0)</f>
        <v>0</v>
      </c>
      <c r="AE49" s="209">
        <f>ROUND(N(data!AX89), 0)</f>
        <v>0</v>
      </c>
      <c r="AF49" s="209">
        <f>ROUND(N(data!AX87), 0)</f>
        <v>0</v>
      </c>
      <c r="AG49" s="209">
        <f>ROUND(N(data!AX90), 0)</f>
        <v>0</v>
      </c>
      <c r="AH49" s="209">
        <f>ROUND(N(data!AX91), 0)</f>
        <v>0</v>
      </c>
      <c r="AI49" s="209">
        <f>ROUND(N(data!AX92), 0)</f>
        <v>0</v>
      </c>
      <c r="AJ49" s="209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126</v>
      </c>
      <c r="B50" s="211" t="str">
        <f>RIGHT(data!$C$96,4)</f>
        <v>2023</v>
      </c>
      <c r="C50" s="12" t="str">
        <f>data!AY$55</f>
        <v>8320</v>
      </c>
      <c r="D50" s="12" t="s">
        <v>1153</v>
      </c>
      <c r="E50" s="209">
        <f>ROUND(N(data!AY59), 0)</f>
        <v>93708</v>
      </c>
      <c r="F50" s="318">
        <f>ROUND(N(data!AY60), 2)</f>
        <v>29.22</v>
      </c>
      <c r="G50" s="209">
        <f>ROUND(N(data!AY61), 0)</f>
        <v>1815697</v>
      </c>
      <c r="H50" s="209">
        <f>ROUND(N(data!AY62), 0)</f>
        <v>426409</v>
      </c>
      <c r="I50" s="209">
        <f>ROUND(N(data!AY63), 0)</f>
        <v>0</v>
      </c>
      <c r="J50" s="209">
        <f>ROUND(N(data!AY64), 0)</f>
        <v>714505</v>
      </c>
      <c r="K50" s="209">
        <f>ROUND(N(data!AY65), 0)</f>
        <v>301</v>
      </c>
      <c r="L50" s="209">
        <f>ROUND(N(data!AY66), 0)</f>
        <v>11803</v>
      </c>
      <c r="M50" s="209">
        <f>ROUND(N(data!AY67), 0)</f>
        <v>218806</v>
      </c>
      <c r="N50" s="209">
        <f>ROUND(N(data!AY68), 0)</f>
        <v>15319</v>
      </c>
      <c r="O50" s="209">
        <f>ROUND(N(data!AY69), 0)</f>
        <v>163921</v>
      </c>
      <c r="P50" s="209">
        <f>ROUND(N(data!AY70), 0)</f>
        <v>0</v>
      </c>
      <c r="Q50" s="209">
        <f>ROUND(N(data!AY71), 0)</f>
        <v>147956</v>
      </c>
      <c r="R50" s="209">
        <f>ROUND(N(data!AY72), 0)</f>
        <v>0</v>
      </c>
      <c r="S50" s="209">
        <f>ROUND(N(data!AY73), 0)</f>
        <v>0</v>
      </c>
      <c r="T50" s="209">
        <f>ROUND(N(data!AY74), 0)</f>
        <v>5917</v>
      </c>
      <c r="U50" s="209">
        <f>ROUND(N(data!AY75), 0)</f>
        <v>0</v>
      </c>
      <c r="V50" s="209">
        <f>ROUND(N(data!AY76), 0)</f>
        <v>0</v>
      </c>
      <c r="W50" s="209">
        <f>ROUND(N(data!AY77), 0)</f>
        <v>3672</v>
      </c>
      <c r="X50" s="209">
        <f>ROUND(N(data!AY78), 0)</f>
        <v>0</v>
      </c>
      <c r="Y50" s="209">
        <f>ROUND(N(data!AY79), 0)</f>
        <v>0</v>
      </c>
      <c r="Z50" s="209">
        <f>ROUND(N(data!AY80), 0)</f>
        <v>0</v>
      </c>
      <c r="AA50" s="209">
        <f>ROUND(N(data!AY81), 0)</f>
        <v>0</v>
      </c>
      <c r="AB50" s="209">
        <f>ROUND(N(data!AY82), 0)</f>
        <v>0</v>
      </c>
      <c r="AC50" s="209">
        <f>ROUND(N(data!AY83), 0)</f>
        <v>6377</v>
      </c>
      <c r="AD50" s="209">
        <f>ROUND(N(data!AY84), 0)</f>
        <v>390827</v>
      </c>
      <c r="AE50" s="209">
        <f>ROUND(N(data!AY89), 0)</f>
        <v>0</v>
      </c>
      <c r="AF50" s="209">
        <f>ROUND(N(data!AY87), 0)</f>
        <v>0</v>
      </c>
      <c r="AG50" s="209">
        <f>ROUND(N(data!AY90), 0)</f>
        <v>5726</v>
      </c>
      <c r="AH50" s="209">
        <f>ROUND(N(data!AY91), 0)</f>
        <v>0</v>
      </c>
      <c r="AI50" s="209">
        <f>ROUND(N(data!AY92), 0)</f>
        <v>0</v>
      </c>
      <c r="AJ50" s="209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126</v>
      </c>
      <c r="B51" s="211" t="str">
        <f>RIGHT(data!$C$96,4)</f>
        <v>2023</v>
      </c>
      <c r="C51" s="12" t="str">
        <f>data!AZ$55</f>
        <v>8330</v>
      </c>
      <c r="D51" s="12" t="s">
        <v>1153</v>
      </c>
      <c r="E51" s="209">
        <f>ROUND(N(data!AZ59), 0)</f>
        <v>56907</v>
      </c>
      <c r="F51" s="318">
        <f>ROUND(N(data!AZ60), 2)</f>
        <v>0</v>
      </c>
      <c r="G51" s="209">
        <f>ROUND(N(data!AZ61), 0)</f>
        <v>0</v>
      </c>
      <c r="H51" s="209">
        <f>ROUND(N(data!AZ62), 0)</f>
        <v>0</v>
      </c>
      <c r="I51" s="209">
        <f>ROUND(N(data!AZ63), 0)</f>
        <v>0</v>
      </c>
      <c r="J51" s="209">
        <f>ROUND(N(data!AZ64), 0)</f>
        <v>0</v>
      </c>
      <c r="K51" s="209">
        <f>ROUND(N(data!AZ65), 0)</f>
        <v>0</v>
      </c>
      <c r="L51" s="209">
        <f>ROUND(N(data!AZ66), 0)</f>
        <v>0</v>
      </c>
      <c r="M51" s="209">
        <f>ROUND(N(data!AZ67), 0)</f>
        <v>0</v>
      </c>
      <c r="N51" s="209">
        <f>ROUND(N(data!AZ68), 0)</f>
        <v>0</v>
      </c>
      <c r="O51" s="209">
        <f>ROUND(N(data!AZ69), 0)</f>
        <v>0</v>
      </c>
      <c r="P51" s="209">
        <f>ROUND(N(data!AZ70), 0)</f>
        <v>0</v>
      </c>
      <c r="Q51" s="209">
        <f>ROUND(N(data!AZ71), 0)</f>
        <v>0</v>
      </c>
      <c r="R51" s="209">
        <f>ROUND(N(data!AZ72), 0)</f>
        <v>0</v>
      </c>
      <c r="S51" s="209">
        <f>ROUND(N(data!AZ73), 0)</f>
        <v>0</v>
      </c>
      <c r="T51" s="209">
        <f>ROUND(N(data!AZ74), 0)</f>
        <v>0</v>
      </c>
      <c r="U51" s="209">
        <f>ROUND(N(data!AZ75), 0)</f>
        <v>0</v>
      </c>
      <c r="V51" s="209">
        <f>ROUND(N(data!AZ76), 0)</f>
        <v>0</v>
      </c>
      <c r="W51" s="209">
        <f>ROUND(N(data!AZ77), 0)</f>
        <v>0</v>
      </c>
      <c r="X51" s="209">
        <f>ROUND(N(data!AZ78), 0)</f>
        <v>0</v>
      </c>
      <c r="Y51" s="209">
        <f>ROUND(N(data!AZ79), 0)</f>
        <v>0</v>
      </c>
      <c r="Z51" s="209">
        <f>ROUND(N(data!AZ80), 0)</f>
        <v>0</v>
      </c>
      <c r="AA51" s="209">
        <f>ROUND(N(data!AZ81), 0)</f>
        <v>0</v>
      </c>
      <c r="AB51" s="209">
        <f>ROUND(N(data!AZ82), 0)</f>
        <v>0</v>
      </c>
      <c r="AC51" s="209">
        <f>ROUND(N(data!AZ83), 0)</f>
        <v>0</v>
      </c>
      <c r="AD51" s="209">
        <f>ROUND(N(data!AZ84), 0)</f>
        <v>0</v>
      </c>
      <c r="AE51" s="209">
        <f>ROUND(N(data!AZ89), 0)</f>
        <v>0</v>
      </c>
      <c r="AF51" s="209">
        <f>ROUND(N(data!AZ87), 0)</f>
        <v>0</v>
      </c>
      <c r="AG51" s="209">
        <f>ROUND(N(data!AZ90), 0)</f>
        <v>0</v>
      </c>
      <c r="AH51" s="209">
        <f>ROUND(N(data!AZ91), 0)</f>
        <v>55</v>
      </c>
      <c r="AI51" s="209">
        <f>ROUND(N(data!AZ92), 0)</f>
        <v>0</v>
      </c>
      <c r="AJ51" s="209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126</v>
      </c>
      <c r="B52" s="211" t="str">
        <f>RIGHT(data!$C$96,4)</f>
        <v>2023</v>
      </c>
      <c r="C52" s="12" t="str">
        <f>data!BA$55</f>
        <v>8350</v>
      </c>
      <c r="D52" s="12" t="s">
        <v>1153</v>
      </c>
      <c r="E52" s="209">
        <f>ROUND(N(data!BA59), 0)</f>
        <v>0</v>
      </c>
      <c r="F52" s="318">
        <f>ROUND(N(data!BA60), 2)</f>
        <v>0</v>
      </c>
      <c r="G52" s="209">
        <f>ROUND(N(data!BA61), 0)</f>
        <v>0</v>
      </c>
      <c r="H52" s="209">
        <f>ROUND(N(data!BA62), 0)</f>
        <v>0</v>
      </c>
      <c r="I52" s="209">
        <f>ROUND(N(data!BA63), 0)</f>
        <v>0</v>
      </c>
      <c r="J52" s="209">
        <f>ROUND(N(data!BA64), 0)</f>
        <v>0</v>
      </c>
      <c r="K52" s="209">
        <f>ROUND(N(data!BA65), 0)</f>
        <v>0</v>
      </c>
      <c r="L52" s="209">
        <f>ROUND(N(data!BA66), 0)</f>
        <v>18074</v>
      </c>
      <c r="M52" s="209">
        <f>ROUND(N(data!BA67), 0)</f>
        <v>0</v>
      </c>
      <c r="N52" s="209">
        <f>ROUND(N(data!BA68), 0)</f>
        <v>0</v>
      </c>
      <c r="O52" s="209">
        <f>ROUND(N(data!BA69), 0)</f>
        <v>0</v>
      </c>
      <c r="P52" s="209">
        <f>ROUND(N(data!BA70), 0)</f>
        <v>0</v>
      </c>
      <c r="Q52" s="209">
        <f>ROUND(N(data!BA71), 0)</f>
        <v>0</v>
      </c>
      <c r="R52" s="209">
        <f>ROUND(N(data!BA72), 0)</f>
        <v>0</v>
      </c>
      <c r="S52" s="209">
        <f>ROUND(N(data!BA73), 0)</f>
        <v>0</v>
      </c>
      <c r="T52" s="209">
        <f>ROUND(N(data!BA74), 0)</f>
        <v>0</v>
      </c>
      <c r="U52" s="209">
        <f>ROUND(N(data!BA75), 0)</f>
        <v>0</v>
      </c>
      <c r="V52" s="209">
        <f>ROUND(N(data!BA76), 0)</f>
        <v>0</v>
      </c>
      <c r="W52" s="209">
        <f>ROUND(N(data!BA77), 0)</f>
        <v>0</v>
      </c>
      <c r="X52" s="209">
        <f>ROUND(N(data!BA78), 0)</f>
        <v>0</v>
      </c>
      <c r="Y52" s="209">
        <f>ROUND(N(data!BA79), 0)</f>
        <v>0</v>
      </c>
      <c r="Z52" s="209">
        <f>ROUND(N(data!BA80), 0)</f>
        <v>0</v>
      </c>
      <c r="AA52" s="209">
        <f>ROUND(N(data!BA81), 0)</f>
        <v>0</v>
      </c>
      <c r="AB52" s="209">
        <f>ROUND(N(data!BA82), 0)</f>
        <v>0</v>
      </c>
      <c r="AC52" s="209">
        <f>ROUND(N(data!BA83), 0)</f>
        <v>0</v>
      </c>
      <c r="AD52" s="209">
        <f>ROUND(N(data!BA84), 0)</f>
        <v>0</v>
      </c>
      <c r="AE52" s="209">
        <f>ROUND(N(data!BA89), 0)</f>
        <v>0</v>
      </c>
      <c r="AF52" s="209">
        <f>ROUND(N(data!BA87), 0)</f>
        <v>0</v>
      </c>
      <c r="AG52" s="209">
        <f>ROUND(N(data!BA90), 0)</f>
        <v>0</v>
      </c>
      <c r="AH52" s="209">
        <f>ROUND(N(data!BA91), 0)</f>
        <v>0</v>
      </c>
      <c r="AI52" s="209">
        <f>ROUND(N(data!BA92), 0)</f>
        <v>0</v>
      </c>
      <c r="AJ52" s="209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126</v>
      </c>
      <c r="B53" s="211" t="str">
        <f>RIGHT(data!$C$96,4)</f>
        <v>2023</v>
      </c>
      <c r="C53" s="12" t="str">
        <f>data!BB$55</f>
        <v>8360</v>
      </c>
      <c r="D53" s="12" t="s">
        <v>1153</v>
      </c>
      <c r="E53" s="209">
        <f>ROUND(N(data!BB59), 0)</f>
        <v>0</v>
      </c>
      <c r="F53" s="318">
        <f>ROUND(N(data!BB60), 2)</f>
        <v>0</v>
      </c>
      <c r="G53" s="209">
        <f>ROUND(N(data!BB61), 0)</f>
        <v>0</v>
      </c>
      <c r="H53" s="209">
        <f>ROUND(N(data!BB62), 0)</f>
        <v>0</v>
      </c>
      <c r="I53" s="209">
        <f>ROUND(N(data!BB63), 0)</f>
        <v>0</v>
      </c>
      <c r="J53" s="209">
        <f>ROUND(N(data!BB64), 0)</f>
        <v>0</v>
      </c>
      <c r="K53" s="209">
        <f>ROUND(N(data!BB65), 0)</f>
        <v>0</v>
      </c>
      <c r="L53" s="209">
        <f>ROUND(N(data!BB66), 0)</f>
        <v>0</v>
      </c>
      <c r="M53" s="209">
        <f>ROUND(N(data!BB67), 0)</f>
        <v>0</v>
      </c>
      <c r="N53" s="209">
        <f>ROUND(N(data!BB68), 0)</f>
        <v>0</v>
      </c>
      <c r="O53" s="209">
        <f>ROUND(N(data!BB69), 0)</f>
        <v>0</v>
      </c>
      <c r="P53" s="209">
        <f>ROUND(N(data!BB70), 0)</f>
        <v>0</v>
      </c>
      <c r="Q53" s="209">
        <f>ROUND(N(data!BB71), 0)</f>
        <v>0</v>
      </c>
      <c r="R53" s="209">
        <f>ROUND(N(data!BB72), 0)</f>
        <v>0</v>
      </c>
      <c r="S53" s="209">
        <f>ROUND(N(data!BB73), 0)</f>
        <v>0</v>
      </c>
      <c r="T53" s="209">
        <f>ROUND(N(data!BB74), 0)</f>
        <v>0</v>
      </c>
      <c r="U53" s="209">
        <f>ROUND(N(data!BB75), 0)</f>
        <v>0</v>
      </c>
      <c r="V53" s="209">
        <f>ROUND(N(data!BB76), 0)</f>
        <v>0</v>
      </c>
      <c r="W53" s="209">
        <f>ROUND(N(data!BB77), 0)</f>
        <v>0</v>
      </c>
      <c r="X53" s="209">
        <f>ROUND(N(data!BB78), 0)</f>
        <v>0</v>
      </c>
      <c r="Y53" s="209">
        <f>ROUND(N(data!BB79), 0)</f>
        <v>0</v>
      </c>
      <c r="Z53" s="209">
        <f>ROUND(N(data!BB80), 0)</f>
        <v>0</v>
      </c>
      <c r="AA53" s="209">
        <f>ROUND(N(data!BB81), 0)</f>
        <v>0</v>
      </c>
      <c r="AB53" s="209">
        <f>ROUND(N(data!BB82), 0)</f>
        <v>0</v>
      </c>
      <c r="AC53" s="209">
        <f>ROUND(N(data!BB83), 0)</f>
        <v>0</v>
      </c>
      <c r="AD53" s="209">
        <f>ROUND(N(data!BB84), 0)</f>
        <v>0</v>
      </c>
      <c r="AE53" s="209">
        <f>ROUND(N(data!BB89), 0)</f>
        <v>0</v>
      </c>
      <c r="AF53" s="209">
        <f>ROUND(N(data!BB87), 0)</f>
        <v>0</v>
      </c>
      <c r="AG53" s="209">
        <f>ROUND(N(data!BB90), 0)</f>
        <v>0</v>
      </c>
      <c r="AH53" s="209">
        <f>ROUND(N(data!BB91), 0)</f>
        <v>0</v>
      </c>
      <c r="AI53" s="209">
        <f>ROUND(N(data!BB92), 0)</f>
        <v>0</v>
      </c>
      <c r="AJ53" s="209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126</v>
      </c>
      <c r="B54" s="211" t="str">
        <f>RIGHT(data!$C$96,4)</f>
        <v>2023</v>
      </c>
      <c r="C54" s="12" t="str">
        <f>data!BC$55</f>
        <v>8370</v>
      </c>
      <c r="D54" s="12" t="s">
        <v>1153</v>
      </c>
      <c r="E54" s="209">
        <f>ROUND(N(data!BC59), 0)</f>
        <v>0</v>
      </c>
      <c r="F54" s="318">
        <f>ROUND(N(data!BC60), 2)</f>
        <v>0</v>
      </c>
      <c r="G54" s="209">
        <f>ROUND(N(data!BC61), 0)</f>
        <v>0</v>
      </c>
      <c r="H54" s="209">
        <f>ROUND(N(data!BC62), 0)</f>
        <v>0</v>
      </c>
      <c r="I54" s="209">
        <f>ROUND(N(data!BC63), 0)</f>
        <v>0</v>
      </c>
      <c r="J54" s="209">
        <f>ROUND(N(data!BC64), 0)</f>
        <v>0</v>
      </c>
      <c r="K54" s="209">
        <f>ROUND(N(data!BC65), 0)</f>
        <v>0</v>
      </c>
      <c r="L54" s="209">
        <f>ROUND(N(data!BC66), 0)</f>
        <v>43057</v>
      </c>
      <c r="M54" s="209">
        <f>ROUND(N(data!BC67), 0)</f>
        <v>0</v>
      </c>
      <c r="N54" s="209">
        <f>ROUND(N(data!BC68), 0)</f>
        <v>0</v>
      </c>
      <c r="O54" s="209">
        <f>ROUND(N(data!BC69), 0)</f>
        <v>0</v>
      </c>
      <c r="P54" s="209">
        <f>ROUND(N(data!BC70), 0)</f>
        <v>0</v>
      </c>
      <c r="Q54" s="209">
        <f>ROUND(N(data!BC71), 0)</f>
        <v>0</v>
      </c>
      <c r="R54" s="209">
        <f>ROUND(N(data!BC72), 0)</f>
        <v>0</v>
      </c>
      <c r="S54" s="209">
        <f>ROUND(N(data!BC73), 0)</f>
        <v>0</v>
      </c>
      <c r="T54" s="209">
        <f>ROUND(N(data!BC74), 0)</f>
        <v>0</v>
      </c>
      <c r="U54" s="209">
        <f>ROUND(N(data!BC75), 0)</f>
        <v>0</v>
      </c>
      <c r="V54" s="209">
        <f>ROUND(N(data!BC76), 0)</f>
        <v>0</v>
      </c>
      <c r="W54" s="209">
        <f>ROUND(N(data!BC77), 0)</f>
        <v>0</v>
      </c>
      <c r="X54" s="209">
        <f>ROUND(N(data!BC78), 0)</f>
        <v>0</v>
      </c>
      <c r="Y54" s="209">
        <f>ROUND(N(data!BC79), 0)</f>
        <v>0</v>
      </c>
      <c r="Z54" s="209">
        <f>ROUND(N(data!BC80), 0)</f>
        <v>0</v>
      </c>
      <c r="AA54" s="209">
        <f>ROUND(N(data!BC81), 0)</f>
        <v>0</v>
      </c>
      <c r="AB54" s="209">
        <f>ROUND(N(data!BC82), 0)</f>
        <v>0</v>
      </c>
      <c r="AC54" s="209">
        <f>ROUND(N(data!BC83), 0)</f>
        <v>0</v>
      </c>
      <c r="AD54" s="209">
        <f>ROUND(N(data!BC84), 0)</f>
        <v>0</v>
      </c>
      <c r="AE54" s="209">
        <f>ROUND(N(data!BC89), 0)</f>
        <v>0</v>
      </c>
      <c r="AF54" s="209">
        <f>ROUND(N(data!BC87), 0)</f>
        <v>0</v>
      </c>
      <c r="AG54" s="209">
        <f>ROUND(N(data!BC90), 0)</f>
        <v>0</v>
      </c>
      <c r="AH54" s="209">
        <f>ROUND(N(data!BC91), 0)</f>
        <v>0</v>
      </c>
      <c r="AI54" s="209">
        <f>ROUND(N(data!BC92), 0)</f>
        <v>0</v>
      </c>
      <c r="AJ54" s="209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126</v>
      </c>
      <c r="B55" s="211" t="str">
        <f>RIGHT(data!$C$96,4)</f>
        <v>2023</v>
      </c>
      <c r="C55" s="12" t="str">
        <f>data!BD$55</f>
        <v>8420</v>
      </c>
      <c r="D55" s="12" t="s">
        <v>1153</v>
      </c>
      <c r="E55" s="209">
        <f>ROUND(N(data!BD59), 0)</f>
        <v>0</v>
      </c>
      <c r="F55" s="318">
        <f>ROUND(N(data!BD60), 2)</f>
        <v>0</v>
      </c>
      <c r="G55" s="209">
        <f>ROUND(N(data!BD61), 0)</f>
        <v>0</v>
      </c>
      <c r="H55" s="209">
        <f>ROUND(N(data!BD62), 0)</f>
        <v>0</v>
      </c>
      <c r="I55" s="209">
        <f>ROUND(N(data!BD63), 0)</f>
        <v>0</v>
      </c>
      <c r="J55" s="209">
        <f>ROUND(N(data!BD64), 0)</f>
        <v>-130</v>
      </c>
      <c r="K55" s="209">
        <f>ROUND(N(data!BD65), 0)</f>
        <v>0</v>
      </c>
      <c r="L55" s="209">
        <f>ROUND(N(data!BD66), 0)</f>
        <v>61187</v>
      </c>
      <c r="M55" s="209">
        <f>ROUND(N(data!BD67), 0)</f>
        <v>0</v>
      </c>
      <c r="N55" s="209">
        <f>ROUND(N(data!BD68), 0)</f>
        <v>197401</v>
      </c>
      <c r="O55" s="209">
        <f>ROUND(N(data!BD69), 0)</f>
        <v>0</v>
      </c>
      <c r="P55" s="209">
        <f>ROUND(N(data!BD70), 0)</f>
        <v>0</v>
      </c>
      <c r="Q55" s="209">
        <f>ROUND(N(data!BD71), 0)</f>
        <v>0</v>
      </c>
      <c r="R55" s="209">
        <f>ROUND(N(data!BD72), 0)</f>
        <v>0</v>
      </c>
      <c r="S55" s="209">
        <f>ROUND(N(data!BD73), 0)</f>
        <v>0</v>
      </c>
      <c r="T55" s="209">
        <f>ROUND(N(data!BD74), 0)</f>
        <v>0</v>
      </c>
      <c r="U55" s="209">
        <f>ROUND(N(data!BD75), 0)</f>
        <v>0</v>
      </c>
      <c r="V55" s="209">
        <f>ROUND(N(data!BD76), 0)</f>
        <v>0</v>
      </c>
      <c r="W55" s="209">
        <f>ROUND(N(data!BD77), 0)</f>
        <v>0</v>
      </c>
      <c r="X55" s="209">
        <f>ROUND(N(data!BD78), 0)</f>
        <v>0</v>
      </c>
      <c r="Y55" s="209">
        <f>ROUND(N(data!BD79), 0)</f>
        <v>0</v>
      </c>
      <c r="Z55" s="209">
        <f>ROUND(N(data!BD80), 0)</f>
        <v>0</v>
      </c>
      <c r="AA55" s="209">
        <f>ROUND(N(data!BD81), 0)</f>
        <v>0</v>
      </c>
      <c r="AB55" s="209">
        <f>ROUND(N(data!BD82), 0)</f>
        <v>0</v>
      </c>
      <c r="AC55" s="209">
        <f>ROUND(N(data!BD83), 0)</f>
        <v>0</v>
      </c>
      <c r="AD55" s="209">
        <f>ROUND(N(data!BD84), 0)</f>
        <v>0</v>
      </c>
      <c r="AE55" s="209">
        <f>ROUND(N(data!BD89), 0)</f>
        <v>0</v>
      </c>
      <c r="AF55" s="209">
        <f>ROUND(N(data!BD87), 0)</f>
        <v>0</v>
      </c>
      <c r="AG55" s="209">
        <f>ROUND(N(data!BD90), 0)</f>
        <v>0</v>
      </c>
      <c r="AH55" s="209">
        <f>ROUND(N(data!BD91), 0)</f>
        <v>0</v>
      </c>
      <c r="AI55" s="209">
        <f>ROUND(N(data!BD92), 0)</f>
        <v>0</v>
      </c>
      <c r="AJ55" s="209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126</v>
      </c>
      <c r="B56" s="211" t="str">
        <f>RIGHT(data!$C$96,4)</f>
        <v>2023</v>
      </c>
      <c r="C56" s="12" t="str">
        <f>data!BE$55</f>
        <v>8430</v>
      </c>
      <c r="D56" s="12" t="s">
        <v>1153</v>
      </c>
      <c r="E56" s="209">
        <f>ROUND(N(data!BE59), 0)</f>
        <v>242643</v>
      </c>
      <c r="F56" s="318">
        <f>ROUND(N(data!BE60), 2)</f>
        <v>5.48</v>
      </c>
      <c r="G56" s="209">
        <f>ROUND(N(data!BE61), 0)</f>
        <v>453907</v>
      </c>
      <c r="H56" s="209">
        <f>ROUND(N(data!BE62), 0)</f>
        <v>106295</v>
      </c>
      <c r="I56" s="209">
        <f>ROUND(N(data!BE63), 0)</f>
        <v>0</v>
      </c>
      <c r="J56" s="209">
        <f>ROUND(N(data!BE64), 0)</f>
        <v>69984</v>
      </c>
      <c r="K56" s="209">
        <f>ROUND(N(data!BE65), 0)</f>
        <v>1837960</v>
      </c>
      <c r="L56" s="209">
        <f>ROUND(N(data!BE66), 0)</f>
        <v>3508405</v>
      </c>
      <c r="M56" s="209">
        <f>ROUND(N(data!BE67), 0)</f>
        <v>2037926</v>
      </c>
      <c r="N56" s="209">
        <f>ROUND(N(data!BE68), 0)</f>
        <v>238931</v>
      </c>
      <c r="O56" s="209">
        <f>ROUND(N(data!BE69), 0)</f>
        <v>1604711</v>
      </c>
      <c r="P56" s="209">
        <f>ROUND(N(data!BE70), 0)</f>
        <v>0</v>
      </c>
      <c r="Q56" s="209">
        <f>ROUND(N(data!BE71), 0)</f>
        <v>0</v>
      </c>
      <c r="R56" s="209">
        <f>ROUND(N(data!BE72), 0)</f>
        <v>0</v>
      </c>
      <c r="S56" s="209">
        <f>ROUND(N(data!BE73), 0)</f>
        <v>5921</v>
      </c>
      <c r="T56" s="209">
        <f>ROUND(N(data!BE74), 0)</f>
        <v>0</v>
      </c>
      <c r="U56" s="209">
        <f>ROUND(N(data!BE75), 0)</f>
        <v>0</v>
      </c>
      <c r="V56" s="209">
        <f>ROUND(N(data!BE76), 0)</f>
        <v>0</v>
      </c>
      <c r="W56" s="209">
        <f>ROUND(N(data!BE77), 0)</f>
        <v>1339337</v>
      </c>
      <c r="X56" s="209">
        <f>ROUND(N(data!BE78), 0)</f>
        <v>0</v>
      </c>
      <c r="Y56" s="209">
        <f>ROUND(N(data!BE79), 0)</f>
        <v>0</v>
      </c>
      <c r="Z56" s="209">
        <f>ROUND(N(data!BE80), 0)</f>
        <v>0</v>
      </c>
      <c r="AA56" s="209">
        <f>ROUND(N(data!BE81), 0)</f>
        <v>265656</v>
      </c>
      <c r="AB56" s="209">
        <f>ROUND(N(data!BE82), 0)</f>
        <v>0</v>
      </c>
      <c r="AC56" s="209">
        <f>ROUND(N(data!BE83), 0)</f>
        <v>-6204</v>
      </c>
      <c r="AD56" s="209">
        <f>ROUND(N(data!BE84), 0)</f>
        <v>2464952</v>
      </c>
      <c r="AE56" s="209">
        <f>ROUND(N(data!BE89), 0)</f>
        <v>0</v>
      </c>
      <c r="AF56" s="209">
        <f>ROUND(N(data!BE87), 0)</f>
        <v>0</v>
      </c>
      <c r="AG56" s="209">
        <f>ROUND(N(data!BE90), 0)</f>
        <v>23344</v>
      </c>
      <c r="AH56" s="209">
        <f>ROUND(N(data!BE91), 0)</f>
        <v>0</v>
      </c>
      <c r="AI56" s="209">
        <f>ROUND(N(data!BE92), 0)</f>
        <v>0</v>
      </c>
      <c r="AJ56" s="209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126</v>
      </c>
      <c r="B57" s="211" t="str">
        <f>RIGHT(data!$C$96,4)</f>
        <v>2023</v>
      </c>
      <c r="C57" s="12" t="str">
        <f>data!BF$55</f>
        <v>8460</v>
      </c>
      <c r="D57" s="12" t="s">
        <v>1153</v>
      </c>
      <c r="E57" s="209">
        <f>ROUND(N(data!BF59), 0)</f>
        <v>0</v>
      </c>
      <c r="F57" s="318">
        <f>ROUND(N(data!BF60), 2)</f>
        <v>33.97</v>
      </c>
      <c r="G57" s="209">
        <f>ROUND(N(data!BF61), 0)</f>
        <v>2003089</v>
      </c>
      <c r="H57" s="209">
        <f>ROUND(N(data!BF62), 0)</f>
        <v>469082</v>
      </c>
      <c r="I57" s="209">
        <f>ROUND(N(data!BF63), 0)</f>
        <v>0</v>
      </c>
      <c r="J57" s="209">
        <f>ROUND(N(data!BF64), 0)</f>
        <v>108819</v>
      </c>
      <c r="K57" s="209">
        <f>ROUND(N(data!BF65), 0)</f>
        <v>16253</v>
      </c>
      <c r="L57" s="209">
        <f>ROUND(N(data!BF66), 0)</f>
        <v>36497</v>
      </c>
      <c r="M57" s="209">
        <f>ROUND(N(data!BF67), 0)</f>
        <v>154816</v>
      </c>
      <c r="N57" s="209">
        <f>ROUND(N(data!BF68), 0)</f>
        <v>702</v>
      </c>
      <c r="O57" s="209">
        <f>ROUND(N(data!BF69), 0)</f>
        <v>911833</v>
      </c>
      <c r="P57" s="209">
        <f>ROUND(N(data!BF70), 0)</f>
        <v>0</v>
      </c>
      <c r="Q57" s="209">
        <f>ROUND(N(data!BF71), 0)</f>
        <v>952945</v>
      </c>
      <c r="R57" s="209">
        <f>ROUND(N(data!BF72), 0)</f>
        <v>0</v>
      </c>
      <c r="S57" s="209">
        <f>ROUND(N(data!BF73), 0)</f>
        <v>0</v>
      </c>
      <c r="T57" s="209">
        <f>ROUND(N(data!BF74), 0)</f>
        <v>0</v>
      </c>
      <c r="U57" s="209">
        <f>ROUND(N(data!BF75), 0)</f>
        <v>0</v>
      </c>
      <c r="V57" s="209">
        <f>ROUND(N(data!BF76), 0)</f>
        <v>0</v>
      </c>
      <c r="W57" s="209">
        <f>ROUND(N(data!BF77), 0)</f>
        <v>-76</v>
      </c>
      <c r="X57" s="209">
        <f>ROUND(N(data!BF78), 0)</f>
        <v>0</v>
      </c>
      <c r="Y57" s="209">
        <f>ROUND(N(data!BF79), 0)</f>
        <v>0</v>
      </c>
      <c r="Z57" s="209">
        <f>ROUND(N(data!BF80), 0)</f>
        <v>0</v>
      </c>
      <c r="AA57" s="209">
        <f>ROUND(N(data!BF81), 0)</f>
        <v>0</v>
      </c>
      <c r="AB57" s="209">
        <f>ROUND(N(data!BF82), 0)</f>
        <v>0</v>
      </c>
      <c r="AC57" s="209">
        <f>ROUND(N(data!BF83), 0)</f>
        <v>-41036</v>
      </c>
      <c r="AD57" s="209">
        <f>ROUND(N(data!BF84), 0)</f>
        <v>0</v>
      </c>
      <c r="AE57" s="209">
        <f>ROUND(N(data!BF89), 0)</f>
        <v>0</v>
      </c>
      <c r="AF57" s="209">
        <f>ROUND(N(data!BF87), 0)</f>
        <v>0</v>
      </c>
      <c r="AG57" s="209">
        <f>ROUND(N(data!BF90), 0)</f>
        <v>4143</v>
      </c>
      <c r="AH57" s="209">
        <f>ROUND(N(data!BF91), 0)</f>
        <v>0</v>
      </c>
      <c r="AI57" s="209">
        <f>ROUND(N(data!BF92), 0)</f>
        <v>0</v>
      </c>
      <c r="AJ57" s="209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126</v>
      </c>
      <c r="B58" s="211" t="str">
        <f>RIGHT(data!$C$96,4)</f>
        <v>2023</v>
      </c>
      <c r="C58" s="12" t="str">
        <f>data!BG$55</f>
        <v>8470</v>
      </c>
      <c r="D58" s="12" t="s">
        <v>1153</v>
      </c>
      <c r="E58" s="209">
        <f>ROUND(N(data!BG59), 0)</f>
        <v>0</v>
      </c>
      <c r="F58" s="318">
        <f>ROUND(N(data!BG60), 2)</f>
        <v>0</v>
      </c>
      <c r="G58" s="209">
        <f>ROUND(N(data!BG61), 0)</f>
        <v>0</v>
      </c>
      <c r="H58" s="209">
        <f>ROUND(N(data!BG62), 0)</f>
        <v>0</v>
      </c>
      <c r="I58" s="209">
        <f>ROUND(N(data!BG63), 0)</f>
        <v>0</v>
      </c>
      <c r="J58" s="209">
        <f>ROUND(N(data!BG64), 0)</f>
        <v>0</v>
      </c>
      <c r="K58" s="209">
        <f>ROUND(N(data!BG65), 0)</f>
        <v>0</v>
      </c>
      <c r="L58" s="209">
        <f>ROUND(N(data!BG66), 0)</f>
        <v>370949</v>
      </c>
      <c r="M58" s="209">
        <f>ROUND(N(data!BG67), 0)</f>
        <v>0</v>
      </c>
      <c r="N58" s="209">
        <f>ROUND(N(data!BG68), 0)</f>
        <v>0</v>
      </c>
      <c r="O58" s="209">
        <f>ROUND(N(data!BG69), 0)</f>
        <v>0</v>
      </c>
      <c r="P58" s="209">
        <f>ROUND(N(data!BG70), 0)</f>
        <v>0</v>
      </c>
      <c r="Q58" s="209">
        <f>ROUND(N(data!BG71), 0)</f>
        <v>0</v>
      </c>
      <c r="R58" s="209">
        <f>ROUND(N(data!BG72), 0)</f>
        <v>0</v>
      </c>
      <c r="S58" s="209">
        <f>ROUND(N(data!BG73), 0)</f>
        <v>0</v>
      </c>
      <c r="T58" s="209">
        <f>ROUND(N(data!BG74), 0)</f>
        <v>0</v>
      </c>
      <c r="U58" s="209">
        <f>ROUND(N(data!BG75), 0)</f>
        <v>0</v>
      </c>
      <c r="V58" s="209">
        <f>ROUND(N(data!BG76), 0)</f>
        <v>0</v>
      </c>
      <c r="W58" s="209">
        <f>ROUND(N(data!BG77), 0)</f>
        <v>0</v>
      </c>
      <c r="X58" s="209">
        <f>ROUND(N(data!BG78), 0)</f>
        <v>0</v>
      </c>
      <c r="Y58" s="209">
        <f>ROUND(N(data!BG79), 0)</f>
        <v>0</v>
      </c>
      <c r="Z58" s="209">
        <f>ROUND(N(data!BG80), 0)</f>
        <v>0</v>
      </c>
      <c r="AA58" s="209">
        <f>ROUND(N(data!BG81), 0)</f>
        <v>0</v>
      </c>
      <c r="AB58" s="209">
        <f>ROUND(N(data!BG82), 0)</f>
        <v>0</v>
      </c>
      <c r="AC58" s="209">
        <f>ROUND(N(data!BG83), 0)</f>
        <v>0</v>
      </c>
      <c r="AD58" s="209">
        <f>ROUND(N(data!BG84), 0)</f>
        <v>0</v>
      </c>
      <c r="AE58" s="209">
        <f>ROUND(N(data!BG89), 0)</f>
        <v>0</v>
      </c>
      <c r="AF58" s="209">
        <f>ROUND(N(data!BG87), 0)</f>
        <v>0</v>
      </c>
      <c r="AG58" s="209">
        <f>ROUND(N(data!BG90), 0)</f>
        <v>0</v>
      </c>
      <c r="AH58" s="209">
        <f>ROUND(N(data!BG91), 0)</f>
        <v>0</v>
      </c>
      <c r="AI58" s="209">
        <f>ROUND(N(data!BG92), 0)</f>
        <v>0</v>
      </c>
      <c r="AJ58" s="209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126</v>
      </c>
      <c r="B59" s="211" t="str">
        <f>RIGHT(data!$C$96,4)</f>
        <v>2023</v>
      </c>
      <c r="C59" s="12" t="str">
        <f>data!BH$55</f>
        <v>8480</v>
      </c>
      <c r="D59" s="12" t="s">
        <v>1153</v>
      </c>
      <c r="E59" s="209">
        <f>ROUND(N(data!BH59), 0)</f>
        <v>0</v>
      </c>
      <c r="F59" s="318">
        <f>ROUND(N(data!BH60), 2)</f>
        <v>0</v>
      </c>
      <c r="G59" s="209">
        <f>ROUND(N(data!BH61), 0)</f>
        <v>0</v>
      </c>
      <c r="H59" s="209">
        <f>ROUND(N(data!BH62), 0)</f>
        <v>0</v>
      </c>
      <c r="I59" s="209">
        <f>ROUND(N(data!BH63), 0)</f>
        <v>0</v>
      </c>
      <c r="J59" s="209">
        <f>ROUND(N(data!BH64), 0)</f>
        <v>0</v>
      </c>
      <c r="K59" s="209">
        <f>ROUND(N(data!BH65), 0)</f>
        <v>0</v>
      </c>
      <c r="L59" s="209">
        <f>ROUND(N(data!BH66), 0)</f>
        <v>244131</v>
      </c>
      <c r="M59" s="209">
        <f>ROUND(N(data!BH67), 0)</f>
        <v>0</v>
      </c>
      <c r="N59" s="209">
        <f>ROUND(N(data!BH68), 0)</f>
        <v>0</v>
      </c>
      <c r="O59" s="209">
        <f>ROUND(N(data!BH69), 0)</f>
        <v>0</v>
      </c>
      <c r="P59" s="209">
        <f>ROUND(N(data!BH70), 0)</f>
        <v>0</v>
      </c>
      <c r="Q59" s="209">
        <f>ROUND(N(data!BH71), 0)</f>
        <v>0</v>
      </c>
      <c r="R59" s="209">
        <f>ROUND(N(data!BH72), 0)</f>
        <v>0</v>
      </c>
      <c r="S59" s="209">
        <f>ROUND(N(data!BH73), 0)</f>
        <v>0</v>
      </c>
      <c r="T59" s="209">
        <f>ROUND(N(data!BH74), 0)</f>
        <v>0</v>
      </c>
      <c r="U59" s="209">
        <f>ROUND(N(data!BH75), 0)</f>
        <v>0</v>
      </c>
      <c r="V59" s="209">
        <f>ROUND(N(data!BH76), 0)</f>
        <v>0</v>
      </c>
      <c r="W59" s="209">
        <f>ROUND(N(data!BH77), 0)</f>
        <v>0</v>
      </c>
      <c r="X59" s="209">
        <f>ROUND(N(data!BH78), 0)</f>
        <v>0</v>
      </c>
      <c r="Y59" s="209">
        <f>ROUND(N(data!BH79), 0)</f>
        <v>0</v>
      </c>
      <c r="Z59" s="209">
        <f>ROUND(N(data!BH80), 0)</f>
        <v>0</v>
      </c>
      <c r="AA59" s="209">
        <f>ROUND(N(data!BH81), 0)</f>
        <v>0</v>
      </c>
      <c r="AB59" s="209">
        <f>ROUND(N(data!BH82), 0)</f>
        <v>0</v>
      </c>
      <c r="AC59" s="209">
        <f>ROUND(N(data!BH83), 0)</f>
        <v>0</v>
      </c>
      <c r="AD59" s="209">
        <f>ROUND(N(data!BH84), 0)</f>
        <v>0</v>
      </c>
      <c r="AE59" s="209">
        <f>ROUND(N(data!BH89), 0)</f>
        <v>0</v>
      </c>
      <c r="AF59" s="209">
        <f>ROUND(N(data!BH87), 0)</f>
        <v>0</v>
      </c>
      <c r="AG59" s="209">
        <f>ROUND(N(data!BH90), 0)</f>
        <v>0</v>
      </c>
      <c r="AH59" s="209">
        <f>ROUND(N(data!BH91), 0)</f>
        <v>0</v>
      </c>
      <c r="AI59" s="209">
        <f>ROUND(N(data!BH92), 0)</f>
        <v>0</v>
      </c>
      <c r="AJ59" s="209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126</v>
      </c>
      <c r="B60" s="211" t="str">
        <f>RIGHT(data!$C$96,4)</f>
        <v>2023</v>
      </c>
      <c r="C60" s="12" t="str">
        <f>data!BI$55</f>
        <v>8490</v>
      </c>
      <c r="D60" s="12" t="s">
        <v>1153</v>
      </c>
      <c r="E60" s="209">
        <f>ROUND(N(data!BI59), 0)</f>
        <v>0</v>
      </c>
      <c r="F60" s="318">
        <f>ROUND(N(data!BI60), 2)</f>
        <v>0</v>
      </c>
      <c r="G60" s="209">
        <f>ROUND(N(data!BI61), 0)</f>
        <v>0</v>
      </c>
      <c r="H60" s="209">
        <f>ROUND(N(data!BI62), 0)</f>
        <v>0</v>
      </c>
      <c r="I60" s="209">
        <f>ROUND(N(data!BI63), 0)</f>
        <v>0</v>
      </c>
      <c r="J60" s="209">
        <f>ROUND(N(data!BI64), 0)</f>
        <v>11801</v>
      </c>
      <c r="K60" s="209">
        <f>ROUND(N(data!BI65), 0)</f>
        <v>0</v>
      </c>
      <c r="L60" s="209">
        <f>ROUND(N(data!BI66), 0)</f>
        <v>0</v>
      </c>
      <c r="M60" s="209">
        <f>ROUND(N(data!BI67), 0)</f>
        <v>358</v>
      </c>
      <c r="N60" s="209">
        <f>ROUND(N(data!BI68), 0)</f>
        <v>590</v>
      </c>
      <c r="O60" s="209">
        <f>ROUND(N(data!BI69), 0)</f>
        <v>-12</v>
      </c>
      <c r="P60" s="209">
        <f>ROUND(N(data!BI70), 0)</f>
        <v>0</v>
      </c>
      <c r="Q60" s="209">
        <f>ROUND(N(data!BI71), 0)</f>
        <v>0</v>
      </c>
      <c r="R60" s="209">
        <f>ROUND(N(data!BI72), 0)</f>
        <v>0</v>
      </c>
      <c r="S60" s="209">
        <f>ROUND(N(data!BI73), 0)</f>
        <v>0</v>
      </c>
      <c r="T60" s="209">
        <f>ROUND(N(data!BI74), 0)</f>
        <v>0</v>
      </c>
      <c r="U60" s="209">
        <f>ROUND(N(data!BI75), 0)</f>
        <v>0</v>
      </c>
      <c r="V60" s="209">
        <f>ROUND(N(data!BI76), 0)</f>
        <v>0</v>
      </c>
      <c r="W60" s="209">
        <f>ROUND(N(data!BI77), 0)</f>
        <v>0</v>
      </c>
      <c r="X60" s="209">
        <f>ROUND(N(data!BI78), 0)</f>
        <v>0</v>
      </c>
      <c r="Y60" s="209">
        <f>ROUND(N(data!BI79), 0)</f>
        <v>0</v>
      </c>
      <c r="Z60" s="209">
        <f>ROUND(N(data!BI80), 0)</f>
        <v>0</v>
      </c>
      <c r="AA60" s="209">
        <f>ROUND(N(data!BI81), 0)</f>
        <v>0</v>
      </c>
      <c r="AB60" s="209">
        <f>ROUND(N(data!BI82), 0)</f>
        <v>0</v>
      </c>
      <c r="AC60" s="209">
        <f>ROUND(N(data!BI83), 0)</f>
        <v>-12</v>
      </c>
      <c r="AD60" s="209">
        <f>ROUND(N(data!BI84), 0)</f>
        <v>41972</v>
      </c>
      <c r="AE60" s="209">
        <f>ROUND(N(data!BI89), 0)</f>
        <v>0</v>
      </c>
      <c r="AF60" s="209">
        <f>ROUND(N(data!BI87), 0)</f>
        <v>0</v>
      </c>
      <c r="AG60" s="209">
        <f>ROUND(N(data!BI90), 0)</f>
        <v>0</v>
      </c>
      <c r="AH60" s="209">
        <f>ROUND(N(data!BI91), 0)</f>
        <v>0</v>
      </c>
      <c r="AI60" s="209">
        <f>ROUND(N(data!BI92), 0)</f>
        <v>0</v>
      </c>
      <c r="AJ60" s="209">
        <f>ROUND(N(data!BI93), 0)</f>
        <v>39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126</v>
      </c>
      <c r="B61" s="211" t="str">
        <f>RIGHT(data!$C$96,4)</f>
        <v>2023</v>
      </c>
      <c r="C61" s="12" t="str">
        <f>data!BJ$55</f>
        <v>8510</v>
      </c>
      <c r="D61" s="12" t="s">
        <v>1153</v>
      </c>
      <c r="E61" s="209">
        <f>ROUND(N(data!BJ59), 0)</f>
        <v>0</v>
      </c>
      <c r="F61" s="318">
        <f>ROUND(N(data!BJ60), 2)</f>
        <v>0</v>
      </c>
      <c r="G61" s="209">
        <f>ROUND(N(data!BJ61), 0)</f>
        <v>0</v>
      </c>
      <c r="H61" s="209">
        <f>ROUND(N(data!BJ62), 0)</f>
        <v>0</v>
      </c>
      <c r="I61" s="209">
        <f>ROUND(N(data!BJ63), 0)</f>
        <v>0</v>
      </c>
      <c r="J61" s="209">
        <f>ROUND(N(data!BJ64), 0)</f>
        <v>0</v>
      </c>
      <c r="K61" s="209">
        <f>ROUND(N(data!BJ65), 0)</f>
        <v>0</v>
      </c>
      <c r="L61" s="209">
        <f>ROUND(N(data!BJ66), 0)</f>
        <v>261245</v>
      </c>
      <c r="M61" s="209">
        <f>ROUND(N(data!BJ67), 0)</f>
        <v>0</v>
      </c>
      <c r="N61" s="209">
        <f>ROUND(N(data!BJ68), 0)</f>
        <v>0</v>
      </c>
      <c r="O61" s="209">
        <f>ROUND(N(data!BJ69), 0)</f>
        <v>0</v>
      </c>
      <c r="P61" s="209">
        <f>ROUND(N(data!BJ70), 0)</f>
        <v>0</v>
      </c>
      <c r="Q61" s="209">
        <f>ROUND(N(data!BJ71), 0)</f>
        <v>0</v>
      </c>
      <c r="R61" s="209">
        <f>ROUND(N(data!BJ72), 0)</f>
        <v>0</v>
      </c>
      <c r="S61" s="209">
        <f>ROUND(N(data!BJ73), 0)</f>
        <v>0</v>
      </c>
      <c r="T61" s="209">
        <f>ROUND(N(data!BJ74), 0)</f>
        <v>0</v>
      </c>
      <c r="U61" s="209">
        <f>ROUND(N(data!BJ75), 0)</f>
        <v>0</v>
      </c>
      <c r="V61" s="209">
        <f>ROUND(N(data!BJ76), 0)</f>
        <v>0</v>
      </c>
      <c r="W61" s="209">
        <f>ROUND(N(data!BJ77), 0)</f>
        <v>0</v>
      </c>
      <c r="X61" s="209">
        <f>ROUND(N(data!BJ78), 0)</f>
        <v>0</v>
      </c>
      <c r="Y61" s="209">
        <f>ROUND(N(data!BJ79), 0)</f>
        <v>0</v>
      </c>
      <c r="Z61" s="209">
        <f>ROUND(N(data!BJ80), 0)</f>
        <v>0</v>
      </c>
      <c r="AA61" s="209">
        <f>ROUND(N(data!BJ81), 0)</f>
        <v>0</v>
      </c>
      <c r="AB61" s="209">
        <f>ROUND(N(data!BJ82), 0)</f>
        <v>0</v>
      </c>
      <c r="AC61" s="209">
        <f>ROUND(N(data!BJ83), 0)</f>
        <v>0</v>
      </c>
      <c r="AD61" s="209">
        <f>ROUND(N(data!BJ84), 0)</f>
        <v>0</v>
      </c>
      <c r="AE61" s="209">
        <f>ROUND(N(data!BJ89), 0)</f>
        <v>0</v>
      </c>
      <c r="AF61" s="209">
        <f>ROUND(N(data!BJ87), 0)</f>
        <v>0</v>
      </c>
      <c r="AG61" s="209">
        <f>ROUND(N(data!BJ90), 0)</f>
        <v>0</v>
      </c>
      <c r="AH61" s="209">
        <f>ROUND(N(data!BJ91), 0)</f>
        <v>0</v>
      </c>
      <c r="AI61" s="209">
        <f>ROUND(N(data!BJ92), 0)</f>
        <v>0</v>
      </c>
      <c r="AJ61" s="209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126</v>
      </c>
      <c r="B62" s="211" t="str">
        <f>RIGHT(data!$C$96,4)</f>
        <v>2023</v>
      </c>
      <c r="C62" s="12" t="str">
        <f>data!BK$55</f>
        <v>8530</v>
      </c>
      <c r="D62" s="12" t="s">
        <v>1153</v>
      </c>
      <c r="E62" s="209">
        <f>ROUND(N(data!BK59), 0)</f>
        <v>0</v>
      </c>
      <c r="F62" s="318">
        <f>ROUND(N(data!BK60), 2)</f>
        <v>0</v>
      </c>
      <c r="G62" s="209">
        <f>ROUND(N(data!BK61), 0)</f>
        <v>0</v>
      </c>
      <c r="H62" s="209">
        <f>ROUND(N(data!BK62), 0)</f>
        <v>0</v>
      </c>
      <c r="I62" s="209">
        <f>ROUND(N(data!BK63), 0)</f>
        <v>0</v>
      </c>
      <c r="J62" s="209">
        <f>ROUND(N(data!BK64), 0)</f>
        <v>0</v>
      </c>
      <c r="K62" s="209">
        <f>ROUND(N(data!BK65), 0)</f>
        <v>0</v>
      </c>
      <c r="L62" s="209">
        <f>ROUND(N(data!BK66), 0)</f>
        <v>10883284</v>
      </c>
      <c r="M62" s="209">
        <f>ROUND(N(data!BK67), 0)</f>
        <v>0</v>
      </c>
      <c r="N62" s="209">
        <f>ROUND(N(data!BK68), 0)</f>
        <v>0</v>
      </c>
      <c r="O62" s="209">
        <f>ROUND(N(data!BK69), 0)</f>
        <v>74484</v>
      </c>
      <c r="P62" s="209">
        <f>ROUND(N(data!BK70), 0)</f>
        <v>0</v>
      </c>
      <c r="Q62" s="209">
        <f>ROUND(N(data!BK71), 0)</f>
        <v>0</v>
      </c>
      <c r="R62" s="209">
        <f>ROUND(N(data!BK72), 0)</f>
        <v>0</v>
      </c>
      <c r="S62" s="209">
        <f>ROUND(N(data!BK73), 0)</f>
        <v>0</v>
      </c>
      <c r="T62" s="209">
        <f>ROUND(N(data!BK74), 0)</f>
        <v>0</v>
      </c>
      <c r="U62" s="209">
        <f>ROUND(N(data!BK75), 0)</f>
        <v>0</v>
      </c>
      <c r="V62" s="209">
        <f>ROUND(N(data!BK76), 0)</f>
        <v>0</v>
      </c>
      <c r="W62" s="209">
        <f>ROUND(N(data!BK77), 0)</f>
        <v>0</v>
      </c>
      <c r="X62" s="209">
        <f>ROUND(N(data!BK78), 0)</f>
        <v>0</v>
      </c>
      <c r="Y62" s="209">
        <f>ROUND(N(data!BK79), 0)</f>
        <v>0</v>
      </c>
      <c r="Z62" s="209">
        <f>ROUND(N(data!BK80), 0)</f>
        <v>0</v>
      </c>
      <c r="AA62" s="209">
        <f>ROUND(N(data!BK81), 0)</f>
        <v>0</v>
      </c>
      <c r="AB62" s="209">
        <f>ROUND(N(data!BK82), 0)</f>
        <v>0</v>
      </c>
      <c r="AC62" s="209">
        <f>ROUND(N(data!BK83), 0)</f>
        <v>74484</v>
      </c>
      <c r="AD62" s="209">
        <f>ROUND(N(data!BK84), 0)</f>
        <v>0</v>
      </c>
      <c r="AE62" s="209">
        <f>ROUND(N(data!BK89), 0)</f>
        <v>0</v>
      </c>
      <c r="AF62" s="209">
        <f>ROUND(N(data!BK87), 0)</f>
        <v>0</v>
      </c>
      <c r="AG62" s="209">
        <f>ROUND(N(data!BK90), 0)</f>
        <v>0</v>
      </c>
      <c r="AH62" s="209">
        <f>ROUND(N(data!BK91), 0)</f>
        <v>0</v>
      </c>
      <c r="AI62" s="209">
        <f>ROUND(N(data!BK92), 0)</f>
        <v>0</v>
      </c>
      <c r="AJ62" s="209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126</v>
      </c>
      <c r="B63" s="211" t="str">
        <f>RIGHT(data!$C$96,4)</f>
        <v>2023</v>
      </c>
      <c r="C63" s="12" t="str">
        <f>data!BL$55</f>
        <v>8560</v>
      </c>
      <c r="D63" s="12" t="s">
        <v>1153</v>
      </c>
      <c r="E63" s="209">
        <f>ROUND(N(data!BL59), 0)</f>
        <v>0</v>
      </c>
      <c r="F63" s="318">
        <f>ROUND(N(data!BL60), 2)</f>
        <v>1.85</v>
      </c>
      <c r="G63" s="209">
        <f>ROUND(N(data!BL61), 0)</f>
        <v>94963</v>
      </c>
      <c r="H63" s="209">
        <f>ROUND(N(data!BL62), 0)</f>
        <v>22376</v>
      </c>
      <c r="I63" s="209">
        <f>ROUND(N(data!BL63), 0)</f>
        <v>0</v>
      </c>
      <c r="J63" s="209">
        <f>ROUND(N(data!BL64), 0)</f>
        <v>26462</v>
      </c>
      <c r="K63" s="209">
        <f>ROUND(N(data!BL65), 0)</f>
        <v>211</v>
      </c>
      <c r="L63" s="209">
        <f>ROUND(N(data!BL66), 0)</f>
        <v>133328</v>
      </c>
      <c r="M63" s="209">
        <f>ROUND(N(data!BL67), 0)</f>
        <v>8626</v>
      </c>
      <c r="N63" s="209">
        <f>ROUND(N(data!BL68), 0)</f>
        <v>4130</v>
      </c>
      <c r="O63" s="209">
        <f>ROUND(N(data!BL69), 0)</f>
        <v>-210</v>
      </c>
      <c r="P63" s="209">
        <f>ROUND(N(data!BL70), 0)</f>
        <v>0</v>
      </c>
      <c r="Q63" s="209">
        <f>ROUND(N(data!BL71), 0)</f>
        <v>0</v>
      </c>
      <c r="R63" s="209">
        <f>ROUND(N(data!BL72), 0)</f>
        <v>0</v>
      </c>
      <c r="S63" s="209">
        <f>ROUND(N(data!BL73), 0)</f>
        <v>0</v>
      </c>
      <c r="T63" s="209">
        <f>ROUND(N(data!BL74), 0)</f>
        <v>0</v>
      </c>
      <c r="U63" s="209">
        <f>ROUND(N(data!BL75), 0)</f>
        <v>0</v>
      </c>
      <c r="V63" s="209">
        <f>ROUND(N(data!BL76), 0)</f>
        <v>0</v>
      </c>
      <c r="W63" s="209">
        <f>ROUND(N(data!BL77), 0)</f>
        <v>0</v>
      </c>
      <c r="X63" s="209">
        <f>ROUND(N(data!BL78), 0)</f>
        <v>0</v>
      </c>
      <c r="Y63" s="209">
        <f>ROUND(N(data!BL79), 0)</f>
        <v>0</v>
      </c>
      <c r="Z63" s="209">
        <f>ROUND(N(data!BL80), 0)</f>
        <v>0</v>
      </c>
      <c r="AA63" s="209">
        <f>ROUND(N(data!BL81), 0)</f>
        <v>0</v>
      </c>
      <c r="AB63" s="209">
        <f>ROUND(N(data!BL82), 0)</f>
        <v>0</v>
      </c>
      <c r="AC63" s="209">
        <f>ROUND(N(data!BL83), 0)</f>
        <v>-210</v>
      </c>
      <c r="AD63" s="209">
        <f>ROUND(N(data!BL84), 0)</f>
        <v>0</v>
      </c>
      <c r="AE63" s="209">
        <f>ROUND(N(data!BL89), 0)</f>
        <v>0</v>
      </c>
      <c r="AF63" s="209">
        <f>ROUND(N(data!BL87), 0)</f>
        <v>0</v>
      </c>
      <c r="AG63" s="209">
        <f>ROUND(N(data!BL90), 0)</f>
        <v>0</v>
      </c>
      <c r="AH63" s="209">
        <f>ROUND(N(data!BL91), 0)</f>
        <v>0</v>
      </c>
      <c r="AI63" s="209">
        <f>ROUND(N(data!BL92), 0)</f>
        <v>0</v>
      </c>
      <c r="AJ63" s="209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126</v>
      </c>
      <c r="B64" s="211" t="str">
        <f>RIGHT(data!$C$96,4)</f>
        <v>2023</v>
      </c>
      <c r="C64" s="12" t="str">
        <f>data!BM$55</f>
        <v>8590</v>
      </c>
      <c r="D64" s="12" t="s">
        <v>1153</v>
      </c>
      <c r="E64" s="209">
        <f>ROUND(N(data!BM59), 0)</f>
        <v>0</v>
      </c>
      <c r="F64" s="318">
        <f>ROUND(N(data!BM60), 2)</f>
        <v>0</v>
      </c>
      <c r="G64" s="209">
        <f>ROUND(N(data!BM61), 0)</f>
        <v>0</v>
      </c>
      <c r="H64" s="209">
        <f>ROUND(N(data!BM62), 0)</f>
        <v>0</v>
      </c>
      <c r="I64" s="209">
        <f>ROUND(N(data!BM63), 0)</f>
        <v>0</v>
      </c>
      <c r="J64" s="209">
        <f>ROUND(N(data!BM64), 0)</f>
        <v>0</v>
      </c>
      <c r="K64" s="209">
        <f>ROUND(N(data!BM65), 0)</f>
        <v>0</v>
      </c>
      <c r="L64" s="209">
        <f>ROUND(N(data!BM66), 0)</f>
        <v>0</v>
      </c>
      <c r="M64" s="209">
        <f>ROUND(N(data!BM67), 0)</f>
        <v>0</v>
      </c>
      <c r="N64" s="209">
        <f>ROUND(N(data!BM68), 0)</f>
        <v>0</v>
      </c>
      <c r="O64" s="209">
        <f>ROUND(N(data!BM69), 0)</f>
        <v>0</v>
      </c>
      <c r="P64" s="209">
        <f>ROUND(N(data!BM70), 0)</f>
        <v>0</v>
      </c>
      <c r="Q64" s="209">
        <f>ROUND(N(data!BM71), 0)</f>
        <v>0</v>
      </c>
      <c r="R64" s="209">
        <f>ROUND(N(data!BM72), 0)</f>
        <v>0</v>
      </c>
      <c r="S64" s="209">
        <f>ROUND(N(data!BM73), 0)</f>
        <v>0</v>
      </c>
      <c r="T64" s="209">
        <f>ROUND(N(data!BM74), 0)</f>
        <v>0</v>
      </c>
      <c r="U64" s="209">
        <f>ROUND(N(data!BM75), 0)</f>
        <v>0</v>
      </c>
      <c r="V64" s="209">
        <f>ROUND(N(data!BM76), 0)</f>
        <v>0</v>
      </c>
      <c r="W64" s="209">
        <f>ROUND(N(data!BM77), 0)</f>
        <v>0</v>
      </c>
      <c r="X64" s="209">
        <f>ROUND(N(data!BM78), 0)</f>
        <v>0</v>
      </c>
      <c r="Y64" s="209">
        <f>ROUND(N(data!BM79), 0)</f>
        <v>0</v>
      </c>
      <c r="Z64" s="209">
        <f>ROUND(N(data!BM80), 0)</f>
        <v>0</v>
      </c>
      <c r="AA64" s="209">
        <f>ROUND(N(data!BM81), 0)</f>
        <v>0</v>
      </c>
      <c r="AB64" s="209">
        <f>ROUND(N(data!BM82), 0)</f>
        <v>0</v>
      </c>
      <c r="AC64" s="209">
        <f>ROUND(N(data!BM83), 0)</f>
        <v>0</v>
      </c>
      <c r="AD64" s="209">
        <f>ROUND(N(data!BM84), 0)</f>
        <v>0</v>
      </c>
      <c r="AE64" s="209">
        <f>ROUND(N(data!BM89), 0)</f>
        <v>0</v>
      </c>
      <c r="AF64" s="209">
        <f>ROUND(N(data!BM87), 0)</f>
        <v>0</v>
      </c>
      <c r="AG64" s="209">
        <f>ROUND(N(data!BM90), 0)</f>
        <v>0</v>
      </c>
      <c r="AH64" s="209">
        <f>ROUND(N(data!BM91), 0)</f>
        <v>0</v>
      </c>
      <c r="AI64" s="209">
        <f>ROUND(N(data!BM92), 0)</f>
        <v>0</v>
      </c>
      <c r="AJ64" s="209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126</v>
      </c>
      <c r="B65" s="211" t="str">
        <f>RIGHT(data!$C$96,4)</f>
        <v>2023</v>
      </c>
      <c r="C65" s="12" t="str">
        <f>data!BN$55</f>
        <v>8610</v>
      </c>
      <c r="D65" s="12" t="s">
        <v>1153</v>
      </c>
      <c r="E65" s="209">
        <f>ROUND(N(data!BN59), 0)</f>
        <v>0</v>
      </c>
      <c r="F65" s="318">
        <f>ROUND(N(data!BN60), 2)</f>
        <v>2.94</v>
      </c>
      <c r="G65" s="209">
        <f>ROUND(N(data!BN61), 0)</f>
        <v>422275</v>
      </c>
      <c r="H65" s="209">
        <f>ROUND(N(data!BN62), 0)</f>
        <v>106011</v>
      </c>
      <c r="I65" s="209">
        <f>ROUND(N(data!BN63), 0)</f>
        <v>0</v>
      </c>
      <c r="J65" s="209">
        <f>ROUND(N(data!BN64), 0)</f>
        <v>32611</v>
      </c>
      <c r="K65" s="209">
        <f>ROUND(N(data!BN65), 0)</f>
        <v>1993</v>
      </c>
      <c r="L65" s="209">
        <f>ROUND(N(data!BN66), 0)</f>
        <v>2302380</v>
      </c>
      <c r="M65" s="209">
        <f>ROUND(N(data!BN67), 0)</f>
        <v>732487</v>
      </c>
      <c r="N65" s="209">
        <f>ROUND(N(data!BN68), 0)</f>
        <v>53516</v>
      </c>
      <c r="O65" s="209">
        <f>ROUND(N(data!BN69), 0)</f>
        <v>239274</v>
      </c>
      <c r="P65" s="209">
        <f>ROUND(N(data!BN70), 0)</f>
        <v>0</v>
      </c>
      <c r="Q65" s="209">
        <f>ROUND(N(data!BN71), 0)</f>
        <v>0</v>
      </c>
      <c r="R65" s="209">
        <f>ROUND(N(data!BN72), 0)</f>
        <v>0</v>
      </c>
      <c r="S65" s="209">
        <f>ROUND(N(data!BN73), 0)</f>
        <v>0</v>
      </c>
      <c r="T65" s="209">
        <f>ROUND(N(data!BN74), 0)</f>
        <v>0</v>
      </c>
      <c r="U65" s="209">
        <f>ROUND(N(data!BN75), 0)</f>
        <v>0</v>
      </c>
      <c r="V65" s="209">
        <f>ROUND(N(data!BN76), 0)</f>
        <v>0</v>
      </c>
      <c r="W65" s="209">
        <f>ROUND(N(data!BN77), 0)</f>
        <v>10905</v>
      </c>
      <c r="X65" s="209">
        <f>ROUND(N(data!BN78), 0)</f>
        <v>0</v>
      </c>
      <c r="Y65" s="209">
        <f>ROUND(N(data!BN79), 0)</f>
        <v>0</v>
      </c>
      <c r="Z65" s="209">
        <f>ROUND(N(data!BN80), 0)</f>
        <v>499</v>
      </c>
      <c r="AA65" s="209">
        <f>ROUND(N(data!BN81), 0)</f>
        <v>0</v>
      </c>
      <c r="AB65" s="209">
        <f>ROUND(N(data!BN82), 0)</f>
        <v>0</v>
      </c>
      <c r="AC65" s="209">
        <f>ROUND(N(data!BN83), 0)</f>
        <v>227870</v>
      </c>
      <c r="AD65" s="209">
        <f>ROUND(N(data!BN84), 0)</f>
        <v>0</v>
      </c>
      <c r="AE65" s="209">
        <f>ROUND(N(data!BN89), 0)</f>
        <v>0</v>
      </c>
      <c r="AF65" s="209">
        <f>ROUND(N(data!BN87), 0)</f>
        <v>0</v>
      </c>
      <c r="AG65" s="209">
        <f>ROUND(N(data!BN90), 0)</f>
        <v>21347</v>
      </c>
      <c r="AH65" s="209">
        <f>ROUND(N(data!BN91), 0)</f>
        <v>0</v>
      </c>
      <c r="AI65" s="209">
        <f>ROUND(N(data!BN92), 0)</f>
        <v>0</v>
      </c>
      <c r="AJ65" s="209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126</v>
      </c>
      <c r="B66" s="211" t="str">
        <f>RIGHT(data!$C$96,4)</f>
        <v>2023</v>
      </c>
      <c r="C66" s="12" t="str">
        <f>data!BO$55</f>
        <v>8620</v>
      </c>
      <c r="D66" s="12" t="s">
        <v>1153</v>
      </c>
      <c r="E66" s="209">
        <f>ROUND(N(data!BO59), 0)</f>
        <v>0</v>
      </c>
      <c r="F66" s="318">
        <f>ROUND(N(data!BO60), 2)</f>
        <v>0</v>
      </c>
      <c r="G66" s="209">
        <f>ROUND(N(data!BO61), 0)</f>
        <v>0</v>
      </c>
      <c r="H66" s="209">
        <f>ROUND(N(data!BO62), 0)</f>
        <v>0</v>
      </c>
      <c r="I66" s="209">
        <f>ROUND(N(data!BO63), 0)</f>
        <v>0</v>
      </c>
      <c r="J66" s="209">
        <f>ROUND(N(data!BO64), 0)</f>
        <v>0</v>
      </c>
      <c r="K66" s="209">
        <f>ROUND(N(data!BO65), 0)</f>
        <v>0</v>
      </c>
      <c r="L66" s="209">
        <f>ROUND(N(data!BO66), 0)</f>
        <v>270217</v>
      </c>
      <c r="M66" s="209">
        <f>ROUND(N(data!BO67), 0)</f>
        <v>0</v>
      </c>
      <c r="N66" s="209">
        <f>ROUND(N(data!BO68), 0)</f>
        <v>0</v>
      </c>
      <c r="O66" s="209">
        <f>ROUND(N(data!BO69), 0)</f>
        <v>0</v>
      </c>
      <c r="P66" s="209">
        <f>ROUND(N(data!BO70), 0)</f>
        <v>0</v>
      </c>
      <c r="Q66" s="209">
        <f>ROUND(N(data!BO71), 0)</f>
        <v>0</v>
      </c>
      <c r="R66" s="209">
        <f>ROUND(N(data!BO72), 0)</f>
        <v>0</v>
      </c>
      <c r="S66" s="209">
        <f>ROUND(N(data!BO73), 0)</f>
        <v>0</v>
      </c>
      <c r="T66" s="209">
        <f>ROUND(N(data!BO74), 0)</f>
        <v>0</v>
      </c>
      <c r="U66" s="209">
        <f>ROUND(N(data!BO75), 0)</f>
        <v>0</v>
      </c>
      <c r="V66" s="209">
        <f>ROUND(N(data!BO76), 0)</f>
        <v>0</v>
      </c>
      <c r="W66" s="209">
        <f>ROUND(N(data!BO77), 0)</f>
        <v>0</v>
      </c>
      <c r="X66" s="209">
        <f>ROUND(N(data!BO78), 0)</f>
        <v>0</v>
      </c>
      <c r="Y66" s="209">
        <f>ROUND(N(data!BO79), 0)</f>
        <v>0</v>
      </c>
      <c r="Z66" s="209">
        <f>ROUND(N(data!BO80), 0)</f>
        <v>0</v>
      </c>
      <c r="AA66" s="209">
        <f>ROUND(N(data!BO81), 0)</f>
        <v>0</v>
      </c>
      <c r="AB66" s="209">
        <f>ROUND(N(data!BO82), 0)</f>
        <v>0</v>
      </c>
      <c r="AC66" s="209">
        <f>ROUND(N(data!BO83), 0)</f>
        <v>0</v>
      </c>
      <c r="AD66" s="209">
        <f>ROUND(N(data!BO84), 0)</f>
        <v>0</v>
      </c>
      <c r="AE66" s="209">
        <f>ROUND(N(data!BO89), 0)</f>
        <v>0</v>
      </c>
      <c r="AF66" s="209">
        <f>ROUND(N(data!BO87), 0)</f>
        <v>0</v>
      </c>
      <c r="AG66" s="209">
        <f>ROUND(N(data!BO90), 0)</f>
        <v>0</v>
      </c>
      <c r="AH66" s="209">
        <f>ROUND(N(data!BO91), 0)</f>
        <v>0</v>
      </c>
      <c r="AI66" s="209">
        <f>ROUND(N(data!BO92), 0)</f>
        <v>0</v>
      </c>
      <c r="AJ66" s="209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126</v>
      </c>
      <c r="B67" s="211" t="str">
        <f>RIGHT(data!$C$96,4)</f>
        <v>2023</v>
      </c>
      <c r="C67" s="12" t="str">
        <f>data!BP$55</f>
        <v>8630</v>
      </c>
      <c r="D67" s="12" t="s">
        <v>1153</v>
      </c>
      <c r="E67" s="209">
        <f>ROUND(N(data!BP59), 0)</f>
        <v>0</v>
      </c>
      <c r="F67" s="318">
        <f>ROUND(N(data!BP60), 2)</f>
        <v>0</v>
      </c>
      <c r="G67" s="209">
        <f>ROUND(N(data!BP61), 0)</f>
        <v>0</v>
      </c>
      <c r="H67" s="209">
        <f>ROUND(N(data!BP62), 0)</f>
        <v>0</v>
      </c>
      <c r="I67" s="209">
        <f>ROUND(N(data!BP63), 0)</f>
        <v>0</v>
      </c>
      <c r="J67" s="209">
        <f>ROUND(N(data!BP64), 0)</f>
        <v>0</v>
      </c>
      <c r="K67" s="209">
        <f>ROUND(N(data!BP65), 0)</f>
        <v>0</v>
      </c>
      <c r="L67" s="209">
        <f>ROUND(N(data!BP66), 0)</f>
        <v>1598944</v>
      </c>
      <c r="M67" s="209">
        <f>ROUND(N(data!BP67), 0)</f>
        <v>0</v>
      </c>
      <c r="N67" s="209">
        <f>ROUND(N(data!BP68), 0)</f>
        <v>0</v>
      </c>
      <c r="O67" s="209">
        <f>ROUND(N(data!BP69), 0)</f>
        <v>0</v>
      </c>
      <c r="P67" s="209">
        <f>ROUND(N(data!BP70), 0)</f>
        <v>0</v>
      </c>
      <c r="Q67" s="209">
        <f>ROUND(N(data!BP71), 0)</f>
        <v>0</v>
      </c>
      <c r="R67" s="209">
        <f>ROUND(N(data!BP72), 0)</f>
        <v>0</v>
      </c>
      <c r="S67" s="209">
        <f>ROUND(N(data!BP73), 0)</f>
        <v>0</v>
      </c>
      <c r="T67" s="209">
        <f>ROUND(N(data!BP74), 0)</f>
        <v>0</v>
      </c>
      <c r="U67" s="209">
        <f>ROUND(N(data!BP75), 0)</f>
        <v>0</v>
      </c>
      <c r="V67" s="209">
        <f>ROUND(N(data!BP76), 0)</f>
        <v>0</v>
      </c>
      <c r="W67" s="209">
        <f>ROUND(N(data!BP77), 0)</f>
        <v>0</v>
      </c>
      <c r="X67" s="209">
        <f>ROUND(N(data!BP78), 0)</f>
        <v>0</v>
      </c>
      <c r="Y67" s="209">
        <f>ROUND(N(data!BP79), 0)</f>
        <v>0</v>
      </c>
      <c r="Z67" s="209">
        <f>ROUND(N(data!BP80), 0)</f>
        <v>0</v>
      </c>
      <c r="AA67" s="209">
        <f>ROUND(N(data!BP81), 0)</f>
        <v>0</v>
      </c>
      <c r="AB67" s="209">
        <f>ROUND(N(data!BP82), 0)</f>
        <v>0</v>
      </c>
      <c r="AC67" s="209">
        <f>ROUND(N(data!BP83), 0)</f>
        <v>0</v>
      </c>
      <c r="AD67" s="209">
        <f>ROUND(N(data!BP84), 0)</f>
        <v>0</v>
      </c>
      <c r="AE67" s="209">
        <f>ROUND(N(data!BP89), 0)</f>
        <v>0</v>
      </c>
      <c r="AF67" s="209">
        <f>ROUND(N(data!BP87), 0)</f>
        <v>0</v>
      </c>
      <c r="AG67" s="209">
        <f>ROUND(N(data!BP90), 0)</f>
        <v>0</v>
      </c>
      <c r="AH67" s="209">
        <f>ROUND(N(data!BP91), 0)</f>
        <v>0</v>
      </c>
      <c r="AI67" s="209">
        <f>ROUND(N(data!BP92), 0)</f>
        <v>0</v>
      </c>
      <c r="AJ67" s="209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126</v>
      </c>
      <c r="B68" s="211" t="str">
        <f>RIGHT(data!$C$96,4)</f>
        <v>2023</v>
      </c>
      <c r="C68" s="12" t="str">
        <f>data!BQ$55</f>
        <v>8640</v>
      </c>
      <c r="D68" s="12" t="s">
        <v>1153</v>
      </c>
      <c r="E68" s="209">
        <f>ROUND(N(data!BQ59), 0)</f>
        <v>0</v>
      </c>
      <c r="F68" s="318">
        <f>ROUND(N(data!BQ60), 2)</f>
        <v>0</v>
      </c>
      <c r="G68" s="209">
        <f>ROUND(N(data!BQ61), 0)</f>
        <v>0</v>
      </c>
      <c r="H68" s="209">
        <f>ROUND(N(data!BQ62), 0)</f>
        <v>0</v>
      </c>
      <c r="I68" s="209">
        <f>ROUND(N(data!BQ63), 0)</f>
        <v>0</v>
      </c>
      <c r="J68" s="209">
        <f>ROUND(N(data!BQ64), 0)</f>
        <v>0</v>
      </c>
      <c r="K68" s="209">
        <f>ROUND(N(data!BQ65), 0)</f>
        <v>0</v>
      </c>
      <c r="L68" s="209">
        <f>ROUND(N(data!BQ66), 0)</f>
        <v>0</v>
      </c>
      <c r="M68" s="209">
        <f>ROUND(N(data!BQ67), 0)</f>
        <v>0</v>
      </c>
      <c r="N68" s="209">
        <f>ROUND(N(data!BQ68), 0)</f>
        <v>0</v>
      </c>
      <c r="O68" s="209">
        <f>ROUND(N(data!BQ69), 0)</f>
        <v>0</v>
      </c>
      <c r="P68" s="209">
        <f>ROUND(N(data!BQ70), 0)</f>
        <v>0</v>
      </c>
      <c r="Q68" s="209">
        <f>ROUND(N(data!BQ71), 0)</f>
        <v>0</v>
      </c>
      <c r="R68" s="209">
        <f>ROUND(N(data!BQ72), 0)</f>
        <v>0</v>
      </c>
      <c r="S68" s="209">
        <f>ROUND(N(data!BQ73), 0)</f>
        <v>0</v>
      </c>
      <c r="T68" s="209">
        <f>ROUND(N(data!BQ74), 0)</f>
        <v>0</v>
      </c>
      <c r="U68" s="209">
        <f>ROUND(N(data!BQ75), 0)</f>
        <v>0</v>
      </c>
      <c r="V68" s="209">
        <f>ROUND(N(data!BQ76), 0)</f>
        <v>0</v>
      </c>
      <c r="W68" s="209">
        <f>ROUND(N(data!BQ77), 0)</f>
        <v>0</v>
      </c>
      <c r="X68" s="209">
        <f>ROUND(N(data!BQ78), 0)</f>
        <v>0</v>
      </c>
      <c r="Y68" s="209">
        <f>ROUND(N(data!BQ79), 0)</f>
        <v>0</v>
      </c>
      <c r="Z68" s="209">
        <f>ROUND(N(data!BQ80), 0)</f>
        <v>0</v>
      </c>
      <c r="AA68" s="209">
        <f>ROUND(N(data!BQ81), 0)</f>
        <v>0</v>
      </c>
      <c r="AB68" s="209">
        <f>ROUND(N(data!BQ82), 0)</f>
        <v>0</v>
      </c>
      <c r="AC68" s="209">
        <f>ROUND(N(data!BQ83), 0)</f>
        <v>0</v>
      </c>
      <c r="AD68" s="209">
        <f>ROUND(N(data!BQ84), 0)</f>
        <v>0</v>
      </c>
      <c r="AE68" s="209">
        <f>ROUND(N(data!BQ89), 0)</f>
        <v>0</v>
      </c>
      <c r="AF68" s="209">
        <f>ROUND(N(data!BQ87), 0)</f>
        <v>0</v>
      </c>
      <c r="AG68" s="209">
        <f>ROUND(N(data!BQ90), 0)</f>
        <v>0</v>
      </c>
      <c r="AH68" s="209">
        <f>ROUND(N(data!BQ91), 0)</f>
        <v>0</v>
      </c>
      <c r="AI68" s="209">
        <f>ROUND(N(data!BQ92), 0)</f>
        <v>0</v>
      </c>
      <c r="AJ68" s="209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126</v>
      </c>
      <c r="B69" s="211" t="str">
        <f>RIGHT(data!$C$96,4)</f>
        <v>2023</v>
      </c>
      <c r="C69" s="12" t="str">
        <f>data!BR$55</f>
        <v>8650</v>
      </c>
      <c r="D69" s="12" t="s">
        <v>1153</v>
      </c>
      <c r="E69" s="209">
        <f>ROUND(N(data!BR59), 0)</f>
        <v>0</v>
      </c>
      <c r="F69" s="318">
        <f>ROUND(N(data!BR60), 2)</f>
        <v>0</v>
      </c>
      <c r="G69" s="209">
        <f>ROUND(N(data!BR61), 0)</f>
        <v>0</v>
      </c>
      <c r="H69" s="209">
        <f>ROUND(N(data!BR62), 0)</f>
        <v>0</v>
      </c>
      <c r="I69" s="209">
        <f>ROUND(N(data!BR63), 0)</f>
        <v>0</v>
      </c>
      <c r="J69" s="209">
        <f>ROUND(N(data!BR64), 0)</f>
        <v>372</v>
      </c>
      <c r="K69" s="209">
        <f>ROUND(N(data!BR65), 0)</f>
        <v>0</v>
      </c>
      <c r="L69" s="209">
        <f>ROUND(N(data!BR66), 0)</f>
        <v>2609277</v>
      </c>
      <c r="M69" s="209">
        <f>ROUND(N(data!BR67), 0)</f>
        <v>101566</v>
      </c>
      <c r="N69" s="209">
        <f>ROUND(N(data!BR68), 0)</f>
        <v>152</v>
      </c>
      <c r="O69" s="209">
        <f>ROUND(N(data!BR69), 0)</f>
        <v>270237</v>
      </c>
      <c r="P69" s="209">
        <f>ROUND(N(data!BR70), 0)</f>
        <v>0</v>
      </c>
      <c r="Q69" s="209">
        <f>ROUND(N(data!BR71), 0)</f>
        <v>0</v>
      </c>
      <c r="R69" s="209">
        <f>ROUND(N(data!BR72), 0)</f>
        <v>0</v>
      </c>
      <c r="S69" s="209">
        <f>ROUND(N(data!BR73), 0)</f>
        <v>0</v>
      </c>
      <c r="T69" s="209">
        <f>ROUND(N(data!BR74), 0)</f>
        <v>0</v>
      </c>
      <c r="U69" s="209">
        <f>ROUND(N(data!BR75), 0)</f>
        <v>0</v>
      </c>
      <c r="V69" s="209">
        <f>ROUND(N(data!BR76), 0)</f>
        <v>0</v>
      </c>
      <c r="W69" s="209">
        <f>ROUND(N(data!BR77), 0)</f>
        <v>0</v>
      </c>
      <c r="X69" s="209">
        <f>ROUND(N(data!BR78), 0)</f>
        <v>0</v>
      </c>
      <c r="Y69" s="209">
        <f>ROUND(N(data!BR79), 0)</f>
        <v>0</v>
      </c>
      <c r="Z69" s="209">
        <f>ROUND(N(data!BR80), 0)</f>
        <v>0</v>
      </c>
      <c r="AA69" s="209">
        <f>ROUND(N(data!BR81), 0)</f>
        <v>0</v>
      </c>
      <c r="AB69" s="209">
        <f>ROUND(N(data!BR82), 0)</f>
        <v>0</v>
      </c>
      <c r="AC69" s="209">
        <f>ROUND(N(data!BR83), 0)</f>
        <v>270237</v>
      </c>
      <c r="AD69" s="209">
        <f>ROUND(N(data!BR84), 0)</f>
        <v>0</v>
      </c>
      <c r="AE69" s="209">
        <f>ROUND(N(data!BR89), 0)</f>
        <v>0</v>
      </c>
      <c r="AF69" s="209">
        <f>ROUND(N(data!BR87), 0)</f>
        <v>0</v>
      </c>
      <c r="AG69" s="209">
        <f>ROUND(N(data!BR90), 0)</f>
        <v>3128</v>
      </c>
      <c r="AH69" s="209">
        <f>ROUND(N(data!BR91), 0)</f>
        <v>0</v>
      </c>
      <c r="AI69" s="209">
        <f>ROUND(N(data!BR92), 0)</f>
        <v>0</v>
      </c>
      <c r="AJ69" s="209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126</v>
      </c>
      <c r="B70" s="211" t="str">
        <f>RIGHT(data!$C$96,4)</f>
        <v>2023</v>
      </c>
      <c r="C70" s="12" t="str">
        <f>data!BS$55</f>
        <v>8660</v>
      </c>
      <c r="D70" s="12" t="s">
        <v>1153</v>
      </c>
      <c r="E70" s="209">
        <f>ROUND(N(data!BS59), 0)</f>
        <v>0</v>
      </c>
      <c r="F70" s="318">
        <f>ROUND(N(data!BS60), 2)</f>
        <v>0</v>
      </c>
      <c r="G70" s="209">
        <f>ROUND(N(data!BS61), 0)</f>
        <v>0</v>
      </c>
      <c r="H70" s="209">
        <f>ROUND(N(data!BS62), 0)</f>
        <v>0</v>
      </c>
      <c r="I70" s="209">
        <f>ROUND(N(data!BS63), 0)</f>
        <v>0</v>
      </c>
      <c r="J70" s="209">
        <f>ROUND(N(data!BS64), 0)</f>
        <v>0</v>
      </c>
      <c r="K70" s="209">
        <f>ROUND(N(data!BS65), 0)</f>
        <v>0</v>
      </c>
      <c r="L70" s="209">
        <f>ROUND(N(data!BS66), 0)</f>
        <v>46492</v>
      </c>
      <c r="M70" s="209">
        <f>ROUND(N(data!BS67), 0)</f>
        <v>0</v>
      </c>
      <c r="N70" s="209">
        <f>ROUND(N(data!BS68), 0)</f>
        <v>0</v>
      </c>
      <c r="O70" s="209">
        <f>ROUND(N(data!BS69), 0)</f>
        <v>0</v>
      </c>
      <c r="P70" s="209">
        <f>ROUND(N(data!BS70), 0)</f>
        <v>0</v>
      </c>
      <c r="Q70" s="209">
        <f>ROUND(N(data!BS71), 0)</f>
        <v>0</v>
      </c>
      <c r="R70" s="209">
        <f>ROUND(N(data!BS72), 0)</f>
        <v>0</v>
      </c>
      <c r="S70" s="209">
        <f>ROUND(N(data!BS73), 0)</f>
        <v>0</v>
      </c>
      <c r="T70" s="209">
        <f>ROUND(N(data!BS74), 0)</f>
        <v>0</v>
      </c>
      <c r="U70" s="209">
        <f>ROUND(N(data!BS75), 0)</f>
        <v>0</v>
      </c>
      <c r="V70" s="209">
        <f>ROUND(N(data!BS76), 0)</f>
        <v>0</v>
      </c>
      <c r="W70" s="209">
        <f>ROUND(N(data!BS77), 0)</f>
        <v>0</v>
      </c>
      <c r="X70" s="209">
        <f>ROUND(N(data!BS78), 0)</f>
        <v>0</v>
      </c>
      <c r="Y70" s="209">
        <f>ROUND(N(data!BS79), 0)</f>
        <v>0</v>
      </c>
      <c r="Z70" s="209">
        <f>ROUND(N(data!BS80), 0)</f>
        <v>0</v>
      </c>
      <c r="AA70" s="209">
        <f>ROUND(N(data!BS81), 0)</f>
        <v>0</v>
      </c>
      <c r="AB70" s="209">
        <f>ROUND(N(data!BS82), 0)</f>
        <v>0</v>
      </c>
      <c r="AC70" s="209">
        <f>ROUND(N(data!BS83), 0)</f>
        <v>0</v>
      </c>
      <c r="AD70" s="209">
        <f>ROUND(N(data!BS84), 0)</f>
        <v>0</v>
      </c>
      <c r="AE70" s="209">
        <f>ROUND(N(data!BS89), 0)</f>
        <v>0</v>
      </c>
      <c r="AF70" s="209">
        <f>ROUND(N(data!BS87), 0)</f>
        <v>0</v>
      </c>
      <c r="AG70" s="209">
        <f>ROUND(N(data!BS90), 0)</f>
        <v>0</v>
      </c>
      <c r="AH70" s="209">
        <f>ROUND(N(data!BS91), 0)</f>
        <v>0</v>
      </c>
      <c r="AI70" s="209">
        <f>ROUND(N(data!BS92), 0)</f>
        <v>0</v>
      </c>
      <c r="AJ70" s="209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126</v>
      </c>
      <c r="B71" s="211" t="str">
        <f>RIGHT(data!$C$96,4)</f>
        <v>2023</v>
      </c>
      <c r="C71" s="12" t="str">
        <f>data!BT$55</f>
        <v>8670</v>
      </c>
      <c r="D71" s="12" t="s">
        <v>1153</v>
      </c>
      <c r="E71" s="209">
        <f>ROUND(N(data!BT59), 0)</f>
        <v>0</v>
      </c>
      <c r="F71" s="318">
        <f>ROUND(N(data!BT60), 2)</f>
        <v>0</v>
      </c>
      <c r="G71" s="209">
        <f>ROUND(N(data!BT61), 0)</f>
        <v>0</v>
      </c>
      <c r="H71" s="209">
        <f>ROUND(N(data!BT62), 0)</f>
        <v>0</v>
      </c>
      <c r="I71" s="209">
        <f>ROUND(N(data!BT63), 0)</f>
        <v>0</v>
      </c>
      <c r="J71" s="209">
        <f>ROUND(N(data!BT64), 0)</f>
        <v>4</v>
      </c>
      <c r="K71" s="209">
        <f>ROUND(N(data!BT65), 0)</f>
        <v>0</v>
      </c>
      <c r="L71" s="209">
        <f>ROUND(N(data!BT66), 0)</f>
        <v>95022</v>
      </c>
      <c r="M71" s="209">
        <f>ROUND(N(data!BT67), 0)</f>
        <v>0</v>
      </c>
      <c r="N71" s="209">
        <f>ROUND(N(data!BT68), 0)</f>
        <v>1326</v>
      </c>
      <c r="O71" s="209">
        <f>ROUND(N(data!BT69), 0)</f>
        <v>0</v>
      </c>
      <c r="P71" s="209">
        <f>ROUND(N(data!BT70), 0)</f>
        <v>0</v>
      </c>
      <c r="Q71" s="209">
        <f>ROUND(N(data!BT71), 0)</f>
        <v>0</v>
      </c>
      <c r="R71" s="209">
        <f>ROUND(N(data!BT72), 0)</f>
        <v>0</v>
      </c>
      <c r="S71" s="209">
        <f>ROUND(N(data!BT73), 0)</f>
        <v>0</v>
      </c>
      <c r="T71" s="209">
        <f>ROUND(N(data!BT74), 0)</f>
        <v>0</v>
      </c>
      <c r="U71" s="209">
        <f>ROUND(N(data!BT75), 0)</f>
        <v>0</v>
      </c>
      <c r="V71" s="209">
        <f>ROUND(N(data!BT76), 0)</f>
        <v>0</v>
      </c>
      <c r="W71" s="209">
        <f>ROUND(N(data!BT77), 0)</f>
        <v>0</v>
      </c>
      <c r="X71" s="209">
        <f>ROUND(N(data!BT78), 0)</f>
        <v>0</v>
      </c>
      <c r="Y71" s="209">
        <f>ROUND(N(data!BT79), 0)</f>
        <v>0</v>
      </c>
      <c r="Z71" s="209">
        <f>ROUND(N(data!BT80), 0)</f>
        <v>0</v>
      </c>
      <c r="AA71" s="209">
        <f>ROUND(N(data!BT81), 0)</f>
        <v>0</v>
      </c>
      <c r="AB71" s="209">
        <f>ROUND(N(data!BT82), 0)</f>
        <v>0</v>
      </c>
      <c r="AC71" s="209">
        <f>ROUND(N(data!BT83), 0)</f>
        <v>0</v>
      </c>
      <c r="AD71" s="209">
        <f>ROUND(N(data!BT84), 0)</f>
        <v>0</v>
      </c>
      <c r="AE71" s="209">
        <f>ROUND(N(data!BT89), 0)</f>
        <v>0</v>
      </c>
      <c r="AF71" s="209">
        <f>ROUND(N(data!BT87), 0)</f>
        <v>0</v>
      </c>
      <c r="AG71" s="209">
        <f>ROUND(N(data!BT90), 0)</f>
        <v>0</v>
      </c>
      <c r="AH71" s="209">
        <f>ROUND(N(data!BT91), 0)</f>
        <v>0</v>
      </c>
      <c r="AI71" s="209">
        <f>ROUND(N(data!BT92), 0)</f>
        <v>0</v>
      </c>
      <c r="AJ71" s="209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126</v>
      </c>
      <c r="B72" s="211" t="str">
        <f>RIGHT(data!$C$96,4)</f>
        <v>2023</v>
      </c>
      <c r="C72" s="12" t="str">
        <f>data!BU$55</f>
        <v>8680</v>
      </c>
      <c r="D72" s="12" t="s">
        <v>1153</v>
      </c>
      <c r="E72" s="209">
        <f>ROUND(N(data!BU59), 0)</f>
        <v>0</v>
      </c>
      <c r="F72" s="318">
        <f>ROUND(N(data!BU60), 2)</f>
        <v>0</v>
      </c>
      <c r="G72" s="209">
        <f>ROUND(N(data!BU61), 0)</f>
        <v>0</v>
      </c>
      <c r="H72" s="209">
        <f>ROUND(N(data!BU62), 0)</f>
        <v>0</v>
      </c>
      <c r="I72" s="209">
        <f>ROUND(N(data!BU63), 0)</f>
        <v>0</v>
      </c>
      <c r="J72" s="209">
        <f>ROUND(N(data!BU64), 0)</f>
        <v>0</v>
      </c>
      <c r="K72" s="209">
        <f>ROUND(N(data!BU65), 0)</f>
        <v>0</v>
      </c>
      <c r="L72" s="209">
        <f>ROUND(N(data!BU66), 0)</f>
        <v>22481</v>
      </c>
      <c r="M72" s="209">
        <f>ROUND(N(data!BU67), 0)</f>
        <v>0</v>
      </c>
      <c r="N72" s="209">
        <f>ROUND(N(data!BU68), 0)</f>
        <v>0</v>
      </c>
      <c r="O72" s="209">
        <f>ROUND(N(data!BU69), 0)</f>
        <v>0</v>
      </c>
      <c r="P72" s="209">
        <f>ROUND(N(data!BU70), 0)</f>
        <v>0</v>
      </c>
      <c r="Q72" s="209">
        <f>ROUND(N(data!BU71), 0)</f>
        <v>0</v>
      </c>
      <c r="R72" s="209">
        <f>ROUND(N(data!BU72), 0)</f>
        <v>0</v>
      </c>
      <c r="S72" s="209">
        <f>ROUND(N(data!BU73), 0)</f>
        <v>0</v>
      </c>
      <c r="T72" s="209">
        <f>ROUND(N(data!BU74), 0)</f>
        <v>0</v>
      </c>
      <c r="U72" s="209">
        <f>ROUND(N(data!BU75), 0)</f>
        <v>0</v>
      </c>
      <c r="V72" s="209">
        <f>ROUND(N(data!BU76), 0)</f>
        <v>0</v>
      </c>
      <c r="W72" s="209">
        <f>ROUND(N(data!BU77), 0)</f>
        <v>0</v>
      </c>
      <c r="X72" s="209">
        <f>ROUND(N(data!BU78), 0)</f>
        <v>0</v>
      </c>
      <c r="Y72" s="209">
        <f>ROUND(N(data!BU79), 0)</f>
        <v>0</v>
      </c>
      <c r="Z72" s="209">
        <f>ROUND(N(data!BU80), 0)</f>
        <v>0</v>
      </c>
      <c r="AA72" s="209">
        <f>ROUND(N(data!BU81), 0)</f>
        <v>0</v>
      </c>
      <c r="AB72" s="209">
        <f>ROUND(N(data!BU82), 0)</f>
        <v>0</v>
      </c>
      <c r="AC72" s="209">
        <f>ROUND(N(data!BU83), 0)</f>
        <v>0</v>
      </c>
      <c r="AD72" s="209">
        <f>ROUND(N(data!BU84), 0)</f>
        <v>0</v>
      </c>
      <c r="AE72" s="209">
        <f>ROUND(N(data!BU89), 0)</f>
        <v>0</v>
      </c>
      <c r="AF72" s="209">
        <f>ROUND(N(data!BU87), 0)</f>
        <v>0</v>
      </c>
      <c r="AG72" s="209">
        <f>ROUND(N(data!BU90), 0)</f>
        <v>0</v>
      </c>
      <c r="AH72" s="209">
        <f>ROUND(N(data!BU91), 0)</f>
        <v>0</v>
      </c>
      <c r="AI72" s="209">
        <f>ROUND(N(data!BU92), 0)</f>
        <v>0</v>
      </c>
      <c r="AJ72" s="209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126</v>
      </c>
      <c r="B73" s="211" t="str">
        <f>RIGHT(data!$C$96,4)</f>
        <v>2023</v>
      </c>
      <c r="C73" s="12" t="str">
        <f>data!BV$55</f>
        <v>8690</v>
      </c>
      <c r="D73" s="12" t="s">
        <v>1153</v>
      </c>
      <c r="E73" s="209">
        <f>ROUND(N(data!BV59), 0)</f>
        <v>0</v>
      </c>
      <c r="F73" s="318">
        <f>ROUND(N(data!BV60), 2)</f>
        <v>0</v>
      </c>
      <c r="G73" s="209">
        <f>ROUND(N(data!BV61), 0)</f>
        <v>0</v>
      </c>
      <c r="H73" s="209">
        <f>ROUND(N(data!BV62), 0)</f>
        <v>0</v>
      </c>
      <c r="I73" s="209">
        <f>ROUND(N(data!BV63), 0)</f>
        <v>0</v>
      </c>
      <c r="J73" s="209">
        <f>ROUND(N(data!BV64), 0)</f>
        <v>0</v>
      </c>
      <c r="K73" s="209">
        <f>ROUND(N(data!BV65), 0)</f>
        <v>0</v>
      </c>
      <c r="L73" s="209">
        <f>ROUND(N(data!BV66), 0)</f>
        <v>0</v>
      </c>
      <c r="M73" s="209">
        <f>ROUND(N(data!BV67), 0)</f>
        <v>81987</v>
      </c>
      <c r="N73" s="209">
        <f>ROUND(N(data!BV68), 0)</f>
        <v>0</v>
      </c>
      <c r="O73" s="209">
        <f>ROUND(N(data!BV69), 0)</f>
        <v>0</v>
      </c>
      <c r="P73" s="209">
        <f>ROUND(N(data!BV70), 0)</f>
        <v>0</v>
      </c>
      <c r="Q73" s="209">
        <f>ROUND(N(data!BV71), 0)</f>
        <v>0</v>
      </c>
      <c r="R73" s="209">
        <f>ROUND(N(data!BV72), 0)</f>
        <v>0</v>
      </c>
      <c r="S73" s="209">
        <f>ROUND(N(data!BV73), 0)</f>
        <v>0</v>
      </c>
      <c r="T73" s="209">
        <f>ROUND(N(data!BV74), 0)</f>
        <v>0</v>
      </c>
      <c r="U73" s="209">
        <f>ROUND(N(data!BV75), 0)</f>
        <v>0</v>
      </c>
      <c r="V73" s="209">
        <f>ROUND(N(data!BV76), 0)</f>
        <v>0</v>
      </c>
      <c r="W73" s="209">
        <f>ROUND(N(data!BV77), 0)</f>
        <v>0</v>
      </c>
      <c r="X73" s="209">
        <f>ROUND(N(data!BV78), 0)</f>
        <v>0</v>
      </c>
      <c r="Y73" s="209">
        <f>ROUND(N(data!BV79), 0)</f>
        <v>0</v>
      </c>
      <c r="Z73" s="209">
        <f>ROUND(N(data!BV80), 0)</f>
        <v>0</v>
      </c>
      <c r="AA73" s="209">
        <f>ROUND(N(data!BV81), 0)</f>
        <v>0</v>
      </c>
      <c r="AB73" s="209">
        <f>ROUND(N(data!BV82), 0)</f>
        <v>0</v>
      </c>
      <c r="AC73" s="209">
        <f>ROUND(N(data!BV83), 0)</f>
        <v>0</v>
      </c>
      <c r="AD73" s="209">
        <f>ROUND(N(data!BV84), 0)</f>
        <v>0</v>
      </c>
      <c r="AE73" s="209">
        <f>ROUND(N(data!BV89), 0)</f>
        <v>0</v>
      </c>
      <c r="AF73" s="209">
        <f>ROUND(N(data!BV87), 0)</f>
        <v>0</v>
      </c>
      <c r="AG73" s="209">
        <f>ROUND(N(data!BV90), 0)</f>
        <v>2525</v>
      </c>
      <c r="AH73" s="209">
        <f>ROUND(N(data!BV91), 0)</f>
        <v>0</v>
      </c>
      <c r="AI73" s="209">
        <f>ROUND(N(data!BV92), 0)</f>
        <v>965</v>
      </c>
      <c r="AJ73" s="209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126</v>
      </c>
      <c r="B74" s="211" t="str">
        <f>RIGHT(data!$C$96,4)</f>
        <v>2023</v>
      </c>
      <c r="C74" s="12" t="str">
        <f>data!BW$55</f>
        <v>8700</v>
      </c>
      <c r="D74" s="12" t="s">
        <v>1153</v>
      </c>
      <c r="E74" s="209">
        <f>ROUND(N(data!BW59), 0)</f>
        <v>0</v>
      </c>
      <c r="F74" s="318">
        <f>ROUND(N(data!BW60), 2)</f>
        <v>0</v>
      </c>
      <c r="G74" s="209">
        <f>ROUND(N(data!BW61), 0)</f>
        <v>0</v>
      </c>
      <c r="H74" s="209">
        <f>ROUND(N(data!BW62), 0)</f>
        <v>0</v>
      </c>
      <c r="I74" s="209">
        <f>ROUND(N(data!BW63), 0)</f>
        <v>67875</v>
      </c>
      <c r="J74" s="209">
        <f>ROUND(N(data!BW64), 0)</f>
        <v>119356</v>
      </c>
      <c r="K74" s="209">
        <f>ROUND(N(data!BW65), 0)</f>
        <v>0</v>
      </c>
      <c r="L74" s="209">
        <f>ROUND(N(data!BW66), 0)</f>
        <v>474438</v>
      </c>
      <c r="M74" s="209">
        <f>ROUND(N(data!BW67), 0)</f>
        <v>0</v>
      </c>
      <c r="N74" s="209">
        <f>ROUND(N(data!BW68), 0)</f>
        <v>3134</v>
      </c>
      <c r="O74" s="209">
        <f>ROUND(N(data!BW69), 0)</f>
        <v>21900</v>
      </c>
      <c r="P74" s="209">
        <f>ROUND(N(data!BW70), 0)</f>
        <v>0</v>
      </c>
      <c r="Q74" s="209">
        <f>ROUND(N(data!BW71), 0)</f>
        <v>0</v>
      </c>
      <c r="R74" s="209">
        <f>ROUND(N(data!BW72), 0)</f>
        <v>0</v>
      </c>
      <c r="S74" s="209">
        <f>ROUND(N(data!BW73), 0)</f>
        <v>0</v>
      </c>
      <c r="T74" s="209">
        <f>ROUND(N(data!BW74), 0)</f>
        <v>0</v>
      </c>
      <c r="U74" s="209">
        <f>ROUND(N(data!BW75), 0)</f>
        <v>0</v>
      </c>
      <c r="V74" s="209">
        <f>ROUND(N(data!BW76), 0)</f>
        <v>0</v>
      </c>
      <c r="W74" s="209">
        <f>ROUND(N(data!BW77), 0)</f>
        <v>0</v>
      </c>
      <c r="X74" s="209">
        <f>ROUND(N(data!BW78), 0)</f>
        <v>0</v>
      </c>
      <c r="Y74" s="209">
        <f>ROUND(N(data!BW79), 0)</f>
        <v>0</v>
      </c>
      <c r="Z74" s="209">
        <f>ROUND(N(data!BW80), 0)</f>
        <v>0</v>
      </c>
      <c r="AA74" s="209">
        <f>ROUND(N(data!BW81), 0)</f>
        <v>0</v>
      </c>
      <c r="AB74" s="209">
        <f>ROUND(N(data!BW82), 0)</f>
        <v>0</v>
      </c>
      <c r="AC74" s="209">
        <f>ROUND(N(data!BW83), 0)</f>
        <v>21900</v>
      </c>
      <c r="AD74" s="209">
        <f>ROUND(N(data!BW84), 0)</f>
        <v>48250</v>
      </c>
      <c r="AE74" s="209">
        <f>ROUND(N(data!BW89), 0)</f>
        <v>0</v>
      </c>
      <c r="AF74" s="209">
        <f>ROUND(N(data!BW87), 0)</f>
        <v>0</v>
      </c>
      <c r="AG74" s="209">
        <f>ROUND(N(data!BW90), 0)</f>
        <v>0</v>
      </c>
      <c r="AH74" s="209">
        <f>ROUND(N(data!BW91), 0)</f>
        <v>0</v>
      </c>
      <c r="AI74" s="209">
        <f>ROUND(N(data!BW92), 0)</f>
        <v>0</v>
      </c>
      <c r="AJ74" s="209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126</v>
      </c>
      <c r="B75" s="211" t="str">
        <f>RIGHT(data!$C$96,4)</f>
        <v>2023</v>
      </c>
      <c r="C75" s="12" t="str">
        <f>data!BX$55</f>
        <v>8710</v>
      </c>
      <c r="D75" s="12" t="s">
        <v>1153</v>
      </c>
      <c r="E75" s="209">
        <f>ROUND(N(data!BX59), 0)</f>
        <v>0</v>
      </c>
      <c r="F75" s="318">
        <f>ROUND(N(data!BX60), 2)</f>
        <v>4.87</v>
      </c>
      <c r="G75" s="209">
        <f>ROUND(N(data!BX61), 0)</f>
        <v>570627</v>
      </c>
      <c r="H75" s="209">
        <f>ROUND(N(data!BX62), 0)</f>
        <v>133629</v>
      </c>
      <c r="I75" s="209">
        <f>ROUND(N(data!BX63), 0)</f>
        <v>0</v>
      </c>
      <c r="J75" s="209">
        <f>ROUND(N(data!BX64), 0)</f>
        <v>295</v>
      </c>
      <c r="K75" s="209">
        <f>ROUND(N(data!BX65), 0)</f>
        <v>0</v>
      </c>
      <c r="L75" s="209">
        <f>ROUND(N(data!BX66), 0)</f>
        <v>804781</v>
      </c>
      <c r="M75" s="209">
        <f>ROUND(N(data!BX67), 0)</f>
        <v>0</v>
      </c>
      <c r="N75" s="209">
        <f>ROUND(N(data!BX68), 0)</f>
        <v>0</v>
      </c>
      <c r="O75" s="209">
        <f>ROUND(N(data!BX69), 0)</f>
        <v>683112</v>
      </c>
      <c r="P75" s="209">
        <f>ROUND(N(data!BX70), 0)</f>
        <v>0</v>
      </c>
      <c r="Q75" s="209">
        <f>ROUND(N(data!BX71), 0)</f>
        <v>634680</v>
      </c>
      <c r="R75" s="209">
        <f>ROUND(N(data!BX72), 0)</f>
        <v>0</v>
      </c>
      <c r="S75" s="209">
        <f>ROUND(N(data!BX73), 0)</f>
        <v>0</v>
      </c>
      <c r="T75" s="209">
        <f>ROUND(N(data!BX74), 0)</f>
        <v>0</v>
      </c>
      <c r="U75" s="209">
        <f>ROUND(N(data!BX75), 0)</f>
        <v>0</v>
      </c>
      <c r="V75" s="209">
        <f>ROUND(N(data!BX76), 0)</f>
        <v>0</v>
      </c>
      <c r="W75" s="209">
        <f>ROUND(N(data!BX77), 0)</f>
        <v>0</v>
      </c>
      <c r="X75" s="209">
        <f>ROUND(N(data!BX78), 0)</f>
        <v>0</v>
      </c>
      <c r="Y75" s="209">
        <f>ROUND(N(data!BX79), 0)</f>
        <v>0</v>
      </c>
      <c r="Z75" s="209">
        <f>ROUND(N(data!BX80), 0)</f>
        <v>0</v>
      </c>
      <c r="AA75" s="209">
        <f>ROUND(N(data!BX81), 0)</f>
        <v>0</v>
      </c>
      <c r="AB75" s="209">
        <f>ROUND(N(data!BX82), 0)</f>
        <v>0</v>
      </c>
      <c r="AC75" s="209">
        <f>ROUND(N(data!BX83), 0)</f>
        <v>48433</v>
      </c>
      <c r="AD75" s="209">
        <f>ROUND(N(data!BX84), 0)</f>
        <v>0</v>
      </c>
      <c r="AE75" s="209">
        <f>ROUND(N(data!BX89), 0)</f>
        <v>0</v>
      </c>
      <c r="AF75" s="209">
        <f>ROUND(N(data!BX87), 0)</f>
        <v>0</v>
      </c>
      <c r="AG75" s="209">
        <f>ROUND(N(data!BX90), 0)</f>
        <v>0</v>
      </c>
      <c r="AH75" s="209">
        <f>ROUND(N(data!BX91), 0)</f>
        <v>0</v>
      </c>
      <c r="AI75" s="209">
        <f>ROUND(N(data!BX92), 0)</f>
        <v>0</v>
      </c>
      <c r="AJ75" s="209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126</v>
      </c>
      <c r="B76" s="211" t="str">
        <f>RIGHT(data!$C$96,4)</f>
        <v>2023</v>
      </c>
      <c r="C76" s="12" t="str">
        <f>data!BY$55</f>
        <v>8720</v>
      </c>
      <c r="D76" s="12" t="s">
        <v>1153</v>
      </c>
      <c r="E76" s="209">
        <f>ROUND(N(data!BY59), 0)</f>
        <v>0</v>
      </c>
      <c r="F76" s="318">
        <f>ROUND(N(data!BY60), 2)</f>
        <v>15.08</v>
      </c>
      <c r="G76" s="209">
        <f>ROUND(N(data!BY61), 0)</f>
        <v>1915152</v>
      </c>
      <c r="H76" s="209">
        <f>ROUND(N(data!BY62), 0)</f>
        <v>449818</v>
      </c>
      <c r="I76" s="209">
        <f>ROUND(N(data!BY63), 0)</f>
        <v>0</v>
      </c>
      <c r="J76" s="209">
        <f>ROUND(N(data!BY64), 0)</f>
        <v>980</v>
      </c>
      <c r="K76" s="209">
        <f>ROUND(N(data!BY65), 0)</f>
        <v>798</v>
      </c>
      <c r="L76" s="209">
        <f>ROUND(N(data!BY66), 0)</f>
        <v>103877</v>
      </c>
      <c r="M76" s="209">
        <f>ROUND(N(data!BY67), 0)</f>
        <v>27220</v>
      </c>
      <c r="N76" s="209">
        <f>ROUND(N(data!BY68), 0)</f>
        <v>831</v>
      </c>
      <c r="O76" s="209">
        <f>ROUND(N(data!BY69), 0)</f>
        <v>183065</v>
      </c>
      <c r="P76" s="209">
        <f>ROUND(N(data!BY70), 0)</f>
        <v>0</v>
      </c>
      <c r="Q76" s="209">
        <f>ROUND(N(data!BY71), 0)</f>
        <v>177634</v>
      </c>
      <c r="R76" s="209">
        <f>ROUND(N(data!BY72), 0)</f>
        <v>0</v>
      </c>
      <c r="S76" s="209">
        <f>ROUND(N(data!BY73), 0)</f>
        <v>0</v>
      </c>
      <c r="T76" s="209">
        <f>ROUND(N(data!BY74), 0)</f>
        <v>0</v>
      </c>
      <c r="U76" s="209">
        <f>ROUND(N(data!BY75), 0)</f>
        <v>0</v>
      </c>
      <c r="V76" s="209">
        <f>ROUND(N(data!BY76), 0)</f>
        <v>0</v>
      </c>
      <c r="W76" s="209">
        <f>ROUND(N(data!BY77), 0)</f>
        <v>0</v>
      </c>
      <c r="X76" s="209">
        <f>ROUND(N(data!BY78), 0)</f>
        <v>0</v>
      </c>
      <c r="Y76" s="209">
        <f>ROUND(N(data!BY79), 0)</f>
        <v>0</v>
      </c>
      <c r="Z76" s="209">
        <f>ROUND(N(data!BY80), 0)</f>
        <v>45</v>
      </c>
      <c r="AA76" s="209">
        <f>ROUND(N(data!BY81), 0)</f>
        <v>0</v>
      </c>
      <c r="AB76" s="209">
        <f>ROUND(N(data!BY82), 0)</f>
        <v>0</v>
      </c>
      <c r="AC76" s="209">
        <f>ROUND(N(data!BY83), 0)</f>
        <v>5386</v>
      </c>
      <c r="AD76" s="209">
        <f>ROUND(N(data!BY84), 0)</f>
        <v>0</v>
      </c>
      <c r="AE76" s="209">
        <f>ROUND(N(data!BY89), 0)</f>
        <v>0</v>
      </c>
      <c r="AF76" s="209">
        <f>ROUND(N(data!BY87), 0)</f>
        <v>0</v>
      </c>
      <c r="AG76" s="209">
        <f>ROUND(N(data!BY90), 0)</f>
        <v>688</v>
      </c>
      <c r="AH76" s="209">
        <f>ROUND(N(data!BY91), 0)</f>
        <v>0</v>
      </c>
      <c r="AI76" s="209">
        <f>ROUND(N(data!BY92), 0)</f>
        <v>263</v>
      </c>
      <c r="AJ76" s="209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126</v>
      </c>
      <c r="B77" s="211" t="str">
        <f>RIGHT(data!$C$96,4)</f>
        <v>2023</v>
      </c>
      <c r="C77" s="12" t="str">
        <f>data!BZ$55</f>
        <v>8730</v>
      </c>
      <c r="D77" s="12" t="s">
        <v>1153</v>
      </c>
      <c r="E77" s="209">
        <f>ROUND(N(data!BZ59), 0)</f>
        <v>0</v>
      </c>
      <c r="F77" s="318">
        <f>ROUND(N(data!BZ60), 2)</f>
        <v>5.01</v>
      </c>
      <c r="G77" s="209">
        <f>ROUND(N(data!BZ61), 0)</f>
        <v>519415</v>
      </c>
      <c r="H77" s="209">
        <f>ROUND(N(data!BZ62), 0)</f>
        <v>121636</v>
      </c>
      <c r="I77" s="209">
        <f>ROUND(N(data!BZ63), 0)</f>
        <v>0</v>
      </c>
      <c r="J77" s="209">
        <f>ROUND(N(data!BZ64), 0)</f>
        <v>0</v>
      </c>
      <c r="K77" s="209">
        <f>ROUND(N(data!BZ65), 0)</f>
        <v>0</v>
      </c>
      <c r="L77" s="209">
        <f>ROUND(N(data!BZ66), 0)</f>
        <v>0</v>
      </c>
      <c r="M77" s="209">
        <f>ROUND(N(data!BZ67), 0)</f>
        <v>0</v>
      </c>
      <c r="N77" s="209">
        <f>ROUND(N(data!BZ68), 0)</f>
        <v>0</v>
      </c>
      <c r="O77" s="209">
        <f>ROUND(N(data!BZ69), 0)</f>
        <v>3626</v>
      </c>
      <c r="P77" s="209">
        <f>ROUND(N(data!BZ70), 0)</f>
        <v>0</v>
      </c>
      <c r="Q77" s="209">
        <f>ROUND(N(data!BZ71), 0)</f>
        <v>-1080</v>
      </c>
      <c r="R77" s="209">
        <f>ROUND(N(data!BZ72), 0)</f>
        <v>0</v>
      </c>
      <c r="S77" s="209">
        <f>ROUND(N(data!BZ73), 0)</f>
        <v>0</v>
      </c>
      <c r="T77" s="209">
        <f>ROUND(N(data!BZ74), 0)</f>
        <v>0</v>
      </c>
      <c r="U77" s="209">
        <f>ROUND(N(data!BZ75), 0)</f>
        <v>0</v>
      </c>
      <c r="V77" s="209">
        <f>ROUND(N(data!BZ76), 0)</f>
        <v>0</v>
      </c>
      <c r="W77" s="209">
        <f>ROUND(N(data!BZ77), 0)</f>
        <v>0</v>
      </c>
      <c r="X77" s="209">
        <f>ROUND(N(data!BZ78), 0)</f>
        <v>0</v>
      </c>
      <c r="Y77" s="209">
        <f>ROUND(N(data!BZ79), 0)</f>
        <v>0</v>
      </c>
      <c r="Z77" s="209">
        <f>ROUND(N(data!BZ80), 0)</f>
        <v>595</v>
      </c>
      <c r="AA77" s="209">
        <f>ROUND(N(data!BZ81), 0)</f>
        <v>0</v>
      </c>
      <c r="AB77" s="209">
        <f>ROUND(N(data!BZ82), 0)</f>
        <v>0</v>
      </c>
      <c r="AC77" s="209">
        <f>ROUND(N(data!BZ83), 0)</f>
        <v>4111</v>
      </c>
      <c r="AD77" s="209">
        <f>ROUND(N(data!BZ84), 0)</f>
        <v>0</v>
      </c>
      <c r="AE77" s="209">
        <f>ROUND(N(data!BZ89), 0)</f>
        <v>0</v>
      </c>
      <c r="AF77" s="209">
        <f>ROUND(N(data!BZ87), 0)</f>
        <v>0</v>
      </c>
      <c r="AG77" s="209">
        <f>ROUND(N(data!BZ90), 0)</f>
        <v>0</v>
      </c>
      <c r="AH77" s="209">
        <f>ROUND(N(data!BZ91), 0)</f>
        <v>0</v>
      </c>
      <c r="AI77" s="209">
        <f>ROUND(N(data!BZ92), 0)</f>
        <v>0</v>
      </c>
      <c r="AJ77" s="209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126</v>
      </c>
      <c r="B78" s="211" t="str">
        <f>RIGHT(data!$C$96,4)</f>
        <v>2023</v>
      </c>
      <c r="C78" s="12" t="str">
        <f>data!CA$55</f>
        <v>8740</v>
      </c>
      <c r="D78" s="12" t="s">
        <v>1153</v>
      </c>
      <c r="E78" s="209">
        <f>ROUND(N(data!CA59), 0)</f>
        <v>0</v>
      </c>
      <c r="F78" s="318">
        <f>ROUND(N(data!CA60), 2)</f>
        <v>4.71</v>
      </c>
      <c r="G78" s="209">
        <f>ROUND(N(data!CA61), 0)</f>
        <v>619632</v>
      </c>
      <c r="H78" s="209">
        <f>ROUND(N(data!CA62), 0)</f>
        <v>146703</v>
      </c>
      <c r="I78" s="209">
        <f>ROUND(N(data!CA63), 0)</f>
        <v>0</v>
      </c>
      <c r="J78" s="209">
        <f>ROUND(N(data!CA64), 0)</f>
        <v>287</v>
      </c>
      <c r="K78" s="209">
        <f>ROUND(N(data!CA65), 0)</f>
        <v>0</v>
      </c>
      <c r="L78" s="209">
        <f>ROUND(N(data!CA66), 0)</f>
        <v>211927</v>
      </c>
      <c r="M78" s="209">
        <f>ROUND(N(data!CA67), 0)</f>
        <v>46104</v>
      </c>
      <c r="N78" s="209">
        <f>ROUND(N(data!CA68), 0)</f>
        <v>0</v>
      </c>
      <c r="O78" s="209">
        <f>ROUND(N(data!CA69), 0)</f>
        <v>3440</v>
      </c>
      <c r="P78" s="209">
        <f>ROUND(N(data!CA70), 0)</f>
        <v>0</v>
      </c>
      <c r="Q78" s="209">
        <f>ROUND(N(data!CA71), 0)</f>
        <v>1050</v>
      </c>
      <c r="R78" s="209">
        <f>ROUND(N(data!CA72), 0)</f>
        <v>0</v>
      </c>
      <c r="S78" s="209">
        <f>ROUND(N(data!CA73), 0)</f>
        <v>0</v>
      </c>
      <c r="T78" s="209">
        <f>ROUND(N(data!CA74), 0)</f>
        <v>0</v>
      </c>
      <c r="U78" s="209">
        <f>ROUND(N(data!CA75), 0)</f>
        <v>0</v>
      </c>
      <c r="V78" s="209">
        <f>ROUND(N(data!CA76), 0)</f>
        <v>0</v>
      </c>
      <c r="W78" s="209">
        <f>ROUND(N(data!CA77), 0)</f>
        <v>0</v>
      </c>
      <c r="X78" s="209">
        <f>ROUND(N(data!CA78), 0)</f>
        <v>0</v>
      </c>
      <c r="Y78" s="209">
        <f>ROUND(N(data!CA79), 0)</f>
        <v>0</v>
      </c>
      <c r="Z78" s="209">
        <f>ROUND(N(data!CA80), 0)</f>
        <v>1984</v>
      </c>
      <c r="AA78" s="209">
        <f>ROUND(N(data!CA81), 0)</f>
        <v>0</v>
      </c>
      <c r="AB78" s="209">
        <f>ROUND(N(data!CA82), 0)</f>
        <v>0</v>
      </c>
      <c r="AC78" s="209">
        <f>ROUND(N(data!CA83), 0)</f>
        <v>405</v>
      </c>
      <c r="AD78" s="209">
        <f>ROUND(N(data!CA84), 0)</f>
        <v>0</v>
      </c>
      <c r="AE78" s="209">
        <f>ROUND(N(data!CA89), 0)</f>
        <v>0</v>
      </c>
      <c r="AF78" s="209">
        <f>ROUND(N(data!CA87), 0)</f>
        <v>0</v>
      </c>
      <c r="AG78" s="209">
        <f>ROUND(N(data!CA90), 0)</f>
        <v>0</v>
      </c>
      <c r="AH78" s="209">
        <f>ROUND(N(data!CA91), 0)</f>
        <v>0</v>
      </c>
      <c r="AI78" s="209">
        <f>ROUND(N(data!CA92), 0)</f>
        <v>0</v>
      </c>
      <c r="AJ78" s="209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126</v>
      </c>
      <c r="B79" s="211" t="str">
        <f>RIGHT(data!$C$96,4)</f>
        <v>2023</v>
      </c>
      <c r="C79" s="12" t="str">
        <f>data!CB$55</f>
        <v>8770</v>
      </c>
      <c r="D79" s="12" t="s">
        <v>1153</v>
      </c>
      <c r="E79" s="209">
        <f>ROUND(N(data!CB59), 0)</f>
        <v>0</v>
      </c>
      <c r="F79" s="318">
        <f>ROUND(N(data!CB60), 2)</f>
        <v>0</v>
      </c>
      <c r="G79" s="209">
        <f>ROUND(N(data!CB61), 0)</f>
        <v>0</v>
      </c>
      <c r="H79" s="209">
        <f>ROUND(N(data!CB62), 0)</f>
        <v>0</v>
      </c>
      <c r="I79" s="209">
        <f>ROUND(N(data!CB63), 0)</f>
        <v>0</v>
      </c>
      <c r="J79" s="209">
        <f>ROUND(N(data!CB64), 0)</f>
        <v>0</v>
      </c>
      <c r="K79" s="209">
        <f>ROUND(N(data!CB65), 0)</f>
        <v>0</v>
      </c>
      <c r="L79" s="209">
        <f>ROUND(N(data!CB66), 0)</f>
        <v>96591</v>
      </c>
      <c r="M79" s="209">
        <f>ROUND(N(data!CB67), 0)</f>
        <v>0</v>
      </c>
      <c r="N79" s="209">
        <f>ROUND(N(data!CB68), 0)</f>
        <v>0</v>
      </c>
      <c r="O79" s="209">
        <f>ROUND(N(data!CB69), 0)</f>
        <v>0</v>
      </c>
      <c r="P79" s="209">
        <f>ROUND(N(data!CB70), 0)</f>
        <v>0</v>
      </c>
      <c r="Q79" s="209">
        <f>ROUND(N(data!CB71), 0)</f>
        <v>0</v>
      </c>
      <c r="R79" s="209">
        <f>ROUND(N(data!CB72), 0)</f>
        <v>0</v>
      </c>
      <c r="S79" s="209">
        <f>ROUND(N(data!CB73), 0)</f>
        <v>0</v>
      </c>
      <c r="T79" s="209">
        <f>ROUND(N(data!CB74), 0)</f>
        <v>0</v>
      </c>
      <c r="U79" s="209">
        <f>ROUND(N(data!CB75), 0)</f>
        <v>0</v>
      </c>
      <c r="V79" s="209">
        <f>ROUND(N(data!CB76), 0)</f>
        <v>0</v>
      </c>
      <c r="W79" s="209">
        <f>ROUND(N(data!CB77), 0)</f>
        <v>0</v>
      </c>
      <c r="X79" s="209">
        <f>ROUND(N(data!CB78), 0)</f>
        <v>0</v>
      </c>
      <c r="Y79" s="209">
        <f>ROUND(N(data!CB79), 0)</f>
        <v>0</v>
      </c>
      <c r="Z79" s="209">
        <f>ROUND(N(data!CB80), 0)</f>
        <v>0</v>
      </c>
      <c r="AA79" s="209">
        <f>ROUND(N(data!CB81), 0)</f>
        <v>0</v>
      </c>
      <c r="AB79" s="209">
        <f>ROUND(N(data!CB82), 0)</f>
        <v>0</v>
      </c>
      <c r="AC79" s="209">
        <f>ROUND(N(data!CB83), 0)</f>
        <v>0</v>
      </c>
      <c r="AD79" s="209">
        <f>ROUND(N(data!CB84), 0)</f>
        <v>-83821</v>
      </c>
      <c r="AE79" s="209">
        <f>ROUND(N(data!CB89), 0)</f>
        <v>0</v>
      </c>
      <c r="AF79" s="209">
        <f>ROUND(N(data!CB87), 0)</f>
        <v>0</v>
      </c>
      <c r="AG79" s="209">
        <f>ROUND(N(data!CB90), 0)</f>
        <v>0</v>
      </c>
      <c r="AH79" s="209">
        <f>ROUND(N(data!CB91), 0)</f>
        <v>0</v>
      </c>
      <c r="AI79" s="209">
        <f>ROUND(N(data!CB92), 0)</f>
        <v>0</v>
      </c>
      <c r="AJ79" s="209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126</v>
      </c>
      <c r="B80" s="211" t="str">
        <f>RIGHT(data!$C$96,4)</f>
        <v>2023</v>
      </c>
      <c r="C80" s="12" t="str">
        <f>data!CC$55</f>
        <v>8790</v>
      </c>
      <c r="D80" s="12" t="s">
        <v>1153</v>
      </c>
      <c r="E80" s="209">
        <f>ROUND(N(data!CC59), 0)</f>
        <v>0</v>
      </c>
      <c r="F80" s="318">
        <f>ROUND(N(data!CC60), 2)</f>
        <v>4.07</v>
      </c>
      <c r="G80" s="209">
        <f>ROUND(N(data!CC61), 0)</f>
        <v>1100959</v>
      </c>
      <c r="H80" s="209">
        <f>ROUND(N(data!CC62), 0)</f>
        <v>257822</v>
      </c>
      <c r="I80" s="209">
        <f>ROUND(N(data!CC63), 0)</f>
        <v>4253087</v>
      </c>
      <c r="J80" s="209">
        <f>ROUND(N(data!CC64), 0)</f>
        <v>111971</v>
      </c>
      <c r="K80" s="209">
        <f>ROUND(N(data!CC65), 0)</f>
        <v>61278</v>
      </c>
      <c r="L80" s="209">
        <f>ROUND(N(data!CC66), 0)</f>
        <v>11014542</v>
      </c>
      <c r="M80" s="209">
        <f>ROUND(N(data!CC67), 0)</f>
        <v>191584</v>
      </c>
      <c r="N80" s="209">
        <f>ROUND(N(data!CC68), 0)</f>
        <v>151859</v>
      </c>
      <c r="O80" s="209">
        <f>ROUND(N(data!CC69), 0)</f>
        <v>95104</v>
      </c>
      <c r="P80" s="209">
        <f>ROUND(N(data!CC70), 0)</f>
        <v>0</v>
      </c>
      <c r="Q80" s="209">
        <f>ROUND(N(data!CC71), 0)</f>
        <v>0</v>
      </c>
      <c r="R80" s="209">
        <f>ROUND(N(data!CC72), 0)</f>
        <v>0</v>
      </c>
      <c r="S80" s="209">
        <f>ROUND(N(data!CC73), 0)</f>
        <v>820</v>
      </c>
      <c r="T80" s="209">
        <f>ROUND(N(data!CC74), 0)</f>
        <v>0</v>
      </c>
      <c r="U80" s="209">
        <f>ROUND(N(data!CC75), 0)</f>
        <v>0</v>
      </c>
      <c r="V80" s="209">
        <f>ROUND(N(data!CC76), 0)</f>
        <v>0</v>
      </c>
      <c r="W80" s="209">
        <f>ROUND(N(data!CC77), 0)</f>
        <v>47429</v>
      </c>
      <c r="X80" s="209">
        <f>ROUND(N(data!CC78), 0)</f>
        <v>0</v>
      </c>
      <c r="Y80" s="209">
        <f>ROUND(N(data!CC79), 0)</f>
        <v>0</v>
      </c>
      <c r="Z80" s="209">
        <f>ROUND(N(data!CC80), 0)</f>
        <v>0</v>
      </c>
      <c r="AA80" s="209">
        <f>ROUND(N(data!CC81), 0)</f>
        <v>39977</v>
      </c>
      <c r="AB80" s="209">
        <f>ROUND(N(data!CC82), 0)</f>
        <v>0</v>
      </c>
      <c r="AC80" s="209">
        <f>ROUND(N(data!CC83), 0)</f>
        <v>6878</v>
      </c>
      <c r="AD80" s="209">
        <f>ROUND(N(data!CC84), 0)</f>
        <v>274282</v>
      </c>
      <c r="AE80" s="209">
        <f>ROUND(N(data!CC89), 0)</f>
        <v>0</v>
      </c>
      <c r="AF80" s="209">
        <f>ROUND(N(data!CC87), 0)</f>
        <v>0</v>
      </c>
      <c r="AG80" s="209">
        <f>ROUND(N(data!CC90), 0)</f>
        <v>0</v>
      </c>
      <c r="AH80" s="209">
        <f>ROUND(N(data!CC91), 0)</f>
        <v>0</v>
      </c>
      <c r="AI80" s="209">
        <f>ROUND(N(data!CC92), 0)</f>
        <v>0</v>
      </c>
      <c r="AJ80" s="209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Highline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H-126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16251 Sylvester Rd SW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Burien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10" zoomScaleNormal="100" workbookViewId="0">
      <pane xSplit="1" ySplit="5" topLeftCell="B15" activePane="bottomRight" state="frozen"/>
      <selection activeCell="A10" sqref="A10"/>
      <selection pane="topRight" activeCell="B10" sqref="B10"/>
      <selection pane="bottomLeft" activeCell="A15" sqref="A15"/>
      <selection pane="bottomRight" activeCell="C50" sqref="C5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>
        <f>data!C97</f>
        <v>126</v>
      </c>
      <c r="B12" s="352" t="str">
        <f>RIGHT('Prior Year'!C96,4)</f>
        <v>2022</v>
      </c>
      <c r="C12" s="352" t="str">
        <f>RIGHT(data!C96,4)</f>
        <v>2023</v>
      </c>
      <c r="D12" s="4" t="str">
        <f>RIGHT('Prior Year'!C96,4)</f>
        <v>2022</v>
      </c>
      <c r="E12" s="352" t="str">
        <f>RIGHT(data!C96,4)</f>
        <v>2023</v>
      </c>
      <c r="F12" s="4" t="str">
        <f>RIGHT('Prior Year'!C96,4)</f>
        <v>2022</v>
      </c>
      <c r="G12" s="352" t="str">
        <f>RIGHT(data!C96,4)</f>
        <v>2023</v>
      </c>
      <c r="H12" s="3"/>
    </row>
    <row r="13" spans="1:13" x14ac:dyDescent="0.25">
      <c r="A13" s="2"/>
      <c r="B13" s="244" t="s">
        <v>725</v>
      </c>
      <c r="C13" s="244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4" t="s">
        <v>364</v>
      </c>
      <c r="C14" s="244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4">
        <f>ROUND(N('Prior Year'!C85), 0)</f>
        <v>7765429</v>
      </c>
      <c r="C15" s="244">
        <f>data!C85</f>
        <v>5943835.7800000003</v>
      </c>
      <c r="D15" s="244">
        <f>ROUND(N('Prior Year'!C59), 0)</f>
        <v>2183</v>
      </c>
      <c r="E15" s="1">
        <f>data!C59</f>
        <v>1820</v>
      </c>
      <c r="F15" s="219">
        <f t="shared" ref="F15:F59" si="0">IF(B15=0,"",IF(D15=0,"",B15/D15))</f>
        <v>3557.2281264315161</v>
      </c>
      <c r="G15" s="219">
        <f t="shared" ref="G15:G29" si="1">IF(C15=0,"",IF(E15=0,"",C15/E15))</f>
        <v>3265.8438351648351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4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4">
        <f>ROUND(N('Prior Year'!D85), 0)</f>
        <v>0</v>
      </c>
      <c r="C16" s="244">
        <f>data!D85</f>
        <v>0</v>
      </c>
      <c r="D16" s="244">
        <f>ROUND(N('Prior Year'!D59), 0)</f>
        <v>0</v>
      </c>
      <c r="E16" s="1">
        <f>data!D59</f>
        <v>0</v>
      </c>
      <c r="F16" s="219" t="str">
        <f t="shared" si="0"/>
        <v/>
      </c>
      <c r="G16" s="219" t="str">
        <f t="shared" si="1"/>
        <v/>
      </c>
      <c r="H16" s="6" t="str">
        <f t="shared" si="2"/>
        <v/>
      </c>
      <c r="I16" s="244" t="str">
        <f t="shared" si="3"/>
        <v/>
      </c>
      <c r="M16" s="7"/>
    </row>
    <row r="17" spans="1:13" x14ac:dyDescent="0.25">
      <c r="A17" s="1" t="s">
        <v>737</v>
      </c>
      <c r="B17" s="244">
        <f>ROUND(N('Prior Year'!E85), 0)</f>
        <v>38279170</v>
      </c>
      <c r="C17" s="244">
        <f>data!E85</f>
        <v>30317638.310000006</v>
      </c>
      <c r="D17" s="244">
        <f>ROUND(N('Prior Year'!E59), 0)</f>
        <v>30724</v>
      </c>
      <c r="E17" s="1">
        <f>data!E59</f>
        <v>25763</v>
      </c>
      <c r="F17" s="219">
        <f t="shared" si="0"/>
        <v>1245.9045046217941</v>
      </c>
      <c r="G17" s="219">
        <f t="shared" si="1"/>
        <v>1176.789904514226</v>
      </c>
      <c r="H17" s="6" t="str">
        <f t="shared" si="2"/>
        <v/>
      </c>
      <c r="I17" s="244" t="str">
        <f t="shared" si="3"/>
        <v/>
      </c>
      <c r="M17" s="7"/>
    </row>
    <row r="18" spans="1:13" x14ac:dyDescent="0.25">
      <c r="A18" s="1" t="s">
        <v>738</v>
      </c>
      <c r="B18" s="244">
        <f>ROUND(N('Prior Year'!F85), 0)</f>
        <v>0</v>
      </c>
      <c r="C18" s="244">
        <f>data!F85</f>
        <v>0</v>
      </c>
      <c r="D18" s="244">
        <f>ROUND(N('Prior Year'!F59), 0)</f>
        <v>0</v>
      </c>
      <c r="E18" s="1">
        <f>data!F59</f>
        <v>0</v>
      </c>
      <c r="F18" s="219" t="str">
        <f t="shared" si="0"/>
        <v/>
      </c>
      <c r="G18" s="219" t="str">
        <f t="shared" si="1"/>
        <v/>
      </c>
      <c r="H18" s="6" t="str">
        <f t="shared" si="2"/>
        <v/>
      </c>
      <c r="I18" s="244" t="str">
        <f t="shared" si="3"/>
        <v/>
      </c>
      <c r="M18" s="7"/>
    </row>
    <row r="19" spans="1:13" x14ac:dyDescent="0.25">
      <c r="A19" s="1" t="s">
        <v>739</v>
      </c>
      <c r="B19" s="244">
        <f>ROUND(N('Prior Year'!G85), 0)</f>
        <v>0</v>
      </c>
      <c r="C19" s="244">
        <f>data!G85</f>
        <v>0</v>
      </c>
      <c r="D19" s="244">
        <f>ROUND(N('Prior Year'!G59), 0)</f>
        <v>0</v>
      </c>
      <c r="E19" s="1">
        <f>data!G59</f>
        <v>0</v>
      </c>
      <c r="F19" s="219" t="str">
        <f t="shared" si="0"/>
        <v/>
      </c>
      <c r="G19" s="219" t="str">
        <f t="shared" si="1"/>
        <v/>
      </c>
      <c r="H19" s="6" t="str">
        <f t="shared" si="2"/>
        <v/>
      </c>
      <c r="I19" s="244" t="str">
        <f t="shared" si="3"/>
        <v/>
      </c>
      <c r="M19" s="7"/>
    </row>
    <row r="20" spans="1:13" x14ac:dyDescent="0.25">
      <c r="A20" s="1" t="s">
        <v>740</v>
      </c>
      <c r="B20" s="244">
        <f>ROUND(N('Prior Year'!H85), 0)</f>
        <v>0</v>
      </c>
      <c r="C20" s="244">
        <f>data!H85</f>
        <v>0</v>
      </c>
      <c r="D20" s="244">
        <f>ROUND(N('Prior Year'!H59), 0)</f>
        <v>0</v>
      </c>
      <c r="E20" s="1">
        <f>data!H59</f>
        <v>0</v>
      </c>
      <c r="F20" s="219" t="str">
        <f t="shared" si="0"/>
        <v/>
      </c>
      <c r="G20" s="219" t="str">
        <f t="shared" si="1"/>
        <v/>
      </c>
      <c r="H20" s="6" t="str">
        <f t="shared" si="2"/>
        <v/>
      </c>
      <c r="I20" s="244" t="str">
        <f t="shared" si="3"/>
        <v/>
      </c>
      <c r="M20" s="7"/>
    </row>
    <row r="21" spans="1:13" x14ac:dyDescent="0.25">
      <c r="A21" s="1" t="s">
        <v>741</v>
      </c>
      <c r="B21" s="244">
        <f>ROUND(N('Prior Year'!I85), 0)</f>
        <v>0</v>
      </c>
      <c r="C21" s="244">
        <f>data!I85</f>
        <v>0</v>
      </c>
      <c r="D21" s="244">
        <f>ROUND(N('Prior Year'!I59), 0)</f>
        <v>0</v>
      </c>
      <c r="E21" s="1">
        <f>data!I59</f>
        <v>0</v>
      </c>
      <c r="F21" s="219" t="str">
        <f t="shared" si="0"/>
        <v/>
      </c>
      <c r="G21" s="219" t="str">
        <f t="shared" si="1"/>
        <v/>
      </c>
      <c r="H21" s="6" t="str">
        <f t="shared" si="2"/>
        <v/>
      </c>
      <c r="I21" s="244" t="str">
        <f t="shared" si="3"/>
        <v/>
      </c>
      <c r="M21" s="7"/>
    </row>
    <row r="22" spans="1:13" x14ac:dyDescent="0.25">
      <c r="A22" s="1" t="s">
        <v>742</v>
      </c>
      <c r="B22" s="244">
        <f>ROUND(N('Prior Year'!J85), 0)</f>
        <v>0</v>
      </c>
      <c r="C22" s="244">
        <f>data!J85</f>
        <v>0</v>
      </c>
      <c r="D22" s="244">
        <f>ROUND(N('Prior Year'!J59), 0)</f>
        <v>0</v>
      </c>
      <c r="E22" s="1">
        <f>data!J59</f>
        <v>0</v>
      </c>
      <c r="F22" s="219" t="str">
        <f t="shared" si="0"/>
        <v/>
      </c>
      <c r="G22" s="219" t="str">
        <f t="shared" si="1"/>
        <v/>
      </c>
      <c r="H22" s="6" t="str">
        <f t="shared" si="2"/>
        <v/>
      </c>
      <c r="I22" s="244" t="str">
        <f t="shared" si="3"/>
        <v/>
      </c>
      <c r="M22" s="7"/>
    </row>
    <row r="23" spans="1:13" x14ac:dyDescent="0.25">
      <c r="A23" s="1" t="s">
        <v>743</v>
      </c>
      <c r="B23" s="244">
        <f>ROUND(N('Prior Year'!K85), 0)</f>
        <v>0</v>
      </c>
      <c r="C23" s="244">
        <f>data!K85</f>
        <v>0</v>
      </c>
      <c r="D23" s="244">
        <f>ROUND(N('Prior Year'!K59), 0)</f>
        <v>0</v>
      </c>
      <c r="E23" s="1">
        <f>data!K59</f>
        <v>0</v>
      </c>
      <c r="F23" s="219" t="str">
        <f t="shared" si="0"/>
        <v/>
      </c>
      <c r="G23" s="219" t="str">
        <f t="shared" si="1"/>
        <v/>
      </c>
      <c r="H23" s="6" t="str">
        <f t="shared" si="2"/>
        <v/>
      </c>
      <c r="I23" s="244" t="str">
        <f t="shared" si="3"/>
        <v/>
      </c>
      <c r="M23" s="7"/>
    </row>
    <row r="24" spans="1:13" x14ac:dyDescent="0.25">
      <c r="A24" s="1" t="s">
        <v>744</v>
      </c>
      <c r="B24" s="244">
        <f>ROUND(N('Prior Year'!L85), 0)</f>
        <v>0</v>
      </c>
      <c r="C24" s="244">
        <f>data!L85</f>
        <v>0</v>
      </c>
      <c r="D24" s="244">
        <f>ROUND(N('Prior Year'!L59), 0)</f>
        <v>0</v>
      </c>
      <c r="E24" s="1">
        <f>data!L59</f>
        <v>0</v>
      </c>
      <c r="F24" s="219" t="str">
        <f t="shared" si="0"/>
        <v/>
      </c>
      <c r="G24" s="219" t="str">
        <f t="shared" si="1"/>
        <v/>
      </c>
      <c r="H24" s="6" t="str">
        <f t="shared" si="2"/>
        <v/>
      </c>
      <c r="I24" s="244" t="str">
        <f t="shared" si="3"/>
        <v/>
      </c>
      <c r="M24" s="7"/>
    </row>
    <row r="25" spans="1:13" x14ac:dyDescent="0.25">
      <c r="A25" s="1" t="s">
        <v>745</v>
      </c>
      <c r="B25" s="244">
        <f>ROUND(N('Prior Year'!M85), 0)</f>
        <v>0</v>
      </c>
      <c r="C25" s="244">
        <f>data!M85</f>
        <v>0</v>
      </c>
      <c r="D25" s="244">
        <f>ROUND(N('Prior Year'!M59), 0)</f>
        <v>0</v>
      </c>
      <c r="E25" s="1">
        <f>data!M59</f>
        <v>0</v>
      </c>
      <c r="F25" s="219" t="str">
        <f t="shared" si="0"/>
        <v/>
      </c>
      <c r="G25" s="219" t="str">
        <f t="shared" si="1"/>
        <v/>
      </c>
      <c r="H25" s="6" t="str">
        <f t="shared" si="2"/>
        <v/>
      </c>
      <c r="I25" s="244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44">
        <f>data!N85</f>
        <v>0</v>
      </c>
      <c r="D26" s="244">
        <f>ROUND(N('Prior Year'!N59), 0)</f>
        <v>0</v>
      </c>
      <c r="E26" s="1">
        <f>data!N59</f>
        <v>0</v>
      </c>
      <c r="F26" s="219" t="str">
        <f t="shared" si="0"/>
        <v/>
      </c>
      <c r="G26" s="219" t="str">
        <f t="shared" si="1"/>
        <v/>
      </c>
      <c r="H26" s="6" t="str">
        <f t="shared" si="2"/>
        <v/>
      </c>
      <c r="I26" s="244" t="str">
        <f t="shared" si="3"/>
        <v/>
      </c>
      <c r="M26" s="7"/>
    </row>
    <row r="27" spans="1:13" x14ac:dyDescent="0.25">
      <c r="A27" s="1" t="s">
        <v>747</v>
      </c>
      <c r="B27" s="244">
        <f>ROUND(N('Prior Year'!O85), 0)</f>
        <v>8006512</v>
      </c>
      <c r="C27" s="244">
        <f>data!O85</f>
        <v>9513227.379999999</v>
      </c>
      <c r="D27" s="244">
        <f>ROUND(N('Prior Year'!O59), 0)</f>
        <v>3082</v>
      </c>
      <c r="E27" s="1">
        <f>data!O59</f>
        <v>2767</v>
      </c>
      <c r="F27" s="219">
        <f t="shared" si="0"/>
        <v>2597.8299805321221</v>
      </c>
      <c r="G27" s="219">
        <f t="shared" si="1"/>
        <v>3438.1016913624862</v>
      </c>
      <c r="H27" s="6">
        <f t="shared" si="2"/>
        <v>0.32345138716824273</v>
      </c>
      <c r="I27" s="351" t="s">
        <v>1368</v>
      </c>
      <c r="M27" s="7"/>
    </row>
    <row r="28" spans="1:13" x14ac:dyDescent="0.25">
      <c r="A28" s="1" t="s">
        <v>748</v>
      </c>
      <c r="B28" s="244">
        <f>ROUND(N('Prior Year'!P85), 0)</f>
        <v>21480636</v>
      </c>
      <c r="C28" s="244">
        <f>data!P85</f>
        <v>20269155.59</v>
      </c>
      <c r="D28" s="244">
        <f>ROUND(N('Prior Year'!P59), 0)</f>
        <v>349515</v>
      </c>
      <c r="E28" s="1">
        <f>data!P59</f>
        <v>340588</v>
      </c>
      <c r="F28" s="219">
        <f t="shared" si="0"/>
        <v>61.458409510321445</v>
      </c>
      <c r="G28" s="219">
        <f t="shared" si="1"/>
        <v>59.512242327973972</v>
      </c>
      <c r="H28" s="6" t="str">
        <f t="shared" si="2"/>
        <v/>
      </c>
      <c r="I28" s="244" t="str">
        <f t="shared" si="3"/>
        <v/>
      </c>
      <c r="J28" s="350"/>
      <c r="M28" s="7"/>
    </row>
    <row r="29" spans="1:13" x14ac:dyDescent="0.25">
      <c r="A29" s="1" t="s">
        <v>749</v>
      </c>
      <c r="B29" s="244">
        <f>ROUND(N('Prior Year'!Q85), 0)</f>
        <v>2218901</v>
      </c>
      <c r="C29" s="244">
        <f>data!Q85</f>
        <v>2194904.4499999997</v>
      </c>
      <c r="D29" s="244">
        <f>ROUND(N('Prior Year'!Q59), 0)</f>
        <v>149325</v>
      </c>
      <c r="E29" s="1">
        <f>data!Q59</f>
        <v>142965</v>
      </c>
      <c r="F29" s="219">
        <f t="shared" si="0"/>
        <v>14.859541269044032</v>
      </c>
      <c r="G29" s="219">
        <f t="shared" si="1"/>
        <v>15.35273983142727</v>
      </c>
      <c r="H29" s="6" t="str">
        <f t="shared" si="2"/>
        <v/>
      </c>
      <c r="I29" s="244" t="str">
        <f t="shared" si="3"/>
        <v/>
      </c>
      <c r="M29" s="7"/>
    </row>
    <row r="30" spans="1:13" x14ac:dyDescent="0.25">
      <c r="A30" s="1" t="s">
        <v>750</v>
      </c>
      <c r="B30" s="244">
        <f>ROUND(N('Prior Year'!R85), 0)</f>
        <v>0</v>
      </c>
      <c r="C30" s="244">
        <f>data!R85</f>
        <v>0</v>
      </c>
      <c r="D30" s="244">
        <f>ROUND(N('Prior Year'!R59), 0)</f>
        <v>0</v>
      </c>
      <c r="E30" s="1">
        <f>data!R59</f>
        <v>0</v>
      </c>
      <c r="F30" s="219" t="str">
        <f t="shared" si="0"/>
        <v/>
      </c>
      <c r="G30" s="219" t="str">
        <f>IFERROR(IF(C30=0,"",IF(E30=0,"",C30/E30)),"")</f>
        <v/>
      </c>
      <c r="H30" s="6" t="str">
        <f t="shared" si="2"/>
        <v/>
      </c>
      <c r="I30" s="244" t="str">
        <f t="shared" si="3"/>
        <v/>
      </c>
      <c r="M30" s="7"/>
    </row>
    <row r="31" spans="1:13" x14ac:dyDescent="0.25">
      <c r="A31" s="1" t="s">
        <v>751</v>
      </c>
      <c r="B31" s="244">
        <f>ROUND(N('Prior Year'!S85), 0)</f>
        <v>1317096</v>
      </c>
      <c r="C31" s="244">
        <f>data!S85</f>
        <v>1009587.38</v>
      </c>
      <c r="D31" s="244" t="s">
        <v>752</v>
      </c>
      <c r="E31" s="4" t="s">
        <v>752</v>
      </c>
      <c r="F31" s="219" t="s">
        <v>5</v>
      </c>
      <c r="G31" s="219" t="str">
        <f t="shared" ref="G31:G32" si="4">IFERROR(IF(C31=0,"",IF(E31=0,"",C31/E31)),"")</f>
        <v/>
      </c>
      <c r="H31" s="6" t="s">
        <v>5</v>
      </c>
      <c r="I31" s="244" t="str">
        <f t="shared" si="3"/>
        <v/>
      </c>
      <c r="M31" s="7"/>
    </row>
    <row r="32" spans="1:13" x14ac:dyDescent="0.25">
      <c r="A32" s="1" t="s">
        <v>753</v>
      </c>
      <c r="B32" s="244">
        <f>ROUND(N('Prior Year'!T85), 0)</f>
        <v>282477</v>
      </c>
      <c r="C32" s="244">
        <f>data!T85</f>
        <v>436384.80000000005</v>
      </c>
      <c r="D32" s="244" t="s">
        <v>752</v>
      </c>
      <c r="E32" s="4" t="s">
        <v>752</v>
      </c>
      <c r="F32" s="219" t="s">
        <v>5</v>
      </c>
      <c r="G32" s="219" t="str">
        <f t="shared" si="4"/>
        <v/>
      </c>
      <c r="H32" s="6" t="s">
        <v>5</v>
      </c>
      <c r="I32" s="244" t="str">
        <f t="shared" si="3"/>
        <v/>
      </c>
      <c r="M32" s="7"/>
    </row>
    <row r="33" spans="1:13" x14ac:dyDescent="0.25">
      <c r="A33" s="1" t="s">
        <v>754</v>
      </c>
      <c r="B33" s="244">
        <f>ROUND(N('Prior Year'!U85), 0)</f>
        <v>7153003</v>
      </c>
      <c r="C33" s="244">
        <f>data!U85</f>
        <v>7410071.6300000008</v>
      </c>
      <c r="D33" s="244">
        <f>ROUND(N('Prior Year'!U59), 0)</f>
        <v>446467</v>
      </c>
      <c r="E33" s="1">
        <f>data!U59</f>
        <v>400315</v>
      </c>
      <c r="F33" s="219">
        <f t="shared" si="0"/>
        <v>16.021347602398386</v>
      </c>
      <c r="G33" s="219">
        <f t="shared" ref="G33:G69" si="5">IF(C33=0,"",IF(E33=0,"",C33/E33))</f>
        <v>18.510601975943946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4" t="str">
        <f t="shared" si="3"/>
        <v/>
      </c>
      <c r="M33" s="7"/>
    </row>
    <row r="34" spans="1:13" x14ac:dyDescent="0.25">
      <c r="A34" s="1" t="s">
        <v>755</v>
      </c>
      <c r="B34" s="244">
        <f>ROUND(N('Prior Year'!V85), 0)</f>
        <v>575422</v>
      </c>
      <c r="C34" s="244">
        <f>data!V85</f>
        <v>675906.20000000007</v>
      </c>
      <c r="D34" s="244">
        <f>ROUND(N('Prior Year'!V59), 0)</f>
        <v>0</v>
      </c>
      <c r="E34" s="1">
        <f>data!V59</f>
        <v>0</v>
      </c>
      <c r="F34" s="219" t="str">
        <f t="shared" si="0"/>
        <v/>
      </c>
      <c r="G34" s="219" t="str">
        <f t="shared" si="5"/>
        <v/>
      </c>
      <c r="H34" s="6" t="str">
        <f t="shared" si="6"/>
        <v/>
      </c>
      <c r="I34" s="244" t="str">
        <f t="shared" si="3"/>
        <v/>
      </c>
      <c r="M34" s="7"/>
    </row>
    <row r="35" spans="1:13" x14ac:dyDescent="0.25">
      <c r="A35" s="1" t="s">
        <v>756</v>
      </c>
      <c r="B35" s="244">
        <f>ROUND(N('Prior Year'!W85), 0)</f>
        <v>1566179</v>
      </c>
      <c r="C35" s="244">
        <f>data!W85</f>
        <v>1662408.05</v>
      </c>
      <c r="D35" s="244">
        <f>ROUND(N('Prior Year'!W59), 0)</f>
        <v>11729</v>
      </c>
      <c r="E35" s="1">
        <f>data!W59</f>
        <v>2802.07</v>
      </c>
      <c r="F35" s="219">
        <f t="shared" si="0"/>
        <v>133.53048000682071</v>
      </c>
      <c r="G35" s="219">
        <f t="shared" si="5"/>
        <v>593.27855835150444</v>
      </c>
      <c r="H35" s="6">
        <f t="shared" si="6"/>
        <v>3.4430197384237662</v>
      </c>
      <c r="I35" s="244" t="s">
        <v>1363</v>
      </c>
      <c r="M35" s="7"/>
    </row>
    <row r="36" spans="1:13" x14ac:dyDescent="0.25">
      <c r="A36" s="1" t="s">
        <v>757</v>
      </c>
      <c r="B36" s="244">
        <f>ROUND(N('Prior Year'!X85), 0)</f>
        <v>1942921</v>
      </c>
      <c r="C36" s="244">
        <f>data!X85</f>
        <v>1991424.5499999998</v>
      </c>
      <c r="D36" s="244">
        <f>ROUND(N('Prior Year'!X59), 0)</f>
        <v>48845</v>
      </c>
      <c r="E36" s="1">
        <f>data!X59</f>
        <v>19414.78</v>
      </c>
      <c r="F36" s="219">
        <f t="shared" si="0"/>
        <v>39.777275053741427</v>
      </c>
      <c r="G36" s="219">
        <f t="shared" si="5"/>
        <v>102.57260447967991</v>
      </c>
      <c r="H36" s="6">
        <f t="shared" si="6"/>
        <v>1.57867348482515</v>
      </c>
      <c r="I36" s="244" t="s">
        <v>1363</v>
      </c>
      <c r="M36" s="7"/>
    </row>
    <row r="37" spans="1:13" x14ac:dyDescent="0.25">
      <c r="A37" s="1" t="s">
        <v>758</v>
      </c>
      <c r="B37" s="244">
        <f>ROUND(N('Prior Year'!Y85), 0)</f>
        <v>6707053</v>
      </c>
      <c r="C37" s="244">
        <f>data!Y85</f>
        <v>6461604.8100000005</v>
      </c>
      <c r="D37" s="244">
        <f>ROUND(N('Prior Year'!Y59), 0)</f>
        <v>187189</v>
      </c>
      <c r="E37" s="1">
        <f>data!Y59</f>
        <v>57401.000000000007</v>
      </c>
      <c r="F37" s="219">
        <f t="shared" si="0"/>
        <v>35.830379990277208</v>
      </c>
      <c r="G37" s="219">
        <f t="shared" si="5"/>
        <v>112.56955122733054</v>
      </c>
      <c r="H37" s="6">
        <f t="shared" si="6"/>
        <v>2.141734786454315</v>
      </c>
      <c r="I37" s="244" t="s">
        <v>1363</v>
      </c>
      <c r="M37" s="7"/>
    </row>
    <row r="38" spans="1:13" x14ac:dyDescent="0.25">
      <c r="A38" s="1" t="s">
        <v>759</v>
      </c>
      <c r="B38" s="244">
        <f>ROUND(N('Prior Year'!Z85), 0)</f>
        <v>2512221</v>
      </c>
      <c r="C38" s="244">
        <f>data!Z85</f>
        <v>2352803.27</v>
      </c>
      <c r="D38" s="244">
        <f>ROUND(N('Prior Year'!Z59), 0)</f>
        <v>0</v>
      </c>
      <c r="E38" s="1">
        <f>data!Z59</f>
        <v>0</v>
      </c>
      <c r="F38" s="219" t="str">
        <f t="shared" si="0"/>
        <v/>
      </c>
      <c r="G38" s="219" t="str">
        <f t="shared" si="5"/>
        <v/>
      </c>
      <c r="H38" s="6" t="str">
        <f t="shared" si="6"/>
        <v/>
      </c>
      <c r="I38" s="244" t="str">
        <f t="shared" si="3"/>
        <v/>
      </c>
      <c r="M38" s="7"/>
    </row>
    <row r="39" spans="1:13" x14ac:dyDescent="0.25">
      <c r="A39" s="1" t="s">
        <v>760</v>
      </c>
      <c r="B39" s="244">
        <f>ROUND(N('Prior Year'!AA85), 0)</f>
        <v>1000798</v>
      </c>
      <c r="C39" s="244">
        <f>data!AA85</f>
        <v>1219440.8500000001</v>
      </c>
      <c r="D39" s="244">
        <f>ROUND(N('Prior Year'!AA59), 0)</f>
        <v>14788</v>
      </c>
      <c r="E39" s="1">
        <f>data!AA59</f>
        <v>2763.3</v>
      </c>
      <c r="F39" s="219">
        <f t="shared" si="0"/>
        <v>67.676359210170403</v>
      </c>
      <c r="G39" s="219">
        <f t="shared" si="5"/>
        <v>441.29875511164187</v>
      </c>
      <c r="H39" s="6">
        <f t="shared" si="6"/>
        <v>5.5207224540726108</v>
      </c>
      <c r="I39" s="244" t="s">
        <v>1363</v>
      </c>
      <c r="M39" s="7"/>
    </row>
    <row r="40" spans="1:13" x14ac:dyDescent="0.25">
      <c r="A40" s="1" t="s">
        <v>761</v>
      </c>
      <c r="B40" s="244">
        <f>ROUND(N('Prior Year'!AB85), 0)</f>
        <v>13946513</v>
      </c>
      <c r="C40" s="244">
        <f>data!AB85</f>
        <v>13198157.310000001</v>
      </c>
      <c r="D40" s="244" t="s">
        <v>752</v>
      </c>
      <c r="E40" s="4" t="s">
        <v>752</v>
      </c>
      <c r="F40" s="219" t="s">
        <v>5</v>
      </c>
      <c r="G40" s="219" t="str">
        <f>IFERROR(IF(C40=0,"",IF(E40=0,"",C40/E40)),"")</f>
        <v/>
      </c>
      <c r="H40" s="6" t="s">
        <v>5</v>
      </c>
      <c r="I40" s="244" t="str">
        <f t="shared" si="3"/>
        <v/>
      </c>
      <c r="M40" s="7"/>
    </row>
    <row r="41" spans="1:13" x14ac:dyDescent="0.25">
      <c r="A41" s="1" t="s">
        <v>762</v>
      </c>
      <c r="B41" s="244">
        <f>ROUND(N('Prior Year'!AC85), 0)</f>
        <v>2692273</v>
      </c>
      <c r="C41" s="244">
        <f>data!AC85</f>
        <v>2813175.2500000005</v>
      </c>
      <c r="D41" s="244">
        <f>ROUND(N('Prior Year'!AC59), 0)</f>
        <v>67368</v>
      </c>
      <c r="E41" s="1">
        <f>data!AC59</f>
        <v>58933.5</v>
      </c>
      <c r="F41" s="219">
        <f t="shared" si="0"/>
        <v>39.963677116731979</v>
      </c>
      <c r="G41" s="219">
        <f t="shared" si="5"/>
        <v>47.734739155149455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4" t="str">
        <f t="shared" si="3"/>
        <v/>
      </c>
      <c r="M41" s="7"/>
    </row>
    <row r="42" spans="1:13" x14ac:dyDescent="0.25">
      <c r="A42" s="1" t="s">
        <v>763</v>
      </c>
      <c r="B42" s="244">
        <f>ROUND(N('Prior Year'!AD85), 0)</f>
        <v>630317</v>
      </c>
      <c r="C42" s="244">
        <f>data!AD85</f>
        <v>671569.11</v>
      </c>
      <c r="D42" s="244">
        <f>ROUND(N('Prior Year'!AD59), 0)</f>
        <v>32566</v>
      </c>
      <c r="E42" s="1">
        <f>data!AD59</f>
        <v>506</v>
      </c>
      <c r="F42" s="219">
        <f t="shared" si="0"/>
        <v>19.35506356322545</v>
      </c>
      <c r="G42" s="219">
        <f t="shared" si="5"/>
        <v>1327.2116798418972</v>
      </c>
      <c r="H42" s="6">
        <f t="shared" si="7"/>
        <v>67.57180683010489</v>
      </c>
      <c r="I42" s="244" t="s">
        <v>1364</v>
      </c>
      <c r="M42" s="7"/>
    </row>
    <row r="43" spans="1:13" x14ac:dyDescent="0.25">
      <c r="A43" s="1" t="s">
        <v>764</v>
      </c>
      <c r="B43" s="244">
        <f>ROUND(N('Prior Year'!AE85), 0)</f>
        <v>871382</v>
      </c>
      <c r="C43" s="244">
        <f>data!AE85</f>
        <v>777376.46</v>
      </c>
      <c r="D43" s="244">
        <f>ROUND(N('Prior Year'!AE59), 0)</f>
        <v>13404</v>
      </c>
      <c r="E43" s="1">
        <f>data!AE59</f>
        <v>11381</v>
      </c>
      <c r="F43" s="219">
        <f t="shared" si="0"/>
        <v>65.009101760668457</v>
      </c>
      <c r="G43" s="219">
        <f t="shared" si="5"/>
        <v>68.304758808540541</v>
      </c>
      <c r="H43" s="6" t="str">
        <f t="shared" si="7"/>
        <v/>
      </c>
      <c r="I43" s="244" t="str">
        <f t="shared" si="3"/>
        <v/>
      </c>
      <c r="M43" s="7"/>
    </row>
    <row r="44" spans="1:13" x14ac:dyDescent="0.25">
      <c r="A44" s="1" t="s">
        <v>765</v>
      </c>
      <c r="B44" s="244">
        <f>ROUND(N('Prior Year'!AF85), 0)</f>
        <v>0</v>
      </c>
      <c r="C44" s="244">
        <f>data!AF85</f>
        <v>0</v>
      </c>
      <c r="D44" s="244">
        <f>ROUND(N('Prior Year'!AF59), 0)</f>
        <v>0</v>
      </c>
      <c r="E44" s="1">
        <f>data!AF59</f>
        <v>0</v>
      </c>
      <c r="F44" s="219" t="str">
        <f t="shared" si="0"/>
        <v/>
      </c>
      <c r="G44" s="219" t="str">
        <f t="shared" si="5"/>
        <v/>
      </c>
      <c r="H44" s="6" t="str">
        <f t="shared" si="7"/>
        <v/>
      </c>
      <c r="I44" s="244" t="str">
        <f t="shared" si="3"/>
        <v/>
      </c>
      <c r="M44" s="7"/>
    </row>
    <row r="45" spans="1:13" x14ac:dyDescent="0.25">
      <c r="A45" s="1" t="s">
        <v>766</v>
      </c>
      <c r="B45" s="244">
        <f>ROUND(N('Prior Year'!AG85), 0)</f>
        <v>14835464</v>
      </c>
      <c r="C45" s="244">
        <f>data!AG85</f>
        <v>13268961.1</v>
      </c>
      <c r="D45" s="244">
        <f>ROUND(N('Prior Year'!AG59), 0)</f>
        <v>38022</v>
      </c>
      <c r="E45" s="1">
        <f>data!AG59</f>
        <v>36839</v>
      </c>
      <c r="F45" s="219">
        <f t="shared" si="0"/>
        <v>390.18105307453578</v>
      </c>
      <c r="G45" s="219">
        <f t="shared" si="5"/>
        <v>360.18787426368795</v>
      </c>
      <c r="H45" s="6" t="str">
        <f t="shared" si="7"/>
        <v/>
      </c>
      <c r="I45" s="244" t="str">
        <f t="shared" si="3"/>
        <v/>
      </c>
      <c r="M45" s="7"/>
    </row>
    <row r="46" spans="1:13" x14ac:dyDescent="0.25">
      <c r="A46" s="1" t="s">
        <v>767</v>
      </c>
      <c r="B46" s="244">
        <f>ROUND(N('Prior Year'!AH85), 0)</f>
        <v>0</v>
      </c>
      <c r="C46" s="244">
        <f>data!AH85</f>
        <v>0</v>
      </c>
      <c r="D46" s="244">
        <f>ROUND(N('Prior Year'!AH59), 0)</f>
        <v>0</v>
      </c>
      <c r="E46" s="1">
        <f>data!AH59</f>
        <v>0</v>
      </c>
      <c r="F46" s="219" t="str">
        <f t="shared" si="0"/>
        <v/>
      </c>
      <c r="G46" s="219" t="str">
        <f t="shared" si="5"/>
        <v/>
      </c>
      <c r="H46" s="6" t="str">
        <f t="shared" si="7"/>
        <v/>
      </c>
      <c r="I46" s="244" t="str">
        <f t="shared" si="3"/>
        <v/>
      </c>
      <c r="M46" s="7"/>
    </row>
    <row r="47" spans="1:13" x14ac:dyDescent="0.25">
      <c r="A47" s="1" t="s">
        <v>768</v>
      </c>
      <c r="B47" s="244">
        <f>ROUND(N('Prior Year'!AI85), 0)</f>
        <v>0</v>
      </c>
      <c r="C47" s="244">
        <f>data!AI85</f>
        <v>0</v>
      </c>
      <c r="D47" s="244">
        <f>ROUND(N('Prior Year'!AI59), 0)</f>
        <v>0</v>
      </c>
      <c r="E47" s="1">
        <f>data!AI59</f>
        <v>0</v>
      </c>
      <c r="F47" s="219" t="str">
        <f t="shared" si="0"/>
        <v/>
      </c>
      <c r="G47" s="219" t="str">
        <f t="shared" si="5"/>
        <v/>
      </c>
      <c r="H47" s="6" t="str">
        <f t="shared" si="7"/>
        <v/>
      </c>
      <c r="I47" s="244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4">
        <f>ROUND(N('Prior Year'!AJ85), 0)</f>
        <v>59339832</v>
      </c>
      <c r="C48" s="244">
        <f>data!AJ85</f>
        <v>62402520.540000007</v>
      </c>
      <c r="D48" s="244">
        <f>ROUND(N('Prior Year'!AJ59), 0)</f>
        <v>247328</v>
      </c>
      <c r="E48" s="1">
        <f>data!AJ59</f>
        <v>241639.59999999998</v>
      </c>
      <c r="F48" s="219">
        <f t="shared" si="0"/>
        <v>239.92363177642645</v>
      </c>
      <c r="G48" s="219">
        <f t="shared" si="5"/>
        <v>258.2462499524085</v>
      </c>
      <c r="H48" s="6" t="str">
        <f t="shared" si="7"/>
        <v/>
      </c>
      <c r="I48" s="244" t="str">
        <f t="shared" si="8"/>
        <v/>
      </c>
      <c r="M48" s="7"/>
    </row>
    <row r="49" spans="1:13" x14ac:dyDescent="0.25">
      <c r="A49" s="1" t="s">
        <v>770</v>
      </c>
      <c r="B49" s="244">
        <f>ROUND(N('Prior Year'!AK85), 0)</f>
        <v>375091</v>
      </c>
      <c r="C49" s="244">
        <f>data!AK85</f>
        <v>396275.44999999995</v>
      </c>
      <c r="D49" s="244">
        <f>ROUND(N('Prior Year'!AK59), 0)</f>
        <v>7676</v>
      </c>
      <c r="E49" s="1">
        <f>data!AK59</f>
        <v>7392</v>
      </c>
      <c r="F49" s="219">
        <f t="shared" si="0"/>
        <v>48.865424700364777</v>
      </c>
      <c r="G49" s="219">
        <f t="shared" si="5"/>
        <v>53.608691829004322</v>
      </c>
      <c r="H49" s="6" t="str">
        <f t="shared" si="7"/>
        <v/>
      </c>
      <c r="I49" s="244" t="str">
        <f t="shared" si="8"/>
        <v/>
      </c>
      <c r="M49" s="7"/>
    </row>
    <row r="50" spans="1:13" x14ac:dyDescent="0.25">
      <c r="A50" s="1" t="s">
        <v>771</v>
      </c>
      <c r="B50" s="244">
        <f>ROUND(N('Prior Year'!AL85), 0)</f>
        <v>162700</v>
      </c>
      <c r="C50" s="244">
        <f>data!AL85</f>
        <v>179762.75999999998</v>
      </c>
      <c r="D50" s="244">
        <f>ROUND(N('Prior Year'!AL59), 0)</f>
        <v>2475</v>
      </c>
      <c r="E50" s="1">
        <f>data!AL59</f>
        <v>2108</v>
      </c>
      <c r="F50" s="219">
        <f t="shared" si="0"/>
        <v>65.737373737373744</v>
      </c>
      <c r="G50" s="219">
        <f t="shared" si="5"/>
        <v>85.276451612903216</v>
      </c>
      <c r="H50" s="6">
        <f t="shared" si="7"/>
        <v>0.29722936534686806</v>
      </c>
      <c r="I50" s="244" t="s">
        <v>1365</v>
      </c>
      <c r="M50" s="7"/>
    </row>
    <row r="51" spans="1:13" x14ac:dyDescent="0.25">
      <c r="A51" s="1" t="s">
        <v>772</v>
      </c>
      <c r="B51" s="244">
        <f>ROUND(N('Prior Year'!AM85), 0)</f>
        <v>0</v>
      </c>
      <c r="C51" s="244">
        <f>data!AM85</f>
        <v>0</v>
      </c>
      <c r="D51" s="244">
        <f>ROUND(N('Prior Year'!AM59), 0)</f>
        <v>0</v>
      </c>
      <c r="E51" s="1">
        <f>data!AM59</f>
        <v>0</v>
      </c>
      <c r="F51" s="219" t="str">
        <f t="shared" si="0"/>
        <v/>
      </c>
      <c r="G51" s="219" t="str">
        <f t="shared" si="5"/>
        <v/>
      </c>
      <c r="H51" s="6" t="str">
        <f t="shared" si="7"/>
        <v/>
      </c>
      <c r="I51" s="244" t="str">
        <f t="shared" si="8"/>
        <v/>
      </c>
      <c r="J51" s="350"/>
      <c r="M51" s="7"/>
    </row>
    <row r="52" spans="1:13" x14ac:dyDescent="0.25">
      <c r="A52" s="1" t="s">
        <v>773</v>
      </c>
      <c r="B52" s="244">
        <f>ROUND(N('Prior Year'!AN85), 0)</f>
        <v>0</v>
      </c>
      <c r="C52" s="244">
        <f>data!AN85</f>
        <v>0</v>
      </c>
      <c r="D52" s="244">
        <f>ROUND(N('Prior Year'!AN59), 0)</f>
        <v>0</v>
      </c>
      <c r="E52" s="1">
        <f>data!AN59</f>
        <v>0</v>
      </c>
      <c r="F52" s="219" t="str">
        <f t="shared" si="0"/>
        <v/>
      </c>
      <c r="G52" s="219" t="str">
        <f t="shared" si="5"/>
        <v/>
      </c>
      <c r="H52" s="6" t="str">
        <f t="shared" si="7"/>
        <v/>
      </c>
      <c r="I52" s="244" t="str">
        <f t="shared" si="8"/>
        <v/>
      </c>
      <c r="J52" s="350"/>
      <c r="M52" s="7"/>
    </row>
    <row r="53" spans="1:13" x14ac:dyDescent="0.25">
      <c r="A53" s="1" t="s">
        <v>774</v>
      </c>
      <c r="B53" s="244">
        <f>ROUND(N('Prior Year'!AO85), 0)</f>
        <v>0</v>
      </c>
      <c r="C53" s="244">
        <f>data!AO85</f>
        <v>0</v>
      </c>
      <c r="D53" s="244">
        <f>ROUND(N('Prior Year'!AO59), 0)</f>
        <v>0</v>
      </c>
      <c r="E53" s="1">
        <f>data!AO59</f>
        <v>0</v>
      </c>
      <c r="F53" s="219" t="str">
        <f t="shared" si="0"/>
        <v/>
      </c>
      <c r="G53" s="219" t="str">
        <f t="shared" si="5"/>
        <v/>
      </c>
      <c r="H53" s="6" t="str">
        <f t="shared" si="7"/>
        <v/>
      </c>
      <c r="I53" s="244" t="str">
        <f t="shared" si="8"/>
        <v/>
      </c>
      <c r="M53" s="7"/>
    </row>
    <row r="54" spans="1:13" x14ac:dyDescent="0.25">
      <c r="A54" s="1" t="s">
        <v>775</v>
      </c>
      <c r="B54" s="244">
        <f>ROUND(N('Prior Year'!AP85), 0)</f>
        <v>0</v>
      </c>
      <c r="C54" s="244">
        <f>data!AP85</f>
        <v>0</v>
      </c>
      <c r="D54" s="244">
        <f>ROUND(N('Prior Year'!AP59), 0)</f>
        <v>0</v>
      </c>
      <c r="E54" s="1">
        <f>data!AP59</f>
        <v>0</v>
      </c>
      <c r="F54" s="219" t="str">
        <f t="shared" si="0"/>
        <v/>
      </c>
      <c r="G54" s="219" t="str">
        <f t="shared" si="5"/>
        <v/>
      </c>
      <c r="H54" s="6" t="str">
        <f t="shared" si="7"/>
        <v/>
      </c>
      <c r="I54" s="244" t="str">
        <f t="shared" si="8"/>
        <v/>
      </c>
      <c r="M54" s="7"/>
    </row>
    <row r="55" spans="1:13" x14ac:dyDescent="0.25">
      <c r="A55" s="1" t="s">
        <v>776</v>
      </c>
      <c r="B55" s="244">
        <f>ROUND(N('Prior Year'!AQ85), 0)</f>
        <v>0</v>
      </c>
      <c r="C55" s="244">
        <f>data!AQ85</f>
        <v>0</v>
      </c>
      <c r="D55" s="244">
        <f>ROUND(N('Prior Year'!AQ59), 0)</f>
        <v>0</v>
      </c>
      <c r="E55" s="1">
        <f>data!AQ59</f>
        <v>0</v>
      </c>
      <c r="F55" s="219" t="str">
        <f t="shared" si="0"/>
        <v/>
      </c>
      <c r="G55" s="219" t="str">
        <f t="shared" si="5"/>
        <v/>
      </c>
      <c r="H55" s="6" t="str">
        <f t="shared" si="7"/>
        <v/>
      </c>
      <c r="I55" s="244" t="str">
        <f t="shared" si="8"/>
        <v/>
      </c>
      <c r="M55" s="7"/>
    </row>
    <row r="56" spans="1:13" x14ac:dyDescent="0.25">
      <c r="A56" s="1" t="s">
        <v>777</v>
      </c>
      <c r="B56" s="244">
        <f>ROUND(N('Prior Year'!AR85), 0)</f>
        <v>0</v>
      </c>
      <c r="C56" s="244">
        <f>data!AR85</f>
        <v>0</v>
      </c>
      <c r="D56" s="244">
        <f>ROUND(N('Prior Year'!AR59), 0)</f>
        <v>0</v>
      </c>
      <c r="E56" s="1">
        <f>data!AR59</f>
        <v>0</v>
      </c>
      <c r="F56" s="219" t="str">
        <f t="shared" si="0"/>
        <v/>
      </c>
      <c r="G56" s="219" t="str">
        <f t="shared" si="5"/>
        <v/>
      </c>
      <c r="H56" s="6" t="str">
        <f t="shared" si="7"/>
        <v/>
      </c>
      <c r="I56" s="244" t="str">
        <f t="shared" si="8"/>
        <v/>
      </c>
      <c r="M56" s="7"/>
    </row>
    <row r="57" spans="1:13" x14ac:dyDescent="0.25">
      <c r="A57" s="1" t="s">
        <v>778</v>
      </c>
      <c r="B57" s="244">
        <f>ROUND(N('Prior Year'!AS85), 0)</f>
        <v>0</v>
      </c>
      <c r="C57" s="244">
        <f>data!AS85</f>
        <v>0</v>
      </c>
      <c r="D57" s="244">
        <f>ROUND(N('Prior Year'!AS59), 0)</f>
        <v>0</v>
      </c>
      <c r="E57" s="1">
        <f>data!AS59</f>
        <v>0</v>
      </c>
      <c r="F57" s="219" t="str">
        <f t="shared" si="0"/>
        <v/>
      </c>
      <c r="G57" s="219" t="str">
        <f t="shared" si="5"/>
        <v/>
      </c>
      <c r="H57" s="6" t="str">
        <f t="shared" si="7"/>
        <v/>
      </c>
      <c r="I57" s="244" t="str">
        <f t="shared" si="8"/>
        <v/>
      </c>
      <c r="M57" s="7"/>
    </row>
    <row r="58" spans="1:13" x14ac:dyDescent="0.25">
      <c r="A58" s="1" t="s">
        <v>779</v>
      </c>
      <c r="B58" s="244">
        <f>ROUND(N('Prior Year'!AT85), 0)</f>
        <v>0</v>
      </c>
      <c r="C58" s="244">
        <f>data!AT85</f>
        <v>0</v>
      </c>
      <c r="D58" s="244">
        <f>ROUND(N('Prior Year'!AT59), 0)</f>
        <v>0</v>
      </c>
      <c r="E58" s="1">
        <f>data!AT59</f>
        <v>0</v>
      </c>
      <c r="F58" s="219" t="str">
        <f t="shared" si="0"/>
        <v/>
      </c>
      <c r="G58" s="219" t="str">
        <f t="shared" si="5"/>
        <v/>
      </c>
      <c r="H58" s="6" t="str">
        <f t="shared" si="7"/>
        <v/>
      </c>
      <c r="I58" s="244" t="str">
        <f t="shared" si="8"/>
        <v/>
      </c>
      <c r="M58" s="7"/>
    </row>
    <row r="59" spans="1:13" x14ac:dyDescent="0.25">
      <c r="A59" s="1" t="s">
        <v>780</v>
      </c>
      <c r="B59" s="244">
        <f>ROUND(N('Prior Year'!AU85), 0)</f>
        <v>0</v>
      </c>
      <c r="C59" s="244">
        <f>data!AU85</f>
        <v>0</v>
      </c>
      <c r="D59" s="244">
        <f>ROUND(N('Prior Year'!AU59), 0)</f>
        <v>0</v>
      </c>
      <c r="E59" s="1">
        <f>data!AU59</f>
        <v>0</v>
      </c>
      <c r="F59" s="219" t="str">
        <f t="shared" si="0"/>
        <v/>
      </c>
      <c r="G59" s="219" t="str">
        <f t="shared" si="5"/>
        <v/>
      </c>
      <c r="H59" s="6" t="str">
        <f t="shared" si="7"/>
        <v/>
      </c>
      <c r="I59" s="244" t="str">
        <f t="shared" si="8"/>
        <v/>
      </c>
      <c r="M59" s="7"/>
    </row>
    <row r="60" spans="1:13" x14ac:dyDescent="0.25">
      <c r="A60" s="1" t="s">
        <v>781</v>
      </c>
      <c r="B60" s="244">
        <f>ROUND(N('Prior Year'!AV85), 0)</f>
        <v>-3987278</v>
      </c>
      <c r="C60" s="244">
        <f>data!AV85</f>
        <v>-1873676.1799999997</v>
      </c>
      <c r="D60" s="244" t="s">
        <v>752</v>
      </c>
      <c r="E60" s="4" t="s">
        <v>752</v>
      </c>
      <c r="F60" s="219" t="s">
        <v>5</v>
      </c>
      <c r="G60" s="219"/>
      <c r="H60" s="6" t="s">
        <v>5</v>
      </c>
      <c r="I60" s="244" t="str">
        <f t="shared" si="8"/>
        <v/>
      </c>
      <c r="M60" s="7"/>
    </row>
    <row r="61" spans="1:13" x14ac:dyDescent="0.25">
      <c r="A61" s="1" t="s">
        <v>782</v>
      </c>
      <c r="B61" s="244">
        <f>ROUND(N('Prior Year'!AW85), 0)</f>
        <v>0</v>
      </c>
      <c r="C61" s="244">
        <f>data!AW85</f>
        <v>0</v>
      </c>
      <c r="D61" s="244" t="s">
        <v>752</v>
      </c>
      <c r="E61" s="4" t="s">
        <v>752</v>
      </c>
      <c r="F61" s="219" t="s">
        <v>5</v>
      </c>
      <c r="G61" s="219"/>
      <c r="H61" s="6" t="s">
        <v>5</v>
      </c>
      <c r="I61" s="244" t="str">
        <f t="shared" si="8"/>
        <v/>
      </c>
      <c r="M61" s="7"/>
    </row>
    <row r="62" spans="1:13" x14ac:dyDescent="0.25">
      <c r="A62" s="1" t="s">
        <v>783</v>
      </c>
      <c r="B62" s="244">
        <f>ROUND(N('Prior Year'!AX85), 0)</f>
        <v>0</v>
      </c>
      <c r="C62" s="244">
        <f>data!AX85</f>
        <v>47768.480000000003</v>
      </c>
      <c r="D62" s="244" t="s">
        <v>752</v>
      </c>
      <c r="E62" s="4" t="s">
        <v>752</v>
      </c>
      <c r="F62" s="219" t="s">
        <v>5</v>
      </c>
      <c r="G62" s="219"/>
      <c r="H62" s="6" t="s">
        <v>5</v>
      </c>
      <c r="I62" s="244" t="str">
        <f t="shared" si="8"/>
        <v/>
      </c>
      <c r="M62" s="7"/>
    </row>
    <row r="63" spans="1:13" x14ac:dyDescent="0.25">
      <c r="A63" s="1" t="s">
        <v>784</v>
      </c>
      <c r="B63" s="244">
        <f>ROUND(N('Prior Year'!AY85), 0)</f>
        <v>3033207</v>
      </c>
      <c r="C63" s="244">
        <f>data!AY85</f>
        <v>2975934.1799999992</v>
      </c>
      <c r="D63" s="244">
        <f>ROUND(N('Prior Year'!AY59), 0)</f>
        <v>116715</v>
      </c>
      <c r="E63" s="1">
        <f>data!AY59</f>
        <v>93708</v>
      </c>
      <c r="F63" s="219">
        <f>IF(B63=0,"",IF(D63=0,"",B63/D63))</f>
        <v>25.988150623313199</v>
      </c>
      <c r="G63" s="219">
        <f t="shared" si="5"/>
        <v>31.757525291330509</v>
      </c>
      <c r="H63" s="6" t="str">
        <f>IF(B63 = 0, "", IF(C63 = 0, "", IF(D63 = 0, "", IF(E63 = 0, "", IF(G63 / F63 - 1 &lt; -0.25, G63 / F63 - 1, IF(G63 / F63 - 1 &gt; 0.25, G63 / F63 - 1, ""))))))</f>
        <v/>
      </c>
      <c r="I63" s="244" t="str">
        <f t="shared" si="8"/>
        <v/>
      </c>
      <c r="M63" s="7"/>
    </row>
    <row r="64" spans="1:13" x14ac:dyDescent="0.25">
      <c r="A64" s="1" t="s">
        <v>785</v>
      </c>
      <c r="B64" s="244">
        <f>ROUND(N('Prior Year'!AZ85), 0)</f>
        <v>0</v>
      </c>
      <c r="C64" s="244">
        <f>data!AZ85</f>
        <v>0</v>
      </c>
      <c r="D64" s="244">
        <f>ROUND(N('Prior Year'!AZ59), 0)</f>
        <v>51803</v>
      </c>
      <c r="E64" s="1">
        <f>data!AZ59</f>
        <v>56907</v>
      </c>
      <c r="F64" s="219" t="str">
        <f>IF(B64=0,"",IF(D64=0,"",B64/D64))</f>
        <v/>
      </c>
      <c r="G64" s="219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4" t="str">
        <f t="shared" si="8"/>
        <v/>
      </c>
      <c r="M64" s="7"/>
    </row>
    <row r="65" spans="1:13" x14ac:dyDescent="0.25">
      <c r="A65" s="1" t="s">
        <v>786</v>
      </c>
      <c r="B65" s="244">
        <f>ROUND(N('Prior Year'!BA85), 0)</f>
        <v>0</v>
      </c>
      <c r="C65" s="244">
        <f>data!BA85</f>
        <v>18074.22</v>
      </c>
      <c r="D65" s="244">
        <f>ROUND(N('Prior Year'!BA59), 0)</f>
        <v>0</v>
      </c>
      <c r="E65" s="1">
        <f>data!BA59</f>
        <v>0</v>
      </c>
      <c r="F65" s="219" t="str">
        <f>IF(B65=0,"",IF(D65=0,"",B65/D65))</f>
        <v/>
      </c>
      <c r="G65" s="219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4" t="str">
        <f t="shared" si="8"/>
        <v/>
      </c>
      <c r="M65" s="7"/>
    </row>
    <row r="66" spans="1:13" x14ac:dyDescent="0.25">
      <c r="A66" s="1" t="s">
        <v>787</v>
      </c>
      <c r="B66" s="244">
        <f>ROUND(N('Prior Year'!BB85), 0)</f>
        <v>0</v>
      </c>
      <c r="C66" s="244">
        <f>data!BB85</f>
        <v>0</v>
      </c>
      <c r="D66" s="244" t="s">
        <v>752</v>
      </c>
      <c r="E66" s="4" t="s">
        <v>752</v>
      </c>
      <c r="F66" s="219" t="s">
        <v>5</v>
      </c>
      <c r="G66" s="219" t="str">
        <f t="shared" ref="G66:G68" si="9">IFERROR(IF(C66=0,"",IF(E66=0,"",C66/E66)),"")</f>
        <v/>
      </c>
      <c r="H66" s="6" t="s">
        <v>5</v>
      </c>
      <c r="I66" s="244" t="str">
        <f t="shared" si="8"/>
        <v/>
      </c>
      <c r="M66" s="7"/>
    </row>
    <row r="67" spans="1:13" x14ac:dyDescent="0.25">
      <c r="A67" s="1" t="s">
        <v>788</v>
      </c>
      <c r="B67" s="244">
        <f>ROUND(N('Prior Year'!BC85), 0)</f>
        <v>0</v>
      </c>
      <c r="C67" s="244">
        <f>data!BC85</f>
        <v>43057.11</v>
      </c>
      <c r="D67" s="244" t="s">
        <v>752</v>
      </c>
      <c r="E67" s="4" t="s">
        <v>752</v>
      </c>
      <c r="F67" s="219" t="s">
        <v>5</v>
      </c>
      <c r="G67" s="219" t="str">
        <f t="shared" si="9"/>
        <v/>
      </c>
      <c r="H67" s="6" t="s">
        <v>5</v>
      </c>
      <c r="I67" s="244" t="str">
        <f t="shared" si="8"/>
        <v/>
      </c>
      <c r="M67" s="7"/>
    </row>
    <row r="68" spans="1:13" x14ac:dyDescent="0.25">
      <c r="A68" s="1" t="s">
        <v>789</v>
      </c>
      <c r="B68" s="244">
        <f>ROUND(N('Prior Year'!BD85), 0)</f>
        <v>304580</v>
      </c>
      <c r="C68" s="244">
        <f>data!BD85</f>
        <v>258458.47</v>
      </c>
      <c r="D68" s="244" t="s">
        <v>752</v>
      </c>
      <c r="E68" s="4" t="s">
        <v>752</v>
      </c>
      <c r="F68" s="219" t="s">
        <v>5</v>
      </c>
      <c r="G68" s="219" t="str">
        <f t="shared" si="9"/>
        <v/>
      </c>
      <c r="H68" s="6" t="s">
        <v>5</v>
      </c>
      <c r="I68" s="244" t="str">
        <f t="shared" si="8"/>
        <v/>
      </c>
      <c r="M68" s="7"/>
    </row>
    <row r="69" spans="1:13" x14ac:dyDescent="0.25">
      <c r="A69" s="1" t="s">
        <v>790</v>
      </c>
      <c r="B69" s="244">
        <f>ROUND(N('Prior Year'!BE85), 0)</f>
        <v>6255272</v>
      </c>
      <c r="C69" s="244">
        <f>data!BE85</f>
        <v>7393165.8399999999</v>
      </c>
      <c r="D69" s="244">
        <f>ROUND(N('Prior Year'!BE59), 0)</f>
        <v>242643</v>
      </c>
      <c r="E69" s="1">
        <f>data!BE59</f>
        <v>242643</v>
      </c>
      <c r="F69" s="219">
        <f>IF(B69=0,"",IF(D69=0,"",B69/D69))</f>
        <v>25.779734012520453</v>
      </c>
      <c r="G69" s="219">
        <f t="shared" si="5"/>
        <v>30.469314342470213</v>
      </c>
      <c r="H69" s="6" t="str">
        <f>IF(B69 = 0, "", IF(C69 = 0, "", IF(D69 = 0, "", IF(E69 = 0, "", IF(G69 / F69 - 1 &lt; -0.25, G69 / F69 - 1, IF(G69 / F69 - 1 &gt; 0.25, G69 / F69 - 1, ""))))))</f>
        <v/>
      </c>
      <c r="I69" s="244" t="str">
        <f t="shared" si="8"/>
        <v/>
      </c>
      <c r="M69" s="7"/>
    </row>
    <row r="70" spans="1:13" x14ac:dyDescent="0.25">
      <c r="A70" s="1" t="s">
        <v>791</v>
      </c>
      <c r="B70" s="244">
        <f>ROUND(N('Prior Year'!BF85), 0)</f>
        <v>4568753</v>
      </c>
      <c r="C70" s="244">
        <f>data!BF85</f>
        <v>3701091.8899999997</v>
      </c>
      <c r="D70" s="244" t="s">
        <v>752</v>
      </c>
      <c r="E70" s="4" t="s">
        <v>752</v>
      </c>
      <c r="F70" s="219" t="s">
        <v>5</v>
      </c>
      <c r="G70" s="219" t="str">
        <f t="shared" ref="G70:G94" si="10">IFERROR(IF(C70=0,"",IF(E70=0,"",C70/E70)),"")</f>
        <v/>
      </c>
      <c r="H70" s="6" t="s">
        <v>5</v>
      </c>
      <c r="I70" s="244" t="str">
        <f t="shared" si="8"/>
        <v/>
      </c>
      <c r="M70" s="7"/>
    </row>
    <row r="71" spans="1:13" x14ac:dyDescent="0.25">
      <c r="A71" s="1" t="s">
        <v>792</v>
      </c>
      <c r="B71" s="244">
        <f>ROUND(N('Prior Year'!BG85), 0)</f>
        <v>0</v>
      </c>
      <c r="C71" s="244">
        <f>data!BG85</f>
        <v>370948.73</v>
      </c>
      <c r="D71" s="244" t="s">
        <v>752</v>
      </c>
      <c r="E71" s="4" t="s">
        <v>752</v>
      </c>
      <c r="F71" s="219" t="s">
        <v>5</v>
      </c>
      <c r="G71" s="219" t="str">
        <f t="shared" si="10"/>
        <v/>
      </c>
      <c r="H71" s="6" t="s">
        <v>5</v>
      </c>
      <c r="I71" s="244" t="str">
        <f t="shared" si="8"/>
        <v/>
      </c>
      <c r="M71" s="7"/>
    </row>
    <row r="72" spans="1:13" x14ac:dyDescent="0.25">
      <c r="A72" s="1" t="s">
        <v>793</v>
      </c>
      <c r="B72" s="244">
        <f>ROUND(N('Prior Year'!BH85), 0)</f>
        <v>0</v>
      </c>
      <c r="C72" s="244">
        <f>data!BH85</f>
        <v>244131.07</v>
      </c>
      <c r="D72" s="244" t="s">
        <v>752</v>
      </c>
      <c r="E72" s="4" t="s">
        <v>752</v>
      </c>
      <c r="F72" s="219" t="s">
        <v>5</v>
      </c>
      <c r="G72" s="219" t="str">
        <f t="shared" si="10"/>
        <v/>
      </c>
      <c r="H72" s="6" t="s">
        <v>5</v>
      </c>
      <c r="I72" s="244" t="str">
        <f t="shared" si="8"/>
        <v/>
      </c>
      <c r="M72" s="7"/>
    </row>
    <row r="73" spans="1:13" x14ac:dyDescent="0.25">
      <c r="A73" s="1" t="s">
        <v>794</v>
      </c>
      <c r="B73" s="244">
        <f>ROUND(N('Prior Year'!BI85), 0)</f>
        <v>-11236</v>
      </c>
      <c r="C73" s="244">
        <f>data!BI85</f>
        <v>-29235.379999999997</v>
      </c>
      <c r="D73" s="244" t="s">
        <v>752</v>
      </c>
      <c r="E73" s="4" t="s">
        <v>752</v>
      </c>
      <c r="F73" s="219" t="s">
        <v>5</v>
      </c>
      <c r="G73" s="219" t="str">
        <f t="shared" si="10"/>
        <v/>
      </c>
      <c r="H73" s="6" t="s">
        <v>5</v>
      </c>
      <c r="I73" s="244" t="str">
        <f t="shared" si="8"/>
        <v/>
      </c>
      <c r="M73" s="7"/>
    </row>
    <row r="74" spans="1:13" x14ac:dyDescent="0.25">
      <c r="A74" s="1" t="s">
        <v>795</v>
      </c>
      <c r="B74" s="244">
        <f>ROUND(N('Prior Year'!BJ85), 0)</f>
        <v>0</v>
      </c>
      <c r="C74" s="244">
        <f>data!BJ85</f>
        <v>261244.82</v>
      </c>
      <c r="D74" s="244" t="s">
        <v>752</v>
      </c>
      <c r="E74" s="4" t="s">
        <v>752</v>
      </c>
      <c r="F74" s="219" t="s">
        <v>5</v>
      </c>
      <c r="G74" s="219" t="str">
        <f t="shared" si="10"/>
        <v/>
      </c>
      <c r="H74" s="6" t="s">
        <v>5</v>
      </c>
      <c r="I74" s="244" t="str">
        <f t="shared" si="8"/>
        <v/>
      </c>
      <c r="M74" s="7"/>
    </row>
    <row r="75" spans="1:13" x14ac:dyDescent="0.25">
      <c r="A75" s="1" t="s">
        <v>796</v>
      </c>
      <c r="B75" s="244">
        <f>ROUND(N('Prior Year'!BK85), 0)</f>
        <v>10346448</v>
      </c>
      <c r="C75" s="244">
        <f>data!BK85</f>
        <v>10957768.040000001</v>
      </c>
      <c r="D75" s="244" t="s">
        <v>752</v>
      </c>
      <c r="E75" s="4" t="s">
        <v>752</v>
      </c>
      <c r="F75" s="219" t="s">
        <v>5</v>
      </c>
      <c r="G75" s="219" t="str">
        <f t="shared" si="10"/>
        <v/>
      </c>
      <c r="H75" s="6" t="s">
        <v>5</v>
      </c>
      <c r="I75" s="244" t="str">
        <f t="shared" si="8"/>
        <v/>
      </c>
      <c r="M75" s="7"/>
    </row>
    <row r="76" spans="1:13" x14ac:dyDescent="0.25">
      <c r="A76" s="1" t="s">
        <v>797</v>
      </c>
      <c r="B76" s="244">
        <f>ROUND(N('Prior Year'!BL85), 0)</f>
        <v>163104</v>
      </c>
      <c r="C76" s="244">
        <f>data!BL85</f>
        <v>289886.45</v>
      </c>
      <c r="D76" s="244" t="s">
        <v>752</v>
      </c>
      <c r="E76" s="4" t="s">
        <v>752</v>
      </c>
      <c r="F76" s="219" t="s">
        <v>5</v>
      </c>
      <c r="G76" s="219" t="str">
        <f t="shared" si="10"/>
        <v/>
      </c>
      <c r="H76" s="6" t="s">
        <v>5</v>
      </c>
      <c r="I76" s="244" t="str">
        <f t="shared" si="8"/>
        <v/>
      </c>
      <c r="M76" s="7"/>
    </row>
    <row r="77" spans="1:13" x14ac:dyDescent="0.25">
      <c r="A77" s="1" t="s">
        <v>798</v>
      </c>
      <c r="B77" s="244">
        <f>ROUND(N('Prior Year'!BM85), 0)</f>
        <v>0</v>
      </c>
      <c r="C77" s="244">
        <f>data!BM85</f>
        <v>0</v>
      </c>
      <c r="D77" s="244" t="s">
        <v>752</v>
      </c>
      <c r="E77" s="4" t="s">
        <v>752</v>
      </c>
      <c r="F77" s="219" t="s">
        <v>5</v>
      </c>
      <c r="G77" s="219" t="str">
        <f t="shared" si="10"/>
        <v/>
      </c>
      <c r="H77" s="6" t="s">
        <v>5</v>
      </c>
      <c r="I77" s="244" t="str">
        <f t="shared" si="8"/>
        <v/>
      </c>
      <c r="M77" s="7"/>
    </row>
    <row r="78" spans="1:13" x14ac:dyDescent="0.25">
      <c r="A78" s="1" t="s">
        <v>799</v>
      </c>
      <c r="B78" s="244">
        <f>ROUND(N('Prior Year'!BN85), 0)</f>
        <v>2067243</v>
      </c>
      <c r="C78" s="244">
        <f>data!BN85</f>
        <v>3890546.35</v>
      </c>
      <c r="D78" s="244" t="s">
        <v>752</v>
      </c>
      <c r="E78" s="4" t="s">
        <v>752</v>
      </c>
      <c r="F78" s="219" t="s">
        <v>5</v>
      </c>
      <c r="G78" s="219" t="str">
        <f t="shared" si="10"/>
        <v/>
      </c>
      <c r="H78" s="6" t="s">
        <v>5</v>
      </c>
      <c r="I78" s="244" t="str">
        <f t="shared" si="8"/>
        <v/>
      </c>
      <c r="M78" s="7"/>
    </row>
    <row r="79" spans="1:13" x14ac:dyDescent="0.25">
      <c r="A79" s="1" t="s">
        <v>800</v>
      </c>
      <c r="B79" s="244">
        <f>ROUND(N('Prior Year'!BO85), 0)</f>
        <v>0</v>
      </c>
      <c r="C79" s="244">
        <f>data!BO85</f>
        <v>270216.94999999995</v>
      </c>
      <c r="D79" s="244" t="s">
        <v>752</v>
      </c>
      <c r="E79" s="4" t="s">
        <v>752</v>
      </c>
      <c r="F79" s="219" t="s">
        <v>5</v>
      </c>
      <c r="G79" s="219" t="str">
        <f t="shared" si="10"/>
        <v/>
      </c>
      <c r="H79" s="6" t="s">
        <v>5</v>
      </c>
      <c r="I79" s="244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4">
        <f>ROUND(N('Prior Year'!BP85), 0)</f>
        <v>0</v>
      </c>
      <c r="C80" s="244">
        <f>data!BP85</f>
        <v>1598943.86</v>
      </c>
      <c r="D80" s="244" t="s">
        <v>752</v>
      </c>
      <c r="E80" s="4" t="s">
        <v>752</v>
      </c>
      <c r="F80" s="219" t="s">
        <v>5</v>
      </c>
      <c r="G80" s="219" t="str">
        <f t="shared" si="10"/>
        <v/>
      </c>
      <c r="H80" s="6" t="s">
        <v>5</v>
      </c>
      <c r="I80" s="244" t="str">
        <f t="shared" si="11"/>
        <v/>
      </c>
      <c r="M80" s="7"/>
    </row>
    <row r="81" spans="1:13" x14ac:dyDescent="0.25">
      <c r="A81" s="1" t="s">
        <v>802</v>
      </c>
      <c r="B81" s="244">
        <f>ROUND(N('Prior Year'!BQ85), 0)</f>
        <v>0</v>
      </c>
      <c r="C81" s="244">
        <f>data!BQ85</f>
        <v>0</v>
      </c>
      <c r="D81" s="244" t="s">
        <v>752</v>
      </c>
      <c r="E81" s="4" t="s">
        <v>752</v>
      </c>
      <c r="F81" s="219" t="s">
        <v>5</v>
      </c>
      <c r="G81" s="219" t="str">
        <f t="shared" si="10"/>
        <v/>
      </c>
      <c r="H81" s="6" t="s">
        <v>5</v>
      </c>
      <c r="I81" s="244" t="str">
        <f t="shared" si="11"/>
        <v/>
      </c>
      <c r="M81" s="7"/>
    </row>
    <row r="82" spans="1:13" x14ac:dyDescent="0.25">
      <c r="A82" s="1" t="s">
        <v>803</v>
      </c>
      <c r="B82" s="244">
        <f>ROUND(N('Prior Year'!BR85), 0)</f>
        <v>17689</v>
      </c>
      <c r="C82" s="244">
        <f>data!BR85</f>
        <v>2981603.4699999997</v>
      </c>
      <c r="D82" s="244" t="s">
        <v>752</v>
      </c>
      <c r="E82" s="4" t="s">
        <v>752</v>
      </c>
      <c r="F82" s="219" t="s">
        <v>5</v>
      </c>
      <c r="G82" s="219" t="str">
        <f t="shared" si="10"/>
        <v/>
      </c>
      <c r="H82" s="6" t="s">
        <v>5</v>
      </c>
      <c r="I82" s="244" t="str">
        <f t="shared" si="11"/>
        <v/>
      </c>
      <c r="M82" s="7"/>
    </row>
    <row r="83" spans="1:13" x14ac:dyDescent="0.25">
      <c r="A83" s="1" t="s">
        <v>804</v>
      </c>
      <c r="B83" s="244">
        <f>ROUND(N('Prior Year'!BS85), 0)</f>
        <v>0</v>
      </c>
      <c r="C83" s="244">
        <f>data!BS85</f>
        <v>46491.55</v>
      </c>
      <c r="D83" s="244" t="s">
        <v>752</v>
      </c>
      <c r="E83" s="4" t="s">
        <v>752</v>
      </c>
      <c r="F83" s="219" t="s">
        <v>5</v>
      </c>
      <c r="G83" s="219" t="str">
        <f t="shared" si="10"/>
        <v/>
      </c>
      <c r="H83" s="6" t="s">
        <v>5</v>
      </c>
      <c r="I83" s="244" t="str">
        <f t="shared" si="11"/>
        <v/>
      </c>
      <c r="M83" s="7"/>
    </row>
    <row r="84" spans="1:13" x14ac:dyDescent="0.25">
      <c r="A84" s="1" t="s">
        <v>805</v>
      </c>
      <c r="B84" s="244">
        <f>ROUND(N('Prior Year'!BT85), 0)</f>
        <v>1884</v>
      </c>
      <c r="C84" s="244">
        <f>data!BT85</f>
        <v>96352.040000000008</v>
      </c>
      <c r="D84" s="244" t="s">
        <v>752</v>
      </c>
      <c r="E84" s="4" t="s">
        <v>752</v>
      </c>
      <c r="F84" s="219" t="s">
        <v>5</v>
      </c>
      <c r="G84" s="219" t="str">
        <f t="shared" si="10"/>
        <v/>
      </c>
      <c r="H84" s="6" t="s">
        <v>5</v>
      </c>
      <c r="I84" s="244" t="str">
        <f t="shared" si="11"/>
        <v/>
      </c>
      <c r="M84" s="7"/>
    </row>
    <row r="85" spans="1:13" x14ac:dyDescent="0.25">
      <c r="A85" s="1" t="s">
        <v>806</v>
      </c>
      <c r="B85" s="244">
        <f>ROUND(N('Prior Year'!BU85), 0)</f>
        <v>0</v>
      </c>
      <c r="C85" s="244">
        <f>data!BU85</f>
        <v>22480.83</v>
      </c>
      <c r="D85" s="244" t="s">
        <v>752</v>
      </c>
      <c r="E85" s="4" t="s">
        <v>752</v>
      </c>
      <c r="F85" s="219" t="s">
        <v>5</v>
      </c>
      <c r="G85" s="219" t="str">
        <f t="shared" si="10"/>
        <v/>
      </c>
      <c r="H85" s="6" t="s">
        <v>5</v>
      </c>
      <c r="I85" s="244" t="str">
        <f t="shared" si="11"/>
        <v/>
      </c>
      <c r="M85" s="7"/>
    </row>
    <row r="86" spans="1:13" x14ac:dyDescent="0.25">
      <c r="A86" s="1" t="s">
        <v>807</v>
      </c>
      <c r="B86" s="244">
        <f>ROUND(N('Prior Year'!BV85), 0)</f>
        <v>84548</v>
      </c>
      <c r="C86" s="244">
        <f>data!BV85</f>
        <v>81987</v>
      </c>
      <c r="D86" s="244" t="s">
        <v>752</v>
      </c>
      <c r="E86" s="4" t="s">
        <v>752</v>
      </c>
      <c r="F86" s="219" t="s">
        <v>5</v>
      </c>
      <c r="G86" s="219" t="str">
        <f t="shared" si="10"/>
        <v/>
      </c>
      <c r="H86" s="6" t="s">
        <v>5</v>
      </c>
      <c r="I86" s="244" t="str">
        <f t="shared" si="11"/>
        <v/>
      </c>
      <c r="M86" s="7"/>
    </row>
    <row r="87" spans="1:13" x14ac:dyDescent="0.25">
      <c r="A87" s="1" t="s">
        <v>808</v>
      </c>
      <c r="B87" s="244">
        <f>ROUND(N('Prior Year'!BW85), 0)</f>
        <v>156315</v>
      </c>
      <c r="C87" s="244">
        <f>data!BW85</f>
        <v>638453.08000000007</v>
      </c>
      <c r="D87" s="244" t="s">
        <v>752</v>
      </c>
      <c r="E87" s="4" t="s">
        <v>752</v>
      </c>
      <c r="F87" s="219" t="s">
        <v>5</v>
      </c>
      <c r="G87" s="219" t="str">
        <f t="shared" si="10"/>
        <v/>
      </c>
      <c r="H87" s="6" t="s">
        <v>5</v>
      </c>
      <c r="I87" s="244" t="str">
        <f t="shared" si="11"/>
        <v/>
      </c>
      <c r="M87" s="7"/>
    </row>
    <row r="88" spans="1:13" x14ac:dyDescent="0.25">
      <c r="A88" s="1" t="s">
        <v>809</v>
      </c>
      <c r="B88" s="244">
        <f>ROUND(N('Prior Year'!BX85), 0)</f>
        <v>0</v>
      </c>
      <c r="C88" s="244">
        <f>data!BX85</f>
        <v>2192444.04</v>
      </c>
      <c r="D88" s="244" t="s">
        <v>752</v>
      </c>
      <c r="E88" s="4" t="s">
        <v>752</v>
      </c>
      <c r="F88" s="219" t="s">
        <v>5</v>
      </c>
      <c r="G88" s="219" t="str">
        <f t="shared" si="10"/>
        <v/>
      </c>
      <c r="H88" s="6" t="s">
        <v>5</v>
      </c>
      <c r="I88" s="244" t="str">
        <f t="shared" si="11"/>
        <v/>
      </c>
      <c r="M88" s="7"/>
    </row>
    <row r="89" spans="1:13" x14ac:dyDescent="0.25">
      <c r="A89" s="1" t="s">
        <v>810</v>
      </c>
      <c r="B89" s="244">
        <f>ROUND(N('Prior Year'!BY85), 0)</f>
        <v>2464343</v>
      </c>
      <c r="C89" s="244">
        <f>data!BY85</f>
        <v>2681741.9900000002</v>
      </c>
      <c r="D89" s="244" t="s">
        <v>752</v>
      </c>
      <c r="E89" s="4" t="s">
        <v>752</v>
      </c>
      <c r="F89" s="219" t="s">
        <v>5</v>
      </c>
      <c r="G89" s="219" t="str">
        <f t="shared" si="10"/>
        <v/>
      </c>
      <c r="H89" s="6" t="s">
        <v>5</v>
      </c>
      <c r="I89" s="244" t="str">
        <f t="shared" si="11"/>
        <v/>
      </c>
      <c r="M89" s="7"/>
    </row>
    <row r="90" spans="1:13" x14ac:dyDescent="0.25">
      <c r="A90" s="1" t="s">
        <v>811</v>
      </c>
      <c r="B90" s="244">
        <f>ROUND(N('Prior Year'!BZ85), 0)</f>
        <v>660036</v>
      </c>
      <c r="C90" s="244">
        <f>data!BZ85</f>
        <v>644677.18000000005</v>
      </c>
      <c r="D90" s="244" t="s">
        <v>752</v>
      </c>
      <c r="E90" s="4" t="s">
        <v>752</v>
      </c>
      <c r="F90" s="219" t="s">
        <v>5</v>
      </c>
      <c r="G90" s="219" t="str">
        <f t="shared" si="10"/>
        <v/>
      </c>
      <c r="H90" s="6" t="s">
        <v>5</v>
      </c>
      <c r="I90" s="244" t="str">
        <f t="shared" si="11"/>
        <v/>
      </c>
      <c r="M90" s="7"/>
    </row>
    <row r="91" spans="1:13" x14ac:dyDescent="0.25">
      <c r="A91" s="1" t="s">
        <v>812</v>
      </c>
      <c r="B91" s="244">
        <f>ROUND(N('Prior Year'!CA85), 0)</f>
        <v>695671</v>
      </c>
      <c r="C91" s="244">
        <f>data!CA85</f>
        <v>1028092.4500000001</v>
      </c>
      <c r="D91" s="244" t="s">
        <v>752</v>
      </c>
      <c r="E91" s="4" t="s">
        <v>752</v>
      </c>
      <c r="F91" s="219" t="s">
        <v>5</v>
      </c>
      <c r="G91" s="219" t="str">
        <f t="shared" si="10"/>
        <v/>
      </c>
      <c r="H91" s="6" t="s">
        <v>5</v>
      </c>
      <c r="I91" s="244" t="str">
        <f t="shared" si="11"/>
        <v/>
      </c>
      <c r="M91" s="7"/>
    </row>
    <row r="92" spans="1:13" x14ac:dyDescent="0.25">
      <c r="A92" s="1" t="s">
        <v>813</v>
      </c>
      <c r="B92" s="244">
        <f>ROUND(N('Prior Year'!CB85), 0)</f>
        <v>73539</v>
      </c>
      <c r="C92" s="244">
        <f>data!CB85</f>
        <v>180411.45</v>
      </c>
      <c r="D92" s="244" t="s">
        <v>752</v>
      </c>
      <c r="E92" s="4" t="s">
        <v>752</v>
      </c>
      <c r="F92" s="219" t="s">
        <v>5</v>
      </c>
      <c r="G92" s="219" t="str">
        <f t="shared" si="10"/>
        <v/>
      </c>
      <c r="H92" s="6" t="s">
        <v>5</v>
      </c>
      <c r="I92" s="244" t="str">
        <f t="shared" si="11"/>
        <v/>
      </c>
      <c r="M92" s="7"/>
    </row>
    <row r="93" spans="1:13" x14ac:dyDescent="0.25">
      <c r="A93" s="1" t="s">
        <v>814</v>
      </c>
      <c r="B93" s="244">
        <f>ROUND(N('Prior Year'!CC85), 0)</f>
        <v>32879853</v>
      </c>
      <c r="C93" s="244">
        <f>data!CC85</f>
        <v>16963923.939999994</v>
      </c>
      <c r="D93" s="244" t="s">
        <v>752</v>
      </c>
      <c r="E93" s="4" t="s">
        <v>752</v>
      </c>
      <c r="F93" s="219" t="s">
        <v>5</v>
      </c>
      <c r="G93" s="219" t="str">
        <f t="shared" si="10"/>
        <v/>
      </c>
      <c r="H93" s="6" t="s">
        <v>5</v>
      </c>
      <c r="I93" s="244" t="str">
        <f t="shared" si="11"/>
        <v/>
      </c>
      <c r="M93" s="7"/>
    </row>
    <row r="94" spans="1:13" x14ac:dyDescent="0.25">
      <c r="A94" s="1" t="s">
        <v>815</v>
      </c>
      <c r="B94" s="244">
        <f>ROUND(N('Prior Year'!CD85), 0)</f>
        <v>14188683</v>
      </c>
      <c r="C94" s="244">
        <f>data!CD85</f>
        <v>9929543.3500000015</v>
      </c>
      <c r="D94" s="244" t="s">
        <v>752</v>
      </c>
      <c r="E94" s="4" t="s">
        <v>752</v>
      </c>
      <c r="F94" s="219" t="s">
        <v>5</v>
      </c>
      <c r="G94" s="219" t="str">
        <f t="shared" si="10"/>
        <v/>
      </c>
      <c r="H94" s="6" t="s">
        <v>5</v>
      </c>
      <c r="I94" s="244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workbookViewId="0">
      <selection activeCell="D18" sqref="D18"/>
    </sheetView>
  </sheetViews>
  <sheetFormatPr defaultRowHeight="15" x14ac:dyDescent="0.2"/>
  <sheetData>
    <row r="1" spans="1:4" ht="15.75" x14ac:dyDescent="0.25">
      <c r="A1" s="299" t="s">
        <v>816</v>
      </c>
      <c r="B1" s="298"/>
      <c r="C1" s="298"/>
      <c r="D1" s="298"/>
    </row>
    <row r="2" spans="1:4" ht="15.75" x14ac:dyDescent="0.25">
      <c r="A2" s="298"/>
      <c r="B2" s="298"/>
      <c r="C2" s="298"/>
      <c r="D2" s="298"/>
    </row>
    <row r="3" spans="1:4" ht="15.75" x14ac:dyDescent="0.25">
      <c r="A3" s="301" t="s">
        <v>817</v>
      </c>
      <c r="B3" s="298"/>
      <c r="C3" s="298"/>
      <c r="D3" s="298"/>
    </row>
    <row r="4" spans="1:4" ht="15.75" x14ac:dyDescent="0.25">
      <c r="A4" s="298" t="s">
        <v>818</v>
      </c>
      <c r="B4" s="298"/>
      <c r="C4" s="298"/>
      <c r="D4" s="298"/>
    </row>
    <row r="5" spans="1:4" ht="15.75" x14ac:dyDescent="0.25">
      <c r="A5" s="298" t="s">
        <v>819</v>
      </c>
      <c r="B5" s="298"/>
      <c r="C5" s="298"/>
      <c r="D5" s="298"/>
    </row>
    <row r="6" spans="1:4" ht="15.75" x14ac:dyDescent="0.25">
      <c r="A6" s="298"/>
      <c r="B6" s="298"/>
      <c r="C6" s="298"/>
      <c r="D6" s="298"/>
    </row>
    <row r="7" spans="1:4" ht="15.75" x14ac:dyDescent="0.25">
      <c r="A7" s="298" t="s">
        <v>820</v>
      </c>
      <c r="B7" s="298"/>
      <c r="C7" s="298"/>
      <c r="D7" s="298"/>
    </row>
    <row r="8" spans="1:4" ht="15.75" x14ac:dyDescent="0.25">
      <c r="A8" s="298" t="s">
        <v>821</v>
      </c>
      <c r="B8" s="298"/>
      <c r="C8" s="298"/>
      <c r="D8" s="298"/>
    </row>
    <row r="9" spans="1:4" ht="15.75" x14ac:dyDescent="0.25">
      <c r="A9" s="298"/>
      <c r="B9" s="298"/>
      <c r="C9" s="298"/>
      <c r="D9" s="298"/>
    </row>
    <row r="10" spans="1:4" ht="15.75" x14ac:dyDescent="0.25">
      <c r="A10" s="298"/>
      <c r="B10" s="298"/>
      <c r="C10" s="298"/>
      <c r="D10" s="298"/>
    </row>
    <row r="11" spans="1:4" ht="15.75" x14ac:dyDescent="0.25">
      <c r="A11" s="300" t="s">
        <v>822</v>
      </c>
      <c r="B11" s="298"/>
      <c r="C11" s="298"/>
      <c r="D11" s="298">
        <f>N(data!C380)</f>
        <v>256001</v>
      </c>
    </row>
    <row r="12" spans="1:4" ht="15.75" x14ac:dyDescent="0.25">
      <c r="A12" s="300" t="s">
        <v>823</v>
      </c>
      <c r="B12" s="298"/>
      <c r="C12" s="298"/>
      <c r="D12" s="298" t="str">
        <f>IF(OR(N(data!C380) &gt; 1000000, N(data!C380) / (N(data!D360) + N(data!D383)) &gt; 0.01), "Yes", "No")</f>
        <v>No</v>
      </c>
    </row>
    <row r="13" spans="1:4" ht="15.75" x14ac:dyDescent="0.25">
      <c r="A13" s="298"/>
      <c r="B13" s="298"/>
      <c r="C13" s="298"/>
      <c r="D13" s="298"/>
    </row>
    <row r="14" spans="1:4" ht="15.75" x14ac:dyDescent="0.25">
      <c r="A14" s="300" t="s">
        <v>824</v>
      </c>
      <c r="B14" s="298"/>
      <c r="C14" s="298"/>
      <c r="D14" s="300" t="s">
        <v>825</v>
      </c>
    </row>
    <row r="15" spans="1:4" ht="15.75" x14ac:dyDescent="0.25">
      <c r="A15" s="1"/>
      <c r="B15" s="298"/>
      <c r="C15" s="298"/>
      <c r="D15" s="298"/>
    </row>
    <row r="16" spans="1:4" ht="15.75" x14ac:dyDescent="0.25">
      <c r="A16" s="1"/>
      <c r="B16" s="298"/>
      <c r="C16" s="298"/>
      <c r="D16" s="298"/>
    </row>
    <row r="17" spans="1:4" ht="15.75" x14ac:dyDescent="0.25">
      <c r="A17" s="1"/>
      <c r="B17" s="298"/>
      <c r="C17" s="298"/>
      <c r="D17" s="298"/>
    </row>
    <row r="18" spans="1:4" ht="15.75" x14ac:dyDescent="0.25">
      <c r="A18" s="298"/>
      <c r="B18" s="298"/>
      <c r="C18" s="298"/>
      <c r="D18" s="298"/>
    </row>
    <row r="19" spans="1:4" ht="15.75" x14ac:dyDescent="0.25">
      <c r="A19" s="298"/>
      <c r="B19" s="298"/>
      <c r="C19" s="298"/>
      <c r="D19" s="298"/>
    </row>
    <row r="20" spans="1:4" ht="15.75" x14ac:dyDescent="0.25">
      <c r="A20" s="298"/>
      <c r="B20" s="298"/>
      <c r="C20" s="298"/>
      <c r="D20" s="298"/>
    </row>
    <row r="21" spans="1:4" ht="15.75" x14ac:dyDescent="0.25">
      <c r="A21" s="298"/>
      <c r="B21" s="298"/>
      <c r="C21" s="298"/>
      <c r="D21" s="298"/>
    </row>
    <row r="22" spans="1:4" ht="15.75" x14ac:dyDescent="0.25">
      <c r="A22" s="298"/>
      <c r="B22" s="298"/>
      <c r="C22" s="298"/>
      <c r="D22" s="298"/>
    </row>
    <row r="23" spans="1:4" ht="15.75" x14ac:dyDescent="0.25">
      <c r="A23" s="298"/>
      <c r="B23" s="298"/>
      <c r="C23" s="298"/>
      <c r="D23" s="298"/>
    </row>
    <row r="24" spans="1:4" ht="15.75" x14ac:dyDescent="0.25">
      <c r="A24" s="300" t="s">
        <v>826</v>
      </c>
      <c r="B24" s="298"/>
      <c r="C24" s="298"/>
      <c r="D24" s="298">
        <f>N(data!C414)</f>
        <v>1245404.7699999809</v>
      </c>
    </row>
    <row r="25" spans="1:4" ht="15.75" x14ac:dyDescent="0.25">
      <c r="A25" s="300" t="s">
        <v>823</v>
      </c>
      <c r="B25" s="298"/>
      <c r="C25" s="298"/>
      <c r="D25" s="298" t="str">
        <f>IF(OR(N(data!C414)&gt;1000000,N(data!C414)/(N(data!D416))&gt;0.01),"Yes","No")</f>
        <v>Yes</v>
      </c>
    </row>
    <row r="26" spans="1:4" ht="15.75" x14ac:dyDescent="0.25">
      <c r="A26" s="298"/>
      <c r="B26" s="298"/>
      <c r="C26" s="298"/>
      <c r="D26" s="298"/>
    </row>
    <row r="27" spans="1:4" ht="15.75" x14ac:dyDescent="0.25">
      <c r="A27" s="300" t="s">
        <v>824</v>
      </c>
      <c r="B27" s="298"/>
      <c r="C27" s="298"/>
      <c r="D27" s="300" t="s">
        <v>825</v>
      </c>
    </row>
    <row r="28" spans="1:4" ht="15.75" x14ac:dyDescent="0.25">
      <c r="A28" s="1" t="s">
        <v>1366</v>
      </c>
      <c r="B28" s="298"/>
      <c r="C28" s="298"/>
    </row>
    <row r="29" spans="1:4" ht="15.75" x14ac:dyDescent="0.25">
      <c r="A29" s="1" t="s">
        <v>1367</v>
      </c>
      <c r="B29" s="298"/>
      <c r="C29" s="298"/>
      <c r="D29" s="298">
        <v>633301.24</v>
      </c>
    </row>
    <row r="30" spans="1:4" ht="15.75" x14ac:dyDescent="0.25">
      <c r="A30" s="298" t="s">
        <v>1362</v>
      </c>
      <c r="B30" s="298"/>
      <c r="C30" s="298"/>
      <c r="D30" s="298">
        <v>197505.11</v>
      </c>
    </row>
    <row r="31" spans="1:4" ht="15.75" x14ac:dyDescent="0.25">
      <c r="A31" s="298" t="s">
        <v>1361</v>
      </c>
      <c r="B31" s="298"/>
      <c r="C31" s="298"/>
      <c r="D31" s="349">
        <v>476798.94</v>
      </c>
    </row>
    <row r="32" spans="1:4" ht="15.75" x14ac:dyDescent="0.25">
      <c r="A32" s="298"/>
      <c r="B32" s="298"/>
      <c r="C32" s="298"/>
      <c r="D32" s="298">
        <f>SUM(D28:D31)</f>
        <v>1307605.29</v>
      </c>
    </row>
    <row r="33" spans="1:4" ht="15.75" x14ac:dyDescent="0.25">
      <c r="A33" s="298"/>
      <c r="B33" s="298"/>
      <c r="C33" s="298"/>
      <c r="D33" s="298"/>
    </row>
    <row r="34" spans="1:4" ht="15.75" x14ac:dyDescent="0.25">
      <c r="A34" s="298"/>
      <c r="B34" s="298"/>
      <c r="C34" s="298"/>
      <c r="D34" s="298"/>
    </row>
    <row r="35" spans="1:4" ht="15.75" x14ac:dyDescent="0.25">
      <c r="A35" s="298"/>
      <c r="B35" s="298"/>
      <c r="C35" s="298"/>
      <c r="D35" s="298"/>
    </row>
    <row r="36" spans="1:4" ht="15.75" x14ac:dyDescent="0.25">
      <c r="A36" s="298"/>
      <c r="B36" s="298"/>
      <c r="C36" s="298"/>
      <c r="D36" s="2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4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827</v>
      </c>
    </row>
    <row r="2" spans="1:7" ht="20.100000000000001" customHeight="1" x14ac:dyDescent="0.25">
      <c r="A2" s="71" t="s">
        <v>828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H-126</v>
      </c>
      <c r="G4" s="76"/>
    </row>
    <row r="5" spans="1:7" ht="20.100000000000001" customHeight="1" x14ac:dyDescent="0.25">
      <c r="A5" s="72">
        <v>2</v>
      </c>
      <c r="B5" s="73" t="s">
        <v>300</v>
      </c>
      <c r="C5" s="76"/>
      <c r="D5" s="73" t="str">
        <f>"  "&amp;data!C98</f>
        <v xml:space="preserve">  Highline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309</v>
      </c>
      <c r="C6" s="76"/>
      <c r="D6" s="73" t="str">
        <f>"  "&amp;data!C102</f>
        <v xml:space="preserve">  98166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829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830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831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832</v>
      </c>
      <c r="C10" s="76"/>
      <c r="D10" s="73" t="str">
        <f>"  "&amp;data!C107</f>
        <v xml:space="preserve">  206-244-9970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833</v>
      </c>
      <c r="C11" s="76"/>
      <c r="D11" s="73" t="str">
        <f>"  "&amp;data!C108</f>
        <v xml:space="preserve">  206-246-5385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306</v>
      </c>
      <c r="C16" s="88" t="str">
        <f>IF(data!C117&gt;0," X","")</f>
        <v xml:space="preserve"> X</v>
      </c>
      <c r="D16" s="89" t="s">
        <v>835</v>
      </c>
      <c r="E16" s="245" t="str">
        <f>IF(data!C120&gt;0," X","")</f>
        <v/>
      </c>
      <c r="F16" s="90" t="s">
        <v>331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309</v>
      </c>
      <c r="C17" s="88" t="str">
        <f>IF(data!C118&gt;0," X","")</f>
        <v/>
      </c>
      <c r="D17" s="89" t="s">
        <v>411</v>
      </c>
      <c r="E17" s="245" t="str">
        <f>IF(data!C121&gt;0," X","")</f>
        <v/>
      </c>
      <c r="F17" s="90" t="s">
        <v>332</v>
      </c>
      <c r="G17" s="76"/>
    </row>
    <row r="18" spans="1:7" ht="20.100000000000001" customHeight="1" x14ac:dyDescent="0.25">
      <c r="A18" s="72"/>
      <c r="B18" s="76" t="s">
        <v>836</v>
      </c>
      <c r="C18" s="76"/>
      <c r="D18" s="76"/>
      <c r="E18" s="245" t="str">
        <f>IF(data!C122&gt;0," X","")</f>
        <v/>
      </c>
      <c r="F18" s="90" t="s">
        <v>333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837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838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839</v>
      </c>
      <c r="C23" s="73"/>
      <c r="D23" s="73"/>
      <c r="E23" s="73"/>
      <c r="F23" s="72">
        <f>data!C127</f>
        <v>5738</v>
      </c>
      <c r="G23" s="76">
        <f>data!D127</f>
        <v>27583</v>
      </c>
    </row>
    <row r="24" spans="1:7" ht="20.100000000000001" customHeight="1" x14ac:dyDescent="0.25">
      <c r="A24" s="72"/>
      <c r="B24" s="73" t="s">
        <v>840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815</v>
      </c>
      <c r="G26" s="76">
        <f>data!D130</f>
        <v>1341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10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843</v>
      </c>
      <c r="C31" s="76"/>
      <c r="D31" s="76">
        <f>data!C133</f>
        <v>21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844</v>
      </c>
      <c r="C32" s="76"/>
      <c r="D32" s="76">
        <f>data!C134</f>
        <v>87</v>
      </c>
      <c r="E32" s="73" t="s">
        <v>845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5</v>
      </c>
    </row>
    <row r="34" spans="1:7" ht="20.100000000000001" customHeight="1" x14ac:dyDescent="0.25">
      <c r="A34" s="72"/>
      <c r="B34" s="92" t="s">
        <v>848</v>
      </c>
      <c r="C34" s="76"/>
      <c r="D34" s="76">
        <f>data!C136</f>
        <v>14</v>
      </c>
      <c r="E34" s="73" t="s">
        <v>351</v>
      </c>
      <c r="F34" s="76"/>
      <c r="G34" s="76">
        <f>data!E143</f>
        <v>137</v>
      </c>
    </row>
    <row r="35" spans="1:7" ht="20.100000000000001" customHeight="1" x14ac:dyDescent="0.2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159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16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852</v>
      </c>
      <c r="G1" s="70" t="s">
        <v>853</v>
      </c>
    </row>
    <row r="2" spans="1:7" ht="20.100000000000001" customHeight="1" x14ac:dyDescent="0.25">
      <c r="A2" s="1" t="str">
        <f>"Hospital: "&amp;data!C98</f>
        <v>Hospital: Highline Medical Center</v>
      </c>
      <c r="G2" s="4" t="s">
        <v>854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855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856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857</v>
      </c>
      <c r="B6" s="88" t="s">
        <v>336</v>
      </c>
      <c r="C6" s="88" t="s">
        <v>858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2518</v>
      </c>
      <c r="C7" s="136">
        <f>data!B155</f>
        <v>15267</v>
      </c>
      <c r="D7" s="136">
        <f>data!B156</f>
        <v>0</v>
      </c>
      <c r="E7" s="136">
        <f>data!B157</f>
        <v>220488239.83000001</v>
      </c>
      <c r="F7" s="136">
        <f>data!B158</f>
        <v>262231560.21000001</v>
      </c>
      <c r="G7" s="136">
        <f>data!B157+data!B158</f>
        <v>482719800.04000002</v>
      </c>
    </row>
    <row r="8" spans="1:7" ht="20.100000000000001" customHeight="1" x14ac:dyDescent="0.25">
      <c r="A8" s="72" t="s">
        <v>358</v>
      </c>
      <c r="B8" s="136">
        <f>data!C154</f>
        <v>1886</v>
      </c>
      <c r="C8" s="136">
        <f>data!C155</f>
        <v>7361</v>
      </c>
      <c r="D8" s="136">
        <f>data!C156</f>
        <v>0</v>
      </c>
      <c r="E8" s="136">
        <f>data!C157</f>
        <v>123292841.84</v>
      </c>
      <c r="F8" s="136">
        <f>data!C158</f>
        <v>177946379.64000002</v>
      </c>
      <c r="G8" s="136">
        <f>data!C157+data!C158</f>
        <v>301239221.48000002</v>
      </c>
    </row>
    <row r="9" spans="1:7" ht="20.100000000000001" customHeight="1" x14ac:dyDescent="0.25">
      <c r="A9" s="72" t="s">
        <v>859</v>
      </c>
      <c r="B9" s="136">
        <f>data!D154</f>
        <v>1334</v>
      </c>
      <c r="C9" s="136">
        <f>data!D155</f>
        <v>4955</v>
      </c>
      <c r="D9" s="136">
        <f>data!D156</f>
        <v>0</v>
      </c>
      <c r="E9" s="136">
        <f>data!D157</f>
        <v>91507531.26000002</v>
      </c>
      <c r="F9" s="136">
        <f>data!D158</f>
        <v>267753533.84999993</v>
      </c>
      <c r="G9" s="136">
        <f>data!D157+data!D158</f>
        <v>359261065.10999995</v>
      </c>
    </row>
    <row r="10" spans="1:7" ht="20.100000000000001" customHeight="1" x14ac:dyDescent="0.25">
      <c r="A10" s="87" t="s">
        <v>230</v>
      </c>
      <c r="B10" s="136">
        <f>data!E154</f>
        <v>5738</v>
      </c>
      <c r="C10" s="136">
        <f>data!E155</f>
        <v>27583</v>
      </c>
      <c r="D10" s="136">
        <f>data!E156</f>
        <v>0</v>
      </c>
      <c r="E10" s="136">
        <f>data!E157</f>
        <v>435288612.93000007</v>
      </c>
      <c r="F10" s="136">
        <f>data!E158</f>
        <v>707931473.69999993</v>
      </c>
      <c r="G10" s="136">
        <f>E10+F10</f>
        <v>1143220086.6300001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860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856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857</v>
      </c>
      <c r="B15" s="88" t="s">
        <v>336</v>
      </c>
      <c r="C15" s="88" t="s">
        <v>858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859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861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856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857</v>
      </c>
      <c r="B24" s="88" t="s">
        <v>336</v>
      </c>
      <c r="C24" s="88" t="s">
        <v>858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862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863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864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865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Highline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866</v>
      </c>
      <c r="C6" s="72">
        <f>data!C181</f>
        <v>6352803.3399999999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23507.376796078897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557024.99366679927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9226924.6084817871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160071.53956238888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2517785.82170738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3729816.909785565</v>
      </c>
    </row>
    <row r="14" spans="1:3" ht="20.100000000000001" customHeight="1" x14ac:dyDescent="0.25">
      <c r="A14" s="153">
        <v>10</v>
      </c>
      <c r="B14" s="73" t="s">
        <v>867</v>
      </c>
      <c r="C14" s="72">
        <f>data!D189</f>
        <v>22567934.59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868</v>
      </c>
      <c r="C18" s="72">
        <f>data!C191</f>
        <v>6245217.2799999993</v>
      </c>
    </row>
    <row r="19" spans="1:3" ht="20.100000000000001" customHeight="1" x14ac:dyDescent="0.25">
      <c r="A19" s="72">
        <v>13</v>
      </c>
      <c r="B19" s="73" t="s">
        <v>869</v>
      </c>
      <c r="C19" s="72">
        <f>data!C192</f>
        <v>404436.28000000026</v>
      </c>
    </row>
    <row r="20" spans="1:3" ht="20.100000000000001" customHeight="1" x14ac:dyDescent="0.25">
      <c r="A20" s="72">
        <v>14</v>
      </c>
      <c r="B20" s="73" t="s">
        <v>870</v>
      </c>
      <c r="C20" s="72">
        <f>data!D193</f>
        <v>6649653.5599999996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871</v>
      </c>
      <c r="C24" s="157"/>
    </row>
    <row r="25" spans="1:3" ht="20.100000000000001" customHeight="1" x14ac:dyDescent="0.25">
      <c r="A25" s="72">
        <v>17</v>
      </c>
      <c r="B25" s="73" t="s">
        <v>872</v>
      </c>
      <c r="C25" s="72">
        <f>data!C195</f>
        <v>1986793.48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117.98999999999069</v>
      </c>
    </row>
    <row r="27" spans="1:3" ht="20.100000000000001" customHeight="1" x14ac:dyDescent="0.25">
      <c r="A27" s="72">
        <v>19</v>
      </c>
      <c r="B27" s="73" t="s">
        <v>873</v>
      </c>
      <c r="C27" s="72">
        <f>data!D197</f>
        <v>1986911.47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874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92871.8</v>
      </c>
    </row>
    <row r="32" spans="1:3" ht="20.100000000000001" customHeight="1" x14ac:dyDescent="0.25">
      <c r="A32" s="72">
        <v>22</v>
      </c>
      <c r="B32" s="73" t="s">
        <v>875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-92871.8</v>
      </c>
    </row>
    <row r="34" spans="1:3" ht="20.100000000000001" customHeight="1" x14ac:dyDescent="0.25">
      <c r="A34" s="72">
        <v>24</v>
      </c>
      <c r="B34" s="73" t="s">
        <v>876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877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4405368.87</v>
      </c>
    </row>
    <row r="40" spans="1:3" ht="20.100000000000001" customHeight="1" x14ac:dyDescent="0.25">
      <c r="A40" s="72">
        <v>28</v>
      </c>
      <c r="B40" s="73" t="s">
        <v>878</v>
      </c>
      <c r="C40" s="72">
        <f>data!D206</f>
        <v>4405368.87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879</v>
      </c>
    </row>
    <row r="3" spans="1:6" ht="20.100000000000001" customHeight="1" x14ac:dyDescent="0.25">
      <c r="A3" s="129" t="str">
        <f>"Hospital: "&amp;data!C98</f>
        <v>Hospital: Highline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880</v>
      </c>
      <c r="D5" s="160"/>
      <c r="E5" s="160"/>
      <c r="F5" s="160" t="s">
        <v>881</v>
      </c>
    </row>
    <row r="6" spans="1:6" ht="20.100000000000001" customHeight="1" x14ac:dyDescent="0.25">
      <c r="A6" s="161"/>
      <c r="B6" s="79"/>
      <c r="C6" s="162" t="s">
        <v>882</v>
      </c>
      <c r="D6" s="162" t="s">
        <v>390</v>
      </c>
      <c r="E6" s="162" t="s">
        <v>883</v>
      </c>
      <c r="F6" s="162" t="s">
        <v>882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7414345.5499999998</v>
      </c>
      <c r="D7" s="76">
        <f>data!C211</f>
        <v>0</v>
      </c>
      <c r="E7" s="76">
        <f>data!D211</f>
        <v>0</v>
      </c>
      <c r="F7" s="76">
        <f>data!E211</f>
        <v>7414345.5499999998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1128574.1200000001</v>
      </c>
      <c r="D8" s="76">
        <f>data!C212</f>
        <v>0</v>
      </c>
      <c r="E8" s="76">
        <f>data!D212</f>
        <v>0</v>
      </c>
      <c r="F8" s="76">
        <f>data!E212</f>
        <v>1128574.1200000001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93535040.25</v>
      </c>
      <c r="D9" s="76">
        <f>data!C213</f>
        <v>0</v>
      </c>
      <c r="E9" s="76">
        <f>data!D213</f>
        <v>0</v>
      </c>
      <c r="F9" s="76">
        <f>data!E213</f>
        <v>93535040.25</v>
      </c>
    </row>
    <row r="10" spans="1:6" ht="20.100000000000001" customHeight="1" x14ac:dyDescent="0.25">
      <c r="A10" s="72">
        <v>4</v>
      </c>
      <c r="B10" s="76" t="s">
        <v>884</v>
      </c>
      <c r="C10" s="76">
        <f>data!B214</f>
        <v>34378854.589999996</v>
      </c>
      <c r="D10" s="76">
        <f>data!C214</f>
        <v>6024795.1400000006</v>
      </c>
      <c r="E10" s="76">
        <f>data!D214</f>
        <v>0</v>
      </c>
      <c r="F10" s="76">
        <f>data!E214</f>
        <v>40403649.729999997</v>
      </c>
    </row>
    <row r="11" spans="1:6" ht="20.100000000000001" customHeight="1" x14ac:dyDescent="0.25">
      <c r="A11" s="72">
        <v>5</v>
      </c>
      <c r="B11" s="76" t="s">
        <v>885</v>
      </c>
      <c r="C11" s="76">
        <f>data!B215</f>
        <v>3112023.51</v>
      </c>
      <c r="D11" s="76">
        <f>data!C215</f>
        <v>33.909999999999854</v>
      </c>
      <c r="E11" s="76">
        <f>data!D215</f>
        <v>0</v>
      </c>
      <c r="F11" s="76">
        <f>data!E215</f>
        <v>3112057.42</v>
      </c>
    </row>
    <row r="12" spans="1:6" ht="20.100000000000001" customHeight="1" x14ac:dyDescent="0.25">
      <c r="A12" s="72">
        <v>6</v>
      </c>
      <c r="B12" s="76" t="s">
        <v>886</v>
      </c>
      <c r="C12" s="76">
        <f>data!B216</f>
        <v>88716101.909999996</v>
      </c>
      <c r="D12" s="76">
        <f>data!C216</f>
        <v>5361830.4600000009</v>
      </c>
      <c r="E12" s="76">
        <f>data!D216</f>
        <v>48553.17</v>
      </c>
      <c r="F12" s="76">
        <f>data!E216</f>
        <v>94029379.200000003</v>
      </c>
    </row>
    <row r="13" spans="1:6" ht="20.100000000000001" customHeight="1" x14ac:dyDescent="0.25">
      <c r="A13" s="72">
        <v>7</v>
      </c>
      <c r="B13" s="76" t="s">
        <v>887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11932974.77</v>
      </c>
      <c r="D14" s="76">
        <f>data!C218</f>
        <v>-502755.72</v>
      </c>
      <c r="E14" s="76">
        <f>data!D218</f>
        <v>0</v>
      </c>
      <c r="F14" s="76">
        <f>data!E218</f>
        <v>11430219.049999999</v>
      </c>
    </row>
    <row r="15" spans="1:6" ht="20.100000000000001" customHeight="1" x14ac:dyDescent="0.25">
      <c r="A15" s="72">
        <v>9</v>
      </c>
      <c r="B15" s="76" t="s">
        <v>888</v>
      </c>
      <c r="C15" s="76">
        <f>data!B219</f>
        <v>8626589.4200000018</v>
      </c>
      <c r="D15" s="76">
        <f>data!C219</f>
        <v>-3114971.7499999995</v>
      </c>
      <c r="E15" s="76">
        <f>data!D219</f>
        <v>0</v>
      </c>
      <c r="F15" s="76">
        <f>data!E219</f>
        <v>5511617.6700000018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248844504.12</v>
      </c>
      <c r="D16" s="76">
        <f>data!C220</f>
        <v>7768932.040000001</v>
      </c>
      <c r="E16" s="76">
        <f>data!D220</f>
        <v>48553.17</v>
      </c>
      <c r="F16" s="76">
        <f>data!E220</f>
        <v>256564882.99000001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00000000000001" customHeight="1" x14ac:dyDescent="0.2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445118.6</v>
      </c>
      <c r="D24" s="76">
        <f>data!C225</f>
        <v>58927.03</v>
      </c>
      <c r="E24" s="76">
        <f>data!D225</f>
        <v>0</v>
      </c>
      <c r="F24" s="76">
        <f>data!E225</f>
        <v>504045.63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30900106.050000001</v>
      </c>
      <c r="D25" s="76">
        <f>data!C226</f>
        <v>3340552.02</v>
      </c>
      <c r="E25" s="76">
        <f>data!D226</f>
        <v>0</v>
      </c>
      <c r="F25" s="76">
        <f>data!E226</f>
        <v>34240658.07</v>
      </c>
    </row>
    <row r="26" spans="1:6" ht="20.100000000000001" customHeight="1" x14ac:dyDescent="0.25">
      <c r="A26" s="72">
        <v>14</v>
      </c>
      <c r="B26" s="76" t="s">
        <v>884</v>
      </c>
      <c r="C26" s="76">
        <f>data!B227</f>
        <v>11542060.640000001</v>
      </c>
      <c r="D26" s="76">
        <f>data!C227</f>
        <v>2475771.4900000002</v>
      </c>
      <c r="E26" s="76">
        <f>data!D227</f>
        <v>0</v>
      </c>
      <c r="F26" s="76">
        <f>data!E227</f>
        <v>14017832.130000001</v>
      </c>
    </row>
    <row r="27" spans="1:6" ht="20.100000000000001" customHeight="1" x14ac:dyDescent="0.25">
      <c r="A27" s="72">
        <v>15</v>
      </c>
      <c r="B27" s="76" t="s">
        <v>885</v>
      </c>
      <c r="C27" s="76">
        <f>data!B228</f>
        <v>1783320.14</v>
      </c>
      <c r="D27" s="76">
        <f>data!C228</f>
        <v>288458.44</v>
      </c>
      <c r="E27" s="76">
        <f>data!D228</f>
        <v>0</v>
      </c>
      <c r="F27" s="76">
        <f>data!E228</f>
        <v>2071778.5799999998</v>
      </c>
    </row>
    <row r="28" spans="1:6" ht="20.100000000000001" customHeight="1" x14ac:dyDescent="0.25">
      <c r="A28" s="72">
        <v>16</v>
      </c>
      <c r="B28" s="76" t="s">
        <v>886</v>
      </c>
      <c r="C28" s="76">
        <f>data!B229</f>
        <v>68714117.699999988</v>
      </c>
      <c r="D28" s="76">
        <f>data!C229</f>
        <v>10092151.470000003</v>
      </c>
      <c r="E28" s="76">
        <f>data!D229</f>
        <v>3439382.3600000022</v>
      </c>
      <c r="F28" s="76">
        <f>data!E229</f>
        <v>75366886.809999987</v>
      </c>
    </row>
    <row r="29" spans="1:6" ht="20.100000000000001" customHeight="1" x14ac:dyDescent="0.25">
      <c r="A29" s="72">
        <v>17</v>
      </c>
      <c r="B29" s="76" t="s">
        <v>887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6326101.8900000006</v>
      </c>
      <c r="D30" s="76">
        <f>data!C231</f>
        <v>691725.83000000007</v>
      </c>
      <c r="E30" s="76">
        <f>data!D231</f>
        <v>0</v>
      </c>
      <c r="F30" s="76">
        <f>data!E231</f>
        <v>7017827.7200000007</v>
      </c>
    </row>
    <row r="31" spans="1:6" ht="20.100000000000001" customHeight="1" x14ac:dyDescent="0.25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119710825.02</v>
      </c>
      <c r="D32" s="76">
        <f>data!C233</f>
        <v>16947586.280000001</v>
      </c>
      <c r="E32" s="76">
        <f>data!D233</f>
        <v>3439382.3600000022</v>
      </c>
      <c r="F32" s="76">
        <f>data!E233</f>
        <v>133219028.94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890</v>
      </c>
      <c r="B1" s="71"/>
      <c r="C1" s="71"/>
      <c r="D1" s="70" t="s">
        <v>891</v>
      </c>
    </row>
    <row r="2" spans="1:4" ht="20.100000000000001" customHeight="1" x14ac:dyDescent="0.25">
      <c r="A2" s="129" t="str">
        <f>"Hospital: "&amp;data!C98</f>
        <v>Hospital: Highline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892</v>
      </c>
      <c r="C4" s="165" t="s">
        <v>893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13291400.630000001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408891971.03999996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267258243.18000001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24982201.539999999</v>
      </c>
    </row>
    <row r="11" spans="1:4" ht="20.100000000000001" customHeight="1" x14ac:dyDescent="0.25">
      <c r="A11" s="72">
        <v>7</v>
      </c>
      <c r="B11" s="167">
        <v>5850</v>
      </c>
      <c r="C11" s="76" t="s">
        <v>894</v>
      </c>
      <c r="D11" s="76">
        <f>data!C243</f>
        <v>178747606.33000001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13933092.839999998</v>
      </c>
    </row>
    <row r="13" spans="1:4" ht="20.100000000000001" customHeight="1" x14ac:dyDescent="0.25">
      <c r="A13" s="72">
        <v>9</v>
      </c>
      <c r="B13" s="76"/>
      <c r="C13" s="76" t="s">
        <v>895</v>
      </c>
      <c r="D13" s="76">
        <f>data!D245</f>
        <v>893813114.93000007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896</v>
      </c>
      <c r="D16" s="72">
        <f>data!C247</f>
        <v>5739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4967284.57</v>
      </c>
    </row>
    <row r="19" spans="1:4" ht="20.100000000000001" customHeight="1" x14ac:dyDescent="0.25">
      <c r="A19" s="170">
        <v>15</v>
      </c>
      <c r="B19" s="167">
        <v>5910</v>
      </c>
      <c r="C19" s="89" t="s">
        <v>897</v>
      </c>
      <c r="D19" s="76">
        <f>data!C250</f>
        <v>18336221.169999998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898</v>
      </c>
      <c r="D22" s="76">
        <f>data!D252</f>
        <v>23303505.739999998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10486693.540000001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900</v>
      </c>
      <c r="C27" s="88"/>
      <c r="D27" s="76">
        <f>data!D256</f>
        <v>10486693.540000001</v>
      </c>
    </row>
    <row r="28" spans="1:4" ht="20.100000000000001" customHeight="1" x14ac:dyDescent="0.25">
      <c r="A28" s="81">
        <v>24</v>
      </c>
      <c r="B28" s="147" t="s">
        <v>901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